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state="hidden" r:id="rId8"/>
    <sheet name="KR" sheetId="51" state="hidden" r:id="rId9"/>
    <sheet name="F" sheetId="54" state="hidden" r:id="rId10"/>
    <sheet name="CPN" sheetId="7" state="hidden" r:id="rId11"/>
    <sheet name="NKE" sheetId="50" state="hidden" r:id="rId12"/>
    <sheet name="MU" sheetId="17" state="hidden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SCTY" sheetId="18" state="hidden" r:id="rId28"/>
    <sheet name="AVGO" sheetId="15" state="hidden" r:id="rId29"/>
    <sheet name="UAL" sheetId="52" state="hidden" r:id="rId30"/>
    <sheet name="CAH" sheetId="53" state="hidden" r:id="rId31"/>
    <sheet name="DAL" sheetId="49" state="hidden" r:id="rId32"/>
    <sheet name="DIS" sheetId="34" state="hidden" r:id="rId33"/>
    <sheet name="FTR" sheetId="40" state="hidden" r:id="rId34"/>
    <sheet name="GILD" sheetId="31" state="hidden" r:id="rId35"/>
    <sheet name="WWD" sheetId="28" state="hidden" r:id="rId36"/>
    <sheet name="GIS" sheetId="43" state="hidden" r:id="rId37"/>
    <sheet name="GM" sheetId="29" state="hidden" r:id="rId38"/>
    <sheet name="TMO" sheetId="48" state="hidden" r:id="rId39"/>
    <sheet name="TKR" sheetId="32" state="hidden" r:id="rId40"/>
    <sheet name="UTX" sheetId="30" state="hidden" r:id="rId41"/>
    <sheet name="UNH" sheetId="26" state="hidden" r:id="rId42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APL" localSheetId="6">AAPL!$W$1:$AC$69</definedName>
    <definedName name="hp?s_ALL_Historical_Prices" localSheetId="25">ALL!$X$1:$AD$69</definedName>
    <definedName name="hp?s_AVGO" localSheetId="28">AVGO!$W$1:$AC$69</definedName>
    <definedName name="hp?s_BIIB" localSheetId="3">BIIB!$W$1:$AC$68</definedName>
    <definedName name="hp?s_CAH" localSheetId="30">CAH!$W$1:$AC$69</definedName>
    <definedName name="hp?s_CNI" localSheetId="19">CNI!$W$1:$AC$69</definedName>
    <definedName name="hp?s_CPN_Historical_Prices" localSheetId="10">CPN!$W$1:$AC$68</definedName>
    <definedName name="hp?s_DAL" localSheetId="31">DAL!$W$1:$AC$69</definedName>
    <definedName name="hp?s_DIS" localSheetId="32">DIS!$W$1:$AC$68</definedName>
    <definedName name="hp?s_DIS" localSheetId="33">FTR!#REF!</definedName>
    <definedName name="hp?s_F" localSheetId="9">F!$W$1:$AC$69</definedName>
    <definedName name="hp?s_FTR" localSheetId="33">FTR!$W$1:$AC$69</definedName>
    <definedName name="hp?s_GILD" localSheetId="34">GILD!$W$1:$AC$69</definedName>
    <definedName name="hp?s_GIS" localSheetId="36">GIS!$X$1:$AD$69</definedName>
    <definedName name="hp?s_GM" localSheetId="37">GM!$W$1:$AC$69</definedName>
    <definedName name="hp?s_HES" localSheetId="15">HES!$W$1:$AC$69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RO" localSheetId="7">MRO!$W$1:$AC$69</definedName>
    <definedName name="hp?s_MU" localSheetId="12">MU!$W$1:$AC$68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CTY" localSheetId="27">SCTY!$W$1:$AC$68</definedName>
    <definedName name="hp?s_SIG" localSheetId="5">SIG!$W$1:$AC$69</definedName>
    <definedName name="hp?s_SPY_Historical_Prices" localSheetId="17">SPY!$W$1:$AC$70</definedName>
    <definedName name="hp?s_SWKS" localSheetId="18">SWKS!$W$1:$AC$69</definedName>
    <definedName name="hp?s_TKR" localSheetId="39">TKR!$W$1:$AC$69</definedName>
    <definedName name="hp?s_tmo" localSheetId="38">TMO!$W$1:$AC$69</definedName>
    <definedName name="hp?s_ual" localSheetId="29">UAL!$W$1:$AC$68</definedName>
    <definedName name="hp?s_UNH" localSheetId="41">UNH!$W$1:$AC$69</definedName>
    <definedName name="hp?s_UNP" localSheetId="16">UNP!$W$1:$AC$69</definedName>
    <definedName name="hp?s_UTX" localSheetId="40">UTX!$W$1:$AC$69</definedName>
    <definedName name="hp?s_WFC" localSheetId="20">WFC!$W$1:$AC$69</definedName>
    <definedName name="hp?s_WWD" localSheetId="35">WWD!$W$1:$AC$69</definedName>
    <definedName name="PL" localSheetId="21">AA!$Q$7</definedName>
    <definedName name="PL" localSheetId="30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9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8">AVGO!$T$42:$U$57</definedName>
    <definedName name="q?s_BIIB" localSheetId="3">BIIB!$T$43:$U$58</definedName>
    <definedName name="q?s_CAH" localSheetId="30">CAH!$T$43:$U$58</definedName>
    <definedName name="q?s_CNI" localSheetId="19">CNI!$T$43:$U$58</definedName>
    <definedName name="q?s_CPN" localSheetId="10">CPN!$T$43:$U$58</definedName>
    <definedName name="q?s_DAL" localSheetId="31">DAL!$T$43:$U$58</definedName>
    <definedName name="q?s_DIS" localSheetId="32">DIS!$T$43:$U$58</definedName>
    <definedName name="q?s_F" localSheetId="9">F!$T$43:$U$58</definedName>
    <definedName name="q?s_FTR" localSheetId="33">FTR!$T$43:$U$58</definedName>
    <definedName name="q?s_GILD" localSheetId="34">GILD!$T$43:$U$58</definedName>
    <definedName name="q?s_GIS_1" localSheetId="36">GIS!$T$43:$U$58</definedName>
    <definedName name="q?s_GM" localSheetId="37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CTY" localSheetId="27">SCTY!$T$43:$U$58</definedName>
    <definedName name="q?s_SPY" localSheetId="17">SPY!$T$40:$U$53</definedName>
    <definedName name="q?s_SWKS" localSheetId="18">SWKS!$T$40:$U$55</definedName>
    <definedName name="q?s_TKR" localSheetId="39">TKR!$T$43:$U$58</definedName>
    <definedName name="q?s_tmo" localSheetId="38">TMO!$T$43:$U$58</definedName>
    <definedName name="q?s_UAL" localSheetId="29">UAL!$T$43:$U$58</definedName>
    <definedName name="q?s_UNH" localSheetId="41">UNH!$T$43:$U$58</definedName>
    <definedName name="q?s_UTX" localSheetId="40">UTX!$T$43:$U$58</definedName>
    <definedName name="q?s_WFC" localSheetId="20">WFC!$T$43:$U$58</definedName>
    <definedName name="q?s_WWD" localSheetId="3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5" i="52" l="1"/>
  <c r="H35" i="52"/>
  <c r="G35" i="52"/>
  <c r="F29" i="41"/>
  <c r="H29" i="41"/>
  <c r="G29" i="41"/>
  <c r="F30" i="50"/>
  <c r="H30" i="50"/>
  <c r="G30" i="50"/>
  <c r="H152" i="25"/>
  <c r="F37" i="51"/>
  <c r="H37" i="51"/>
  <c r="G37" i="51"/>
  <c r="F32" i="54"/>
  <c r="H32" i="54"/>
  <c r="G32" i="54"/>
  <c r="K153" i="25"/>
  <c r="H153" i="25"/>
  <c r="N36" i="35" l="1"/>
  <c r="N38" i="35"/>
  <c r="N33" i="35"/>
  <c r="N34" i="35"/>
  <c r="N16" i="35"/>
  <c r="N15" i="35"/>
  <c r="N40" i="35"/>
  <c r="N14" i="35"/>
  <c r="N13" i="35"/>
  <c r="N11" i="35"/>
  <c r="N10" i="35"/>
  <c r="N7" i="35"/>
  <c r="N35" i="35"/>
  <c r="N5" i="35"/>
  <c r="N29" i="35"/>
  <c r="N27" i="35"/>
  <c r="N4" i="35"/>
  <c r="N21" i="35"/>
  <c r="N28" i="35"/>
  <c r="N20" i="35"/>
  <c r="N2" i="35"/>
  <c r="N39" i="35"/>
  <c r="N8" i="35"/>
  <c r="N32" i="35"/>
  <c r="N31" i="35"/>
  <c r="N37" i="35"/>
  <c r="N17" i="35"/>
  <c r="N18" i="35"/>
  <c r="N19" i="35"/>
  <c r="N24" i="35"/>
  <c r="N26" i="35"/>
  <c r="N9" i="35"/>
  <c r="N12" i="35"/>
  <c r="N22" i="35"/>
  <c r="N23" i="35"/>
  <c r="N3" i="35"/>
  <c r="N30" i="35"/>
  <c r="N25" i="35"/>
  <c r="N6" i="35"/>
  <c r="F264" i="25"/>
  <c r="H264" i="25"/>
  <c r="G264" i="25"/>
  <c r="K105" i="25"/>
  <c r="K104" i="25"/>
  <c r="K103" i="25"/>
  <c r="F27" i="57"/>
  <c r="H27" i="57"/>
  <c r="G27" i="57"/>
  <c r="K3" i="57"/>
  <c r="K25" i="18"/>
  <c r="F196" i="17"/>
  <c r="H196" i="17"/>
  <c r="G196" i="17"/>
  <c r="G208" i="38"/>
  <c r="G209" i="38"/>
  <c r="G210" i="38"/>
  <c r="G211" i="38"/>
  <c r="G212" i="38"/>
  <c r="G213" i="38"/>
  <c r="G214" i="38"/>
  <c r="D210" i="38"/>
  <c r="D211" i="38"/>
  <c r="D212" i="38"/>
  <c r="D213" i="38"/>
  <c r="D214" i="38"/>
  <c r="E214" i="38"/>
  <c r="H214" i="38"/>
  <c r="K214" i="38"/>
  <c r="L214" i="38" s="1"/>
  <c r="M214" i="38"/>
  <c r="T214" i="38" s="1"/>
  <c r="R214" i="38"/>
  <c r="K67" i="17"/>
  <c r="F112" i="17"/>
  <c r="F111" i="17"/>
  <c r="N214" i="38" l="1"/>
  <c r="O214" i="38"/>
  <c r="C18" i="49"/>
  <c r="F263" i="25" l="1"/>
  <c r="H263" i="25"/>
  <c r="F25" i="55"/>
  <c r="H25" i="55"/>
  <c r="G25" i="55"/>
  <c r="E213" i="38" l="1"/>
  <c r="H213" i="38"/>
  <c r="K213" i="38"/>
  <c r="M213" i="38"/>
  <c r="T213" i="38" s="1"/>
  <c r="R213" i="38"/>
  <c r="F24" i="56"/>
  <c r="G24" i="56"/>
  <c r="H24" i="56"/>
  <c r="K2" i="56"/>
  <c r="F114" i="7"/>
  <c r="H114" i="7"/>
  <c r="G114" i="7"/>
  <c r="L213" i="38" l="1"/>
  <c r="O213" i="38" s="1"/>
  <c r="N213" i="38"/>
  <c r="K31" i="7"/>
  <c r="G263" i="25"/>
  <c r="F141" i="25"/>
  <c r="K102" i="25"/>
  <c r="F29" i="50" l="1"/>
  <c r="H29" i="50"/>
  <c r="G29" i="50"/>
  <c r="F34" i="53"/>
  <c r="H34" i="53"/>
  <c r="G34" i="53"/>
  <c r="F4" i="53"/>
  <c r="F195" i="17"/>
  <c r="H195" i="17"/>
  <c r="G195" i="17"/>
  <c r="K66" i="17"/>
  <c r="F110" i="17"/>
  <c r="F30" i="49"/>
  <c r="H30" i="49"/>
  <c r="G30" i="49"/>
  <c r="F10" i="49"/>
  <c r="F262" i="25"/>
  <c r="H262" i="25"/>
  <c r="G262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61" i="25"/>
  <c r="H261" i="25"/>
  <c r="G261" i="25"/>
  <c r="O211" i="38" l="1"/>
  <c r="T211" i="38"/>
  <c r="K100" i="25"/>
  <c r="F194" i="17" l="1"/>
  <c r="H194" i="17"/>
  <c r="G194" i="17"/>
  <c r="F44" i="45" l="1"/>
  <c r="H44" i="45"/>
  <c r="G44" i="45"/>
  <c r="F31" i="54"/>
  <c r="H31" i="54"/>
  <c r="G31" i="54"/>
  <c r="F258" i="25"/>
  <c r="G258" i="25"/>
  <c r="H258" i="25"/>
  <c r="F259" i="25"/>
  <c r="G259" i="25"/>
  <c r="H259" i="25"/>
  <c r="F260" i="25"/>
  <c r="G260" i="25"/>
  <c r="H260" i="25"/>
  <c r="F26" i="57"/>
  <c r="H26" i="57"/>
  <c r="G26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9" i="49"/>
  <c r="F139" i="25"/>
  <c r="E210" i="38"/>
  <c r="H210" i="38"/>
  <c r="K210" i="38"/>
  <c r="M210" i="38"/>
  <c r="N210" i="38" s="1"/>
  <c r="R210" i="38"/>
  <c r="L210" i="38" l="1"/>
  <c r="O210" i="38" s="1"/>
  <c r="T210" i="38"/>
  <c r="F28" i="41"/>
  <c r="H28" i="41"/>
  <c r="G28" i="41"/>
  <c r="F25" i="57"/>
  <c r="H25" i="57"/>
  <c r="G25" i="57"/>
  <c r="F84" i="18"/>
  <c r="H84" i="18"/>
  <c r="G84" i="18"/>
  <c r="F45" i="31"/>
  <c r="H45" i="31"/>
  <c r="G45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C18" i="50"/>
  <c r="F193" i="17"/>
  <c r="H193" i="17"/>
  <c r="G193" i="17"/>
  <c r="F43" i="45" l="1"/>
  <c r="H43" i="45"/>
  <c r="G43" i="45"/>
  <c r="F8" i="45"/>
  <c r="H83" i="18"/>
  <c r="G83" i="18"/>
  <c r="F83" i="18"/>
  <c r="F28" i="18"/>
  <c r="C152" i="25"/>
  <c r="F109" i="17"/>
  <c r="F35" i="51"/>
  <c r="H35" i="51"/>
  <c r="G35" i="51"/>
  <c r="K4" i="51"/>
  <c r="E208" i="38"/>
  <c r="H208" i="38"/>
  <c r="K208" i="38"/>
  <c r="L208" i="38" s="1"/>
  <c r="M208" i="38"/>
  <c r="T208" i="38" s="1"/>
  <c r="R208" i="38"/>
  <c r="F257" i="25"/>
  <c r="H257" i="25"/>
  <c r="G257" i="25"/>
  <c r="F138" i="25"/>
  <c r="F137" i="25"/>
  <c r="C153" i="25"/>
  <c r="N208" i="38" l="1"/>
  <c r="O208" i="38"/>
  <c r="F111" i="7"/>
  <c r="H111" i="7"/>
  <c r="G111" i="7"/>
  <c r="F59" i="7"/>
  <c r="F58" i="7"/>
  <c r="F192" i="17"/>
  <c r="H192" i="17"/>
  <c r="G192" i="17"/>
  <c r="K65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56" i="25"/>
  <c r="H256" i="25"/>
  <c r="G256" i="25"/>
  <c r="F136" i="25"/>
  <c r="F24" i="57"/>
  <c r="G24" i="57"/>
  <c r="H24" i="57"/>
  <c r="K2" i="57"/>
  <c r="N206" i="38" l="1"/>
  <c r="O206" i="38"/>
  <c r="F33" i="52"/>
  <c r="H33" i="52"/>
  <c r="G33" i="52"/>
  <c r="G27" i="41"/>
  <c r="F27" i="41"/>
  <c r="H27" i="41"/>
  <c r="F34" i="51"/>
  <c r="H34" i="51"/>
  <c r="G34" i="51"/>
  <c r="F30" i="54"/>
  <c r="H30" i="54"/>
  <c r="G30" i="54"/>
  <c r="F255" i="25"/>
  <c r="H255" i="25"/>
  <c r="G255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26" i="41"/>
  <c r="G26" i="41"/>
  <c r="H26" i="41"/>
  <c r="F23" i="56"/>
  <c r="G23" i="56"/>
  <c r="H23" i="56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6" i="45"/>
  <c r="F254" i="25"/>
  <c r="H254" i="25"/>
  <c r="G254" i="25"/>
  <c r="K24" i="18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53" i="25"/>
  <c r="H253" i="25"/>
  <c r="G253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91" i="17"/>
  <c r="H191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64" i="17"/>
  <c r="G191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2" i="57"/>
  <c r="G22" i="57"/>
  <c r="H22" i="57"/>
  <c r="F25" i="41"/>
  <c r="G25" i="41"/>
  <c r="H25" i="41"/>
  <c r="F110" i="7"/>
  <c r="H110" i="7"/>
  <c r="G110" i="7"/>
  <c r="F31" i="53"/>
  <c r="H31" i="53"/>
  <c r="G31" i="53"/>
  <c r="F40" i="45" l="1"/>
  <c r="H40" i="45"/>
  <c r="G40" i="45"/>
  <c r="T221" i="1"/>
  <c r="N215" i="1" s="1"/>
  <c r="E201" i="38"/>
  <c r="H201" i="38"/>
  <c r="K201" i="38"/>
  <c r="M201" i="38"/>
  <c r="T201" i="38" s="1"/>
  <c r="R201" i="38"/>
  <c r="F190" i="17"/>
  <c r="H190" i="17"/>
  <c r="G190" i="17"/>
  <c r="K63" i="17"/>
  <c r="K62" i="17"/>
  <c r="F105" i="17"/>
  <c r="K61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9" i="17" l="1"/>
  <c r="H189" i="17"/>
  <c r="F30" i="53"/>
  <c r="H30" i="53"/>
  <c r="G30" i="53"/>
  <c r="F252" i="25" l="1"/>
  <c r="H252" i="25"/>
  <c r="F109" i="7" l="1"/>
  <c r="H109" i="7"/>
  <c r="E199" i="38"/>
  <c r="H199" i="38"/>
  <c r="K199" i="38"/>
  <c r="L199" i="38" s="1"/>
  <c r="M199" i="38"/>
  <c r="R199" i="38"/>
  <c r="G189" i="17"/>
  <c r="F102" i="17"/>
  <c r="K58" i="17"/>
  <c r="K5" i="45"/>
  <c r="G252" i="25"/>
  <c r="K95" i="25"/>
  <c r="G109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8" i="17"/>
  <c r="H188" i="17"/>
  <c r="G188" i="17"/>
  <c r="K56" i="17"/>
  <c r="F251" i="25"/>
  <c r="H251" i="25"/>
  <c r="G251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50" i="25"/>
  <c r="H250" i="25"/>
  <c r="G250" i="25"/>
  <c r="F28" i="54"/>
  <c r="G28" i="54"/>
  <c r="H28" i="54"/>
  <c r="K2" i="54"/>
  <c r="K52" i="17"/>
  <c r="F187" i="17"/>
  <c r="H187" i="17"/>
  <c r="G187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9" i="25"/>
  <c r="H249" i="25"/>
  <c r="G249" i="25"/>
  <c r="F131" i="25"/>
  <c r="F30" i="51"/>
  <c r="H30" i="51"/>
  <c r="G30" i="51"/>
  <c r="K2" i="51"/>
  <c r="F39" i="45"/>
  <c r="H39" i="45"/>
  <c r="G39" i="45"/>
  <c r="K4" i="45"/>
  <c r="F186" i="17"/>
  <c r="H186" i="17"/>
  <c r="G186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8" i="25"/>
  <c r="H248" i="25"/>
  <c r="G248" i="25"/>
  <c r="K92" i="25"/>
  <c r="F81" i="18"/>
  <c r="H81" i="18"/>
  <c r="G81" i="18"/>
  <c r="K23" i="18"/>
  <c r="K22" i="18"/>
  <c r="O195" i="38" l="1"/>
  <c r="F80" i="18"/>
  <c r="H80" i="18"/>
  <c r="G80" i="18"/>
  <c r="K21" i="18"/>
  <c r="F185" i="17"/>
  <c r="H185" i="17"/>
  <c r="G185" i="17"/>
  <c r="K51" i="17"/>
  <c r="E194" i="38"/>
  <c r="H194" i="38"/>
  <c r="K194" i="38"/>
  <c r="L194" i="38" s="1"/>
  <c r="M194" i="38"/>
  <c r="N194" i="38" s="1"/>
  <c r="R194" i="38"/>
  <c r="C36" i="18"/>
  <c r="H36" i="18"/>
  <c r="M36" i="18"/>
  <c r="O194" i="38" l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7" i="25"/>
  <c r="H247" i="25"/>
  <c r="G247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Q11" i="18"/>
  <c r="Q10" i="18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6" i="25"/>
  <c r="H246" i="25"/>
  <c r="G246" i="25"/>
  <c r="K90" i="25"/>
  <c r="F129" i="25"/>
  <c r="Q11" i="17"/>
  <c r="Q10" i="17"/>
  <c r="F184" i="17"/>
  <c r="H184" i="17"/>
  <c r="G184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83" i="17"/>
  <c r="H183" i="17"/>
  <c r="M48" i="41" l="1"/>
  <c r="Q10" i="41" s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30" i="52"/>
  <c r="H30" i="52"/>
  <c r="F245" i="25"/>
  <c r="H245" i="25"/>
  <c r="F244" i="25"/>
  <c r="H244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45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2" i="41"/>
  <c r="G30" i="52"/>
  <c r="F6" i="52"/>
  <c r="G244" i="25"/>
  <c r="F127" i="25"/>
  <c r="F126" i="25"/>
  <c r="G183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43" i="25"/>
  <c r="H243" i="25"/>
  <c r="G243" i="25"/>
  <c r="K88" i="25"/>
  <c r="F77" i="18"/>
  <c r="H77" i="18"/>
  <c r="G77" i="18"/>
  <c r="K20" i="18"/>
  <c r="F27" i="18"/>
  <c r="E186" i="38"/>
  <c r="H186" i="38"/>
  <c r="K186" i="38"/>
  <c r="L186" i="38" s="1"/>
  <c r="M186" i="38"/>
  <c r="N186" i="38" s="1"/>
  <c r="R186" i="38"/>
  <c r="Q9" i="56" l="1"/>
  <c r="O186" i="38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42" i="25"/>
  <c r="H242" i="25"/>
  <c r="G242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82" i="17"/>
  <c r="H182" i="17"/>
  <c r="G182" i="17"/>
  <c r="K48" i="17"/>
  <c r="F76" i="18"/>
  <c r="H76" i="18"/>
  <c r="G76" i="18"/>
  <c r="F25" i="18"/>
  <c r="F241" i="25"/>
  <c r="H241" i="25"/>
  <c r="G241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8" i="7"/>
  <c r="H108" i="7"/>
  <c r="G108" i="7"/>
  <c r="F26" i="53"/>
  <c r="G26" i="53"/>
  <c r="H26" i="53"/>
  <c r="O183" i="38" l="1"/>
  <c r="F240" i="25"/>
  <c r="H240" i="25"/>
  <c r="G240" i="25"/>
  <c r="F122" i="25" l="1"/>
  <c r="F121" i="25"/>
  <c r="F120" i="25"/>
  <c r="F181" i="17"/>
  <c r="H181" i="17"/>
  <c r="G181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9" i="25"/>
  <c r="H239" i="25"/>
  <c r="G239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8" i="25"/>
  <c r="H238" i="25"/>
  <c r="G238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80" i="17"/>
  <c r="F180" i="17"/>
  <c r="H180" i="17"/>
  <c r="F27" i="51"/>
  <c r="G27" i="51"/>
  <c r="H27" i="51"/>
  <c r="F40" i="31"/>
  <c r="H40" i="31"/>
  <c r="G40" i="31"/>
  <c r="F39" i="31"/>
  <c r="H39" i="31"/>
  <c r="F237" i="25" l="1"/>
  <c r="H237" i="25"/>
  <c r="E179" i="38"/>
  <c r="H179" i="38"/>
  <c r="K179" i="38"/>
  <c r="L179" i="38" s="1"/>
  <c r="M179" i="38"/>
  <c r="N179" i="38" s="1"/>
  <c r="R179" i="38"/>
  <c r="G237" i="25"/>
  <c r="K82" i="25"/>
  <c r="F116" i="25"/>
  <c r="F92" i="17"/>
  <c r="F6" i="49"/>
  <c r="F4" i="52"/>
  <c r="F114" i="25"/>
  <c r="F115" i="25"/>
  <c r="F23" i="18"/>
  <c r="F5" i="49"/>
  <c r="F11" i="31"/>
  <c r="G39" i="31"/>
  <c r="F10" i="31"/>
  <c r="F5" i="45"/>
  <c r="F113" i="25"/>
  <c r="F3" i="52"/>
  <c r="O179" i="38" l="1"/>
  <c r="F236" i="25"/>
  <c r="H236" i="25"/>
  <c r="G236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7" i="7"/>
  <c r="H107" i="7"/>
  <c r="G107" i="7"/>
  <c r="F56" i="7"/>
  <c r="K28" i="7"/>
  <c r="M121" i="17"/>
  <c r="F179" i="17"/>
  <c r="H179" i="17"/>
  <c r="G179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8" i="17"/>
  <c r="H178" i="17"/>
  <c r="G178" i="17"/>
  <c r="Q3" i="54" l="1"/>
  <c r="Q6" i="54" s="1"/>
  <c r="Q9" i="54" s="1"/>
  <c r="Q5" i="54"/>
  <c r="Q8" i="53"/>
  <c r="Q7" i="53" s="1"/>
  <c r="Q3" i="53"/>
  <c r="F235" i="25"/>
  <c r="H235" i="25"/>
  <c r="G235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4" i="49"/>
  <c r="F177" i="17"/>
  <c r="H177" i="17"/>
  <c r="G177" i="17"/>
  <c r="K45" i="17"/>
  <c r="K44" i="17"/>
  <c r="F234" i="25"/>
  <c r="H234" i="25"/>
  <c r="G234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33" i="25"/>
  <c r="H233" i="25"/>
  <c r="G233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76" i="17"/>
  <c r="H176" i="17"/>
  <c r="G176" i="17"/>
  <c r="F232" i="25"/>
  <c r="H232" i="25"/>
  <c r="G232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6" i="7"/>
  <c r="H106" i="7"/>
  <c r="G106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8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31" i="25"/>
  <c r="H231" i="25"/>
  <c r="G231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30" i="25" l="1"/>
  <c r="H230" i="25"/>
  <c r="G230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9" i="25"/>
  <c r="H229" i="25"/>
  <c r="G229" i="25"/>
  <c r="F228" i="25"/>
  <c r="G228" i="25"/>
  <c r="H228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7" i="25" l="1"/>
  <c r="H227" i="25"/>
  <c r="G227" i="25"/>
  <c r="F107" i="25"/>
  <c r="F175" i="17"/>
  <c r="H175" i="17"/>
  <c r="G175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6" i="25" l="1"/>
  <c r="F226" i="25"/>
  <c r="H226" i="25"/>
  <c r="H23" i="50"/>
  <c r="G23" i="50"/>
  <c r="F23" i="50"/>
  <c r="H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74" i="17"/>
  <c r="F174" i="17"/>
  <c r="H174" i="17"/>
  <c r="F89" i="17"/>
  <c r="F60" i="10"/>
  <c r="G60" i="10"/>
  <c r="F106" i="25"/>
  <c r="K77" i="25"/>
  <c r="K76" i="25"/>
  <c r="K75" i="25"/>
  <c r="K73" i="25"/>
  <c r="K19" i="50"/>
  <c r="F19" i="50"/>
  <c r="H19" i="50"/>
  <c r="C19" i="50"/>
  <c r="M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25" i="25"/>
  <c r="H225" i="25"/>
  <c r="G225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53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24" i="25"/>
  <c r="F224" i="25"/>
  <c r="H224" i="25"/>
  <c r="M69" i="7"/>
  <c r="H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73" i="17"/>
  <c r="H173" i="17"/>
  <c r="G173" i="17"/>
  <c r="F172" i="17"/>
  <c r="H172" i="17"/>
  <c r="G172" i="17"/>
  <c r="K42" i="17"/>
  <c r="F54" i="17"/>
  <c r="F55" i="17"/>
  <c r="F56" i="17"/>
  <c r="M122" i="17"/>
  <c r="H122" i="17"/>
  <c r="C122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53" i="25"/>
  <c r="F152" i="25" l="1"/>
  <c r="C18" i="34"/>
  <c r="E161" i="38"/>
  <c r="H161" i="38"/>
  <c r="K161" i="38"/>
  <c r="L161" i="38" s="1"/>
  <c r="M161" i="38"/>
  <c r="N161" i="38" s="1"/>
  <c r="R161" i="38"/>
  <c r="G171" i="17"/>
  <c r="F171" i="17"/>
  <c r="H171" i="17"/>
  <c r="F223" i="25"/>
  <c r="H223" i="25"/>
  <c r="G223" i="25"/>
  <c r="K71" i="25"/>
  <c r="F222" i="25"/>
  <c r="H222" i="25"/>
  <c r="G222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70" i="17"/>
  <c r="F170" i="17"/>
  <c r="H170" i="17"/>
  <c r="K41" i="17"/>
  <c r="F221" i="25"/>
  <c r="H221" i="25"/>
  <c r="G221" i="25"/>
  <c r="K70" i="25"/>
  <c r="F220" i="25"/>
  <c r="H220" i="25"/>
  <c r="G220" i="25"/>
  <c r="K69" i="25"/>
  <c r="O159" i="38" l="1"/>
  <c r="F219" i="25"/>
  <c r="H219" i="25"/>
  <c r="G219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8" i="25" l="1"/>
  <c r="H218" i="25"/>
  <c r="G218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7" i="25"/>
  <c r="F217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9" i="17" l="1"/>
  <c r="H169" i="17"/>
  <c r="G169" i="17"/>
  <c r="F87" i="17"/>
  <c r="H217" i="25"/>
  <c r="E153" i="38"/>
  <c r="H153" i="38"/>
  <c r="K153" i="38"/>
  <c r="M153" i="38"/>
  <c r="N153" i="38" s="1"/>
  <c r="R153" i="38"/>
  <c r="L153" i="38" l="1"/>
  <c r="O153" i="38" s="1"/>
  <c r="C35" i="18"/>
  <c r="F168" i="17"/>
  <c r="H168" i="17"/>
  <c r="G168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6" i="25"/>
  <c r="H216" i="25"/>
  <c r="G216" i="25"/>
  <c r="K66" i="25"/>
  <c r="K65" i="25"/>
  <c r="O152" i="38" l="1"/>
  <c r="H33" i="31"/>
  <c r="F33" i="31"/>
  <c r="G33" i="31"/>
  <c r="F167" i="17" l="1"/>
  <c r="H167" i="17"/>
  <c r="G167" i="17"/>
  <c r="H121" i="17"/>
  <c r="C121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15" i="25"/>
  <c r="H215" i="25"/>
  <c r="E151" i="38"/>
  <c r="H151" i="38"/>
  <c r="K151" i="38"/>
  <c r="L151" i="38" s="1"/>
  <c r="M151" i="38"/>
  <c r="N151" i="38" s="1"/>
  <c r="G215" i="25"/>
  <c r="F85" i="17"/>
  <c r="K40" i="17"/>
  <c r="O151" i="38" l="1"/>
  <c r="C18" i="31"/>
  <c r="F32" i="34" l="1"/>
  <c r="H32" i="34"/>
  <c r="G32" i="34"/>
  <c r="F105" i="7"/>
  <c r="H105" i="7"/>
  <c r="G105" i="7"/>
  <c r="F214" i="25" l="1"/>
  <c r="H214" i="25"/>
  <c r="G214" i="25"/>
  <c r="K63" i="25"/>
  <c r="F166" i="17"/>
  <c r="H166" i="17"/>
  <c r="G166" i="17"/>
  <c r="K39" i="17"/>
  <c r="K38" i="17"/>
  <c r="F84" i="17"/>
  <c r="K37" i="17"/>
  <c r="K64" i="25"/>
  <c r="K62" i="25"/>
  <c r="R150" i="38"/>
  <c r="K61" i="25"/>
  <c r="K60" i="25"/>
  <c r="F165" i="17"/>
  <c r="H165" i="17"/>
  <c r="G165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64" i="17"/>
  <c r="G164" i="17"/>
  <c r="H164" i="17"/>
  <c r="F81" i="17"/>
  <c r="F80" i="17"/>
  <c r="K59" i="25"/>
  <c r="O150" i="38" l="1"/>
  <c r="K35" i="17"/>
  <c r="F55" i="33"/>
  <c r="F55" i="10"/>
  <c r="G55" i="10"/>
  <c r="F213" i="25"/>
  <c r="H213" i="25"/>
  <c r="G213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63" i="17"/>
  <c r="H163" i="17"/>
  <c r="G163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12" i="25"/>
  <c r="H212" i="25"/>
  <c r="G212" i="25"/>
  <c r="K58" i="25"/>
  <c r="F211" i="25" l="1"/>
  <c r="H211" i="25"/>
  <c r="G211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62" i="17"/>
  <c r="H162" i="17"/>
  <c r="G162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10" i="25" l="1"/>
  <c r="H210" i="25"/>
  <c r="G210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9" i="25"/>
  <c r="F209" i="25"/>
  <c r="H209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61" i="17"/>
  <c r="H161" i="17"/>
  <c r="G161" i="17"/>
  <c r="F27" i="46"/>
  <c r="H27" i="46"/>
  <c r="G27" i="46"/>
  <c r="F32" i="40"/>
  <c r="H32" i="40"/>
  <c r="G32" i="40"/>
  <c r="F21" i="10"/>
  <c r="G21" i="10"/>
  <c r="F101" i="7"/>
  <c r="H101" i="7"/>
  <c r="G101" i="7"/>
  <c r="G208" i="25"/>
  <c r="F208" i="25"/>
  <c r="H208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100" i="7"/>
  <c r="F100" i="7"/>
  <c r="H100" i="7"/>
  <c r="F61" i="18"/>
  <c r="H61" i="18"/>
  <c r="G61" i="18"/>
  <c r="F19" i="18"/>
  <c r="K13" i="18"/>
  <c r="G207" i="25"/>
  <c r="F207" i="25"/>
  <c r="H207" i="25"/>
  <c r="K50" i="25"/>
  <c r="K137" i="38"/>
  <c r="L137" i="38" s="1"/>
  <c r="O137" i="38" s="1"/>
  <c r="M137" i="38"/>
  <c r="N137" i="38" s="1"/>
  <c r="H137" i="38"/>
  <c r="E137" i="38"/>
  <c r="K49" i="25"/>
  <c r="G206" i="25"/>
  <c r="F206" i="25"/>
  <c r="H206" i="25"/>
  <c r="F25" i="44"/>
  <c r="G25" i="44"/>
  <c r="H25" i="44"/>
  <c r="F205" i="25" l="1"/>
  <c r="G205" i="25"/>
  <c r="H205" i="25"/>
  <c r="F204" i="25"/>
  <c r="H204" i="25"/>
  <c r="G204" i="25"/>
  <c r="F203" i="25"/>
  <c r="H203" i="25"/>
  <c r="G203" i="25"/>
  <c r="F202" i="25"/>
  <c r="H202" i="25"/>
  <c r="G202" i="25"/>
  <c r="F201" i="25"/>
  <c r="H201" i="25"/>
  <c r="G20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8" i="7"/>
  <c r="C18" i="46"/>
  <c r="Q2" i="46" s="1"/>
  <c r="Q9" i="46" s="1"/>
  <c r="F200" i="25"/>
  <c r="H200" i="25"/>
  <c r="G200" i="25"/>
  <c r="F60" i="18"/>
  <c r="H60" i="18"/>
  <c r="G60" i="18"/>
  <c r="F18" i="18"/>
  <c r="F46" i="10"/>
  <c r="H46" i="10"/>
  <c r="G46" i="10"/>
  <c r="F199" i="25"/>
  <c r="H199" i="25"/>
  <c r="G199" i="25"/>
  <c r="F45" i="10"/>
  <c r="H45" i="10"/>
  <c r="G45" i="10"/>
  <c r="K45" i="25"/>
  <c r="F198" i="25"/>
  <c r="H198" i="25"/>
  <c r="G198" i="25"/>
  <c r="K44" i="25"/>
  <c r="K43" i="25"/>
  <c r="F25" i="46"/>
  <c r="H25" i="46"/>
  <c r="G25" i="46"/>
  <c r="F59" i="18"/>
  <c r="H59" i="18"/>
  <c r="G59" i="18"/>
  <c r="K12" i="18"/>
  <c r="G197" i="25"/>
  <c r="H197" i="25"/>
  <c r="F197" i="25"/>
  <c r="K42" i="25"/>
  <c r="F44" i="10"/>
  <c r="H44" i="10"/>
  <c r="G44" i="10"/>
  <c r="F24" i="46"/>
  <c r="G24" i="46"/>
  <c r="H24" i="46"/>
  <c r="F99" i="7"/>
  <c r="H99" i="7"/>
  <c r="G99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6" i="25"/>
  <c r="G196" i="25"/>
  <c r="H196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60" i="17"/>
  <c r="H160" i="17"/>
  <c r="G160" i="17"/>
  <c r="F76" i="17"/>
  <c r="F22" i="48" l="1"/>
  <c r="G22" i="48"/>
  <c r="H22" i="48"/>
  <c r="H21" i="48"/>
  <c r="G21" i="48"/>
  <c r="F21" i="48"/>
  <c r="F42" i="10"/>
  <c r="H42" i="10"/>
  <c r="G42" i="10"/>
  <c r="F195" i="25"/>
  <c r="H195" i="25"/>
  <c r="G195" i="25"/>
  <c r="K40" i="25"/>
  <c r="F194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H163" i="25"/>
  <c r="G163" i="25"/>
  <c r="F163" i="25"/>
  <c r="H194" i="25"/>
  <c r="G194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U2" i="38" s="1"/>
  <c r="N219" i="1" s="1"/>
  <c r="K129" i="38"/>
  <c r="L129" i="38" s="1"/>
  <c r="O129" i="38" s="1"/>
  <c r="M129" i="38"/>
  <c r="N129" i="38" s="1"/>
  <c r="F159" i="17"/>
  <c r="H159" i="17"/>
  <c r="G159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8" i="17"/>
  <c r="H158" i="17"/>
  <c r="G158" i="17"/>
  <c r="K30" i="17"/>
  <c r="F98" i="7"/>
  <c r="H98" i="7"/>
  <c r="G98" i="7"/>
  <c r="F157" i="17"/>
  <c r="H157" i="17"/>
  <c r="G157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23" i="7"/>
  <c r="F96" i="7"/>
  <c r="H96" i="7"/>
  <c r="G96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8" i="48" l="1"/>
  <c r="Q7" i="48" s="1"/>
  <c r="Q3" i="48"/>
  <c r="Q5" i="48"/>
  <c r="Q6" i="48" l="1"/>
  <c r="F156" i="17"/>
  <c r="G156" i="17"/>
  <c r="H156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21" i="7"/>
  <c r="K35" i="25"/>
  <c r="H18" i="32"/>
  <c r="F155" i="17"/>
  <c r="H155" i="17"/>
  <c r="G155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54" i="17" l="1"/>
  <c r="H154" i="17"/>
  <c r="G154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53" i="17"/>
  <c r="H153" i="17"/>
  <c r="G153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52" i="17"/>
  <c r="H152" i="17"/>
  <c r="G152" i="17"/>
  <c r="K26" i="17"/>
  <c r="F151" i="17" l="1"/>
  <c r="H151" i="17"/>
  <c r="G151" i="17"/>
  <c r="F72" i="17"/>
  <c r="K25" i="17"/>
  <c r="H91" i="7" l="1"/>
  <c r="G91" i="7"/>
  <c r="F71" i="17"/>
  <c r="F150" i="17"/>
  <c r="H150" i="17"/>
  <c r="G150" i="17"/>
  <c r="K24" i="17"/>
  <c r="F149" i="17"/>
  <c r="H149" i="17"/>
  <c r="G149" i="17"/>
  <c r="F70" i="17"/>
  <c r="K89" i="38"/>
  <c r="L89" i="38" s="1"/>
  <c r="O89" i="38" s="1"/>
  <c r="M89" i="38"/>
  <c r="N89" i="38" s="1"/>
  <c r="H89" i="38"/>
  <c r="E89" i="38"/>
  <c r="F47" i="7"/>
  <c r="K14" i="7"/>
  <c r="K11" i="18"/>
  <c r="H90" i="7"/>
  <c r="G90" i="7"/>
  <c r="K13" i="7"/>
  <c r="K28" i="25"/>
  <c r="F148" i="17" l="1"/>
  <c r="H148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8" i="17"/>
  <c r="F69" i="17"/>
  <c r="K23" i="17"/>
  <c r="Q3" i="40" l="1"/>
  <c r="Q6" i="40" s="1"/>
  <c r="Q9" i="40"/>
  <c r="Q8" i="40"/>
  <c r="Q7" i="40" s="1"/>
  <c r="L85" i="38"/>
  <c r="O85" i="38" s="1"/>
  <c r="Q5" i="40"/>
  <c r="F147" i="17"/>
  <c r="H147" i="17"/>
  <c r="G147" i="17"/>
  <c r="H25" i="26"/>
  <c r="G25" i="26"/>
  <c r="H25" i="32"/>
  <c r="G25" i="32"/>
  <c r="F146" i="17"/>
  <c r="H146" i="17"/>
  <c r="G146" i="17"/>
  <c r="K22" i="17"/>
  <c r="H89" i="7"/>
  <c r="G89" i="7"/>
  <c r="F46" i="7"/>
  <c r="H84" i="38"/>
  <c r="E84" i="38"/>
  <c r="F143" i="17"/>
  <c r="F144" i="17"/>
  <c r="F145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26" i="17"/>
  <c r="H143" i="17"/>
  <c r="H144" i="17"/>
  <c r="H145" i="17"/>
  <c r="G145" i="17"/>
  <c r="G144" i="17"/>
  <c r="F67" i="17"/>
  <c r="F68" i="17"/>
  <c r="K27" i="25"/>
  <c r="G143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42" i="17"/>
  <c r="G142" i="17"/>
  <c r="K20" i="17"/>
  <c r="H82" i="38" l="1"/>
  <c r="E82" i="38"/>
  <c r="K82" i="38"/>
  <c r="L82" i="38" s="1"/>
  <c r="O82" i="38" s="1"/>
  <c r="M82" i="38"/>
  <c r="N82" i="38" s="1"/>
  <c r="H141" i="17"/>
  <c r="G141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40" i="17" l="1"/>
  <c r="G140" i="17"/>
  <c r="K19" i="17"/>
  <c r="F64" i="17"/>
  <c r="H78" i="38"/>
  <c r="E78" i="38"/>
  <c r="K78" i="38"/>
  <c r="L78" i="38" s="1"/>
  <c r="O78" i="38" s="1"/>
  <c r="M78" i="38"/>
  <c r="N78" i="38" s="1"/>
  <c r="H139" i="17" l="1"/>
  <c r="G139" i="17"/>
  <c r="F63" i="17"/>
  <c r="H87" i="7"/>
  <c r="G87" i="7"/>
  <c r="H86" i="7"/>
  <c r="G86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8" i="17"/>
  <c r="G138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7" i="17"/>
  <c r="H137" i="17"/>
  <c r="G136" i="17"/>
  <c r="H136" i="17"/>
  <c r="G133" i="17"/>
  <c r="H133" i="17"/>
  <c r="G134" i="17"/>
  <c r="H134" i="17"/>
  <c r="G135" i="17"/>
  <c r="H135" i="17"/>
  <c r="H132" i="17"/>
  <c r="G132" i="17"/>
  <c r="H131" i="17"/>
  <c r="G131" i="17"/>
  <c r="H130" i="17"/>
  <c r="G130" i="17"/>
  <c r="H129" i="17"/>
  <c r="G129" i="17"/>
  <c r="H128" i="17"/>
  <c r="G128" i="17"/>
  <c r="H127" i="17"/>
  <c r="G127" i="17"/>
  <c r="H126" i="17"/>
  <c r="G126" i="17"/>
  <c r="H162" i="25"/>
  <c r="G162" i="25"/>
  <c r="H161" i="25"/>
  <c r="G161" i="25"/>
  <c r="H160" i="25"/>
  <c r="G160" i="25"/>
  <c r="H159" i="25"/>
  <c r="G159" i="25"/>
  <c r="H158" i="25"/>
  <c r="G158" i="25"/>
  <c r="H157" i="25"/>
  <c r="G157" i="25"/>
  <c r="H156" i="25"/>
  <c r="G156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6" i="18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22" i="17"/>
  <c r="F121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213" i="38" l="1"/>
  <c r="P214" i="38"/>
  <c r="P212" i="38"/>
  <c r="P211" i="38"/>
  <c r="P210" i="38"/>
  <c r="P209" i="38"/>
  <c r="P207" i="38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9" i="7"/>
  <c r="K68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22" i="17"/>
  <c r="K36" i="18"/>
  <c r="F69" i="7"/>
  <c r="K152" i="25" l="1"/>
  <c r="K35" i="18"/>
  <c r="Q8" i="18" s="1"/>
  <c r="Q7" i="18" s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21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52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<sst xmlns="http://schemas.openxmlformats.org/spreadsheetml/2006/main" count="3396" uniqueCount="506">
  <si>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</si>
  <si>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</si>
  <si>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</si>
  <si>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</si>
  <si>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</si>
  <si>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</si>
  <si>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</si>
  <si>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</si>
  <si>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</si>
  <si>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</si>
  <si>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</si>
  <si>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</si>
  <si>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</si>
  <si>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</si>
  <si>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</si>
  <si>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</si>
  <si>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</si>
  <si>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</si>
  <si>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</si>
  <si>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</si>
  <si>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</si>
  <si>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</si>
  <si>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</si>
  <si>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</si>
  <si>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</si>
  <si>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</si>
  <si>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</si>
  <si>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</si>
  <si>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</si>
  <si>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</si>
  <si>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</si>
  <si>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</si>
  <si>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</si>
  <si>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</si>
  <si>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</si>
  <si>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</si>
  <si>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</si>
  <si>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</si>
  <si>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</si>
  <si>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</si>
  <si>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</si>
  <si>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</si>
  <si>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</si>
  <si>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</si>
  <si>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</si>
  <si>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</si>
  <si>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</si>
  <si>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</si>
  <si>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</si>
  <si>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</si>
  <si>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</si>
  <si>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</si>
  <si>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</si>
  <si>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</si>
  <si>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</si>
  <si>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</si>
  <si>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</si>
  <si>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</si>
  <si>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</si>
  <si>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</si>
  <si>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</si>
  <si>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</si>
  <si>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</si>
  <si>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</si>
  <si>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</si>
  <si>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</si>
  <si>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</si>
  <si>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</si>
  <si>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</si>
  <si>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</si>
  <si>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</si>
  <si>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</si>
  <si>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</si>
  <si>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</si>
  <si>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</si>
  <si>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</si>
  <si>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</si>
  <si>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</si>
  <si>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</si>
  <si>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</si>
  <si>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</si>
  <si>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</si>
  <si>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</si>
  <si>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</si>
  <si>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</si>
  <si>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</si>
  <si>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</si>
  <si>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</si>
  <si>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</si>
  <si>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</si>
  <si>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</si>
  <si>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</si>
  <si>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</si>
  <si>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</si>
  <si>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</si>
  <si>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</si>
  <si>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</si>
  <si>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</si>
  <si>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</si>
  <si>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</si>
  <si>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</si>
  <si>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</si>
  <si>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</si>
  <si>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</si>
  <si>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</si>
  <si>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</si>
  <si>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</si>
  <si>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</si>
  <si>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</si>
  <si>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</si>
  <si>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</si>
  <si>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</si>
  <si>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</si>
  <si>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</si>
  <si>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</si>
  <si>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</si>
  <si>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</si>
  <si>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</si>
  <si>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</si>
  <si>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</si>
  <si>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</si>
  <si>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</si>
  <si>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</si>
  <si>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</si>
  <si>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</si>
  <si>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</si>
  <si>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</si>
  <si>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</si>
  <si>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</si>
  <si>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</si>
  <si>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</si>
  <si>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</si>
  <si>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</si>
  <si>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</si>
  <si>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</si>
  <si>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</si>
  <si>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</si>
  <si>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</si>
  <si>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</si>
  <si>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</si>
  <si>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</si>
  <si>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</si>
  <si>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</si>
  <si>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</si>
  <si>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</si>
  <si>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</si>
  <si>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</si>
  <si>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</si>
  <si>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</si>
  <si>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</si>
  <si>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</si>
  <si>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</si>
  <si>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</si>
  <si>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</si>
  <si>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</si>
  <si>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</si>
  <si>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</si>
  <si>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</si>
  <si>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</si>
  <si>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</si>
  <si>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</si>
  <si>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</si>
  <si>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</si>
  <si>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</si>
  <si>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</si>
  <si>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</si>
  <si>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</si>
  <si>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</si>
  <si>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</si>
  <si>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</si>
  <si>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</si>
  <si>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</si>
  <si>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</si>
  <si>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</si>
  <si>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</si>
  <si>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</si>
  <si>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</si>
  <si>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</si>
  <si>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</si>
  <si>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</si>
  <si>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</si>
  <si>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</si>
  <si>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</si>
  <si>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</si>
  <si>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</si>
  <si>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</si>
  <si>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</si>
  <si>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</si>
  <si>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</si>
  <si>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</si>
  <si>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</si>
  <si>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</si>
  <si>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</si>
  <si>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</si>
  <si>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</si>
  <si>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</si>
  <si>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</si>
  <si>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</si>
  <si>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</si>
  <si>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</si>
  <si>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</si>
  <si>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</si>
  <si>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</si>
  <si>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</si>
  <si>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</si>
  <si>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</si>
  <si>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</si>
  <si>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</si>
  <si>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</si>
  <si>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</si>
  <si>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</si>
  <si>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</si>
  <si>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</si>
  <si>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</si>
  <si>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</si>
  <si>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</si>
  <si>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</si>
  <si>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</si>
  <si>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</si>
  <si>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</si>
  <si>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</si>
  <si>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</si>
  <si>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</si>
  <si>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</si>
  <si>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</si>
  <si>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</si>
  <si>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</si>
  <si>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</si>
  <si>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</si>
  <si>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</si>
  <si>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</si>
  <si>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</si>
  <si>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</si>
  <si>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</si>
  <si>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</si>
  <si>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</si>
  <si>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</si>
  <si>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</si>
  <si>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</si>
  <si>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</si>
  <si>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</si>
  <si>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</si>
  <si>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</si>
  <si>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</si>
  <si>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</si>
  <si>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</si>
  <si>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</si>
  <si>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</si>
  <si>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</si>
  <si>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</si>
  <si>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</si>
  <si>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</si>
  <si>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</si>
  <si>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</si>
  <si>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</si>
  <si>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</si>
  <si>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</si>
  <si>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</si>
  <si>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</si>
  <si>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</si>
  <si>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</si>
  <si>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</si>
  <si>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</si>
  <si>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</si>
  <si>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</si>
  <si>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</si>
  <si>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</si>
  <si>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</si>
  <si>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</si>
  <si>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</si>
  <si>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</si>
  <si>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</si>
  <si>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</si>
  <si>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</si>
  <si>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</si>
  <si>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</si>
  <si>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Aug 2 - Aug 8 (Est.)</t>
  </si>
  <si>
    <t>75@</t>
  </si>
  <si>
    <t>0.66 Dividend</t>
  </si>
  <si>
    <t>e</t>
  </si>
  <si>
    <t>81.28 - 123.37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</si>
  <si>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</si>
  <si>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</si>
  <si>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</si>
  <si>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</si>
  <si>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</si>
  <si>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</si>
  <si>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</si>
  <si>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</si>
  <si>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</si>
  <si>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</si>
  <si>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</si>
  <si>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</si>
  <si>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</si>
  <si>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</si>
  <si>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</si>
  <si>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</si>
  <si>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</si>
  <si>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</si>
  <si>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</si>
  <si>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</si>
  <si>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</si>
  <si>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16.31 - 61.72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</si>
  <si>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</si>
  <si>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</si>
  <si>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</si>
  <si>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</si>
  <si>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</si>
  <si>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</si>
  <si>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</si>
  <si>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</si>
  <si>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</si>
  <si>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</si>
  <si>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</si>
  <si>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</si>
  <si>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</si>
  <si>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0.293 Dividend</t>
  </si>
  <si>
    <t>39.68 - 59.60</t>
  </si>
  <si>
    <t>117.10 - 154.81</t>
  </si>
  <si>
    <t>95.00 - 140.89</t>
  </si>
  <si>
    <t>28-Jun-16NKE Earnings announcement</t>
  </si>
  <si>
    <t>ex 8/11</t>
  </si>
  <si>
    <t>ex 8/3</t>
  </si>
  <si>
    <t>ex 6/29</t>
  </si>
  <si>
    <t>ex 8/2</t>
  </si>
  <si>
    <t>0.44 (0.76%)</t>
  </si>
  <si>
    <t>37.59 - 73.90</t>
  </si>
  <si>
    <t>16.K, 16.53</t>
  </si>
  <si>
    <t>1500 @ 13.46</t>
  </si>
  <si>
    <t>0.47 Dividend</t>
  </si>
  <si>
    <t>41.46 - 62.21</t>
  </si>
  <si>
    <t>32.41 - 70.46</t>
  </si>
  <si>
    <t>0.50 Dividend</t>
  </si>
  <si>
    <t>0.625 Dividend</t>
  </si>
  <si>
    <t>ure</t>
  </si>
  <si>
    <t>236.54 - 420.99</t>
  </si>
  <si>
    <t>0.76 (1.57%)</t>
  </si>
  <si>
    <t>0.60 (0.41%)</t>
  </si>
  <si>
    <t>19-Jul-16UNH Earnings announcement</t>
  </si>
  <si>
    <t>2.50 (1.82%)</t>
  </si>
  <si>
    <t>9-Sep-16KR Earnings announcement</t>
  </si>
  <si>
    <t>181.02 - 213.18</t>
  </si>
  <si>
    <t>1.078 Dividend</t>
  </si>
  <si>
    <t>80.85 x 500</t>
  </si>
  <si>
    <t>20-Jun 1600  @14.31</t>
  </si>
  <si>
    <t>237.17 - 242.50</t>
  </si>
  <si>
    <t>52.00B</t>
  </si>
  <si>
    <t>13.39 - 13.55</t>
  </si>
  <si>
    <t>53.32B</t>
  </si>
  <si>
    <t>0.60 (4.52%)</t>
  </si>
  <si>
    <t>14.15 x 29600</t>
  </si>
  <si>
    <t>14.09 - 14.69</t>
  </si>
  <si>
    <t>5.08B</t>
  </si>
  <si>
    <t>42.42 - 43.11</t>
  </si>
  <si>
    <t>32.50 - 50.06</t>
  </si>
  <si>
    <t>17.55B</t>
  </si>
  <si>
    <t>1.76 (4.19%)</t>
  </si>
  <si>
    <t>32.01 - 32.44</t>
  </si>
  <si>
    <t>151.91B</t>
  </si>
  <si>
    <t>1.04 (3.27%)</t>
  </si>
  <si>
    <t>58.69 x 400</t>
  </si>
  <si>
    <t>57.73 - 58.81</t>
  </si>
  <si>
    <t>18.30B</t>
  </si>
  <si>
    <t>1.00 (1.76%)</t>
  </si>
  <si>
    <t>86.21 x 100</t>
  </si>
  <si>
    <t>85.48 - 86.99</t>
  </si>
  <si>
    <t>25.33B</t>
  </si>
  <si>
    <t>2.36 (2.77%)</t>
  </si>
  <si>
    <t>66.99 x 1000</t>
  </si>
  <si>
    <t>64.74 - 66.62</t>
  </si>
  <si>
    <t>54.50 - 111.60</t>
  </si>
  <si>
    <t>12.55B</t>
  </si>
  <si>
    <t>1.04 (1.63%)</t>
  </si>
  <si>
    <t>58.79 - 59.49</t>
  </si>
  <si>
    <t>45.87B</t>
  </si>
  <si>
    <t>1.18 (2.02%)</t>
  </si>
  <si>
    <t>9.72 - 9.95</t>
  </si>
  <si>
    <t>6.14 - 11.85</t>
  </si>
  <si>
    <t>12.84B</t>
  </si>
  <si>
    <t>0.12 (1.25%)</t>
  </si>
  <si>
    <t>21.17 x 100</t>
  </si>
  <si>
    <t>20.96 - 21.53</t>
  </si>
  <si>
    <t>2.71B</t>
  </si>
  <si>
    <t>48.51 - 49.21</t>
  </si>
  <si>
    <t>22.20B</t>
  </si>
  <si>
    <t>50.01 - 51.08</t>
  </si>
  <si>
    <t>8.83B</t>
  </si>
  <si>
    <t>66.78 x 100</t>
  </si>
  <si>
    <t>66.54 - 67.29</t>
  </si>
  <si>
    <t>24.92B</t>
  </si>
  <si>
    <t>1.32 (1.99%)</t>
  </si>
  <si>
    <t>21.66 - 22.50</t>
  </si>
  <si>
    <t>2.15B</t>
  </si>
  <si>
    <t>164.38 x 800</t>
  </si>
  <si>
    <t>156.69 - 159.60</t>
  </si>
  <si>
    <t>62.07B</t>
  </si>
  <si>
    <t>2.00 (1.28%)</t>
  </si>
  <si>
    <t>38.00 - 38.73</t>
  </si>
  <si>
    <t>29.29B</t>
  </si>
  <si>
    <t>0.54 (1.42%)</t>
  </si>
  <si>
    <t>99.50 - 100.96</t>
  </si>
  <si>
    <t>161.55B</t>
  </si>
  <si>
    <t>1.42 (1.43%)</t>
  </si>
  <si>
    <t>5.14 - 5.20</t>
  </si>
  <si>
    <t>6.06B</t>
  </si>
  <si>
    <t>0.42 (8.22%)</t>
  </si>
  <si>
    <t>82.90 - 84.12</t>
  </si>
  <si>
    <t>110.53B</t>
  </si>
  <si>
    <t>1.88 (2.27%)</t>
  </si>
  <si>
    <t>57.97 - 58.94</t>
  </si>
  <si>
    <t>3.57B</t>
  </si>
  <si>
    <t>29.59 - 30.03</t>
  </si>
  <si>
    <t>46.04B</t>
  </si>
  <si>
    <t>1.52 (5.20%)</t>
  </si>
  <si>
    <t>152.97 x 100</t>
  </si>
  <si>
    <t>147.55 - 149.20</t>
  </si>
  <si>
    <t>58.39B</t>
  </si>
  <si>
    <t>33.35 x 400</t>
  </si>
  <si>
    <t>33.26 - 33.72</t>
  </si>
  <si>
    <t>22.22 - 37.93</t>
  </si>
  <si>
    <t>2.64B</t>
  </si>
  <si>
    <t>1.04 (3.16%)</t>
  </si>
  <si>
    <t>101.66 - 102.86</t>
  </si>
  <si>
    <t>83.39 - 115.52</t>
  </si>
  <si>
    <t>85.11B</t>
  </si>
  <si>
    <t>2.64 (2.61%)</t>
  </si>
  <si>
    <t>138.14 - 139.84</t>
  </si>
  <si>
    <t>131.71B</t>
  </si>
  <si>
    <t>45.09 - 46.21</t>
  </si>
  <si>
    <t>23.07B</t>
  </si>
  <si>
    <t>34.71 - 35.67</t>
  </si>
  <si>
    <t>33.11B</t>
  </si>
  <si>
    <t>0.42 (1.19%)</t>
  </si>
  <si>
    <t>54.23 - 55.15</t>
  </si>
  <si>
    <t>91.58B</t>
  </si>
  <si>
    <t>0.64 (1.19%)</t>
  </si>
  <si>
    <t>207.75 - 209.61</t>
  </si>
  <si>
    <t>46.92 - 47.90</t>
  </si>
  <si>
    <t>238.27B</t>
  </si>
  <si>
    <t>1.52 (3.26%)</t>
  </si>
  <si>
    <t>43.00 - 44.03</t>
  </si>
  <si>
    <t>14.62B</t>
  </si>
  <si>
    <t>76.23 - 77.06</t>
  </si>
  <si>
    <t>1.80 (2.38%)</t>
  </si>
  <si>
    <t>65.87 - 66.41</t>
  </si>
  <si>
    <t>47.50 - 66.41</t>
  </si>
  <si>
    <t>39.16B</t>
  </si>
  <si>
    <t>1.84 (2.80%)</t>
  </si>
  <si>
    <t>35.01 x 200</t>
  </si>
  <si>
    <t>234.77 x 200</t>
  </si>
  <si>
    <t>241.93 x 100</t>
  </si>
  <si>
    <t>13.40 x 2100</t>
  </si>
  <si>
    <t>13.52 x 100</t>
  </si>
  <si>
    <t>12.00 x 1000</t>
  </si>
  <si>
    <t>39.70 x 200</t>
  </si>
  <si>
    <t>45.00 x 100</t>
  </si>
  <si>
    <t>32.10 x 500</t>
  </si>
  <si>
    <t>32.48 x 2000</t>
  </si>
  <si>
    <t>55.00 x 100</t>
  </si>
  <si>
    <t>75.00 x 400</t>
  </si>
  <si>
    <t>60.13 x 200</t>
  </si>
  <si>
    <t>59.10 x 400</t>
  </si>
  <si>
    <t>59.15 x 400</t>
  </si>
  <si>
    <t>9.73 x 400</t>
  </si>
  <si>
    <t>9.76 x 100</t>
  </si>
  <si>
    <t>22.50 x 100</t>
  </si>
  <si>
    <t>33.28 x 300</t>
  </si>
  <si>
    <t>52.00 x 100</t>
  </si>
  <si>
    <t>34.90 x 100</t>
  </si>
  <si>
    <t>56.90 x 300</t>
  </si>
  <si>
    <t>0.01 x 100</t>
  </si>
  <si>
    <t>21.79 x 400</t>
  </si>
  <si>
    <t>22.62 x 600</t>
  </si>
  <si>
    <t>130.00 x 100</t>
  </si>
  <si>
    <t>37.53 x 900</t>
  </si>
  <si>
    <t>39.63 x 3000</t>
  </si>
  <si>
    <t>99.72 x 100</t>
  </si>
  <si>
    <t>100.50 x 300</t>
  </si>
  <si>
    <t>4.29 x 100</t>
  </si>
  <si>
    <t>5.70 x 2000</t>
  </si>
  <si>
    <t>82.62 x 100</t>
  </si>
  <si>
    <t>83.49 x 200</t>
  </si>
  <si>
    <t>53.51 x 100</t>
  </si>
  <si>
    <t>200,000.00 x 100</t>
  </si>
  <si>
    <t>29.30 x 300</t>
  </si>
  <si>
    <t>30.28 x 300</t>
  </si>
  <si>
    <t>128.00 x 100</t>
  </si>
  <si>
    <t>100.44 x 100</t>
  </si>
  <si>
    <t>103.49 x 200</t>
  </si>
  <si>
    <t>137.09 x 100</t>
  </si>
  <si>
    <t>141.40 x 100</t>
  </si>
  <si>
    <t>45.52 x 100</t>
  </si>
  <si>
    <t>45.67 x 200</t>
  </si>
  <si>
    <t>34.11 x 200</t>
  </si>
  <si>
    <t>34.90 x 500</t>
  </si>
  <si>
    <t>53.61 x 200</t>
  </si>
  <si>
    <t>55.23 x 100</t>
  </si>
  <si>
    <t>208.70 x 100</t>
  </si>
  <si>
    <t>208.73 x 6000</t>
  </si>
  <si>
    <t>47.12 x 100</t>
  </si>
  <si>
    <t>47.48 x 500</t>
  </si>
  <si>
    <t>40.19 x 100</t>
  </si>
  <si>
    <t>47.55 x 100</t>
  </si>
  <si>
    <t>50.00 x 100</t>
  </si>
  <si>
    <t>65.20 x 100</t>
  </si>
  <si>
    <t>67.02 x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</si>
</sst>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D0CECE"/>
      <name val="Calibri"/>
      <family val="2"/>
      <scheme val="minor"/>
    </font>
    <font>
      <sz val="12"/>
      <color rgb="FFD9D9D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14" fillId="3" borderId="0" xfId="0" applyFont="1" applyFill="1"/>
    <xf numFmtId="166" fontId="14" fillId="3" borderId="0" xfId="0" applyNumberFormat="1" applyFont="1" applyFill="1" applyAlignment="1">
      <alignment horizontal="right"/>
    </xf>
    <xf numFmtId="0" fontId="43" fillId="0" borderId="0" xfId="0" applyFont="1"/>
    <xf numFmtId="0" fontId="44" fillId="0" borderId="0" xfId="0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1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10"/>
      <tableStyleElement type="headerRow" dxfId="709"/>
    </tableStyle>
  </tableStyles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991984"/>
        <c:axId val="271985712"/>
      </c:scatterChart>
      <c:valAx>
        <c:axId val="271991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985712"/>
        <c:crosses val="autoZero"/>
        <c:crossBetween val="midCat"/>
      </c:valAx>
      <c:valAx>
        <c:axId val="27198571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991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990416"/>
        <c:axId val="271985320"/>
      </c:scatterChart>
      <c:valAx>
        <c:axId val="271990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985320"/>
        <c:crosses val="autoZero"/>
        <c:crossBetween val="midCat"/>
      </c:valAx>
      <c:valAx>
        <c:axId val="27198532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990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Balance!$B$2:$B$219</c:f>
              <c:numCache>
                <c:formatCode>m/d/yyyy</c:formatCode>
                <c:ptCount val="2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</c:numCache>
            </c:numRef>
          </c:xVal>
          <c:yVal>
            <c:numRef>
              <c:f>Balance!$C$2:$C$227</c:f>
              <c:numCache>
                <c:formatCode>0.00</c:formatCode>
                <c:ptCount val="22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989240"/>
        <c:axId val="271987672"/>
      </c:scatterChart>
      <c:valAx>
        <c:axId val="271989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987672"/>
        <c:crosses val="autoZero"/>
        <c:crossBetween val="midCat"/>
      </c:valAx>
      <c:valAx>
        <c:axId val="271987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989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986104"/>
        <c:axId val="271989632"/>
      </c:scatterChart>
      <c:valAx>
        <c:axId val="27198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989632"/>
        <c:crosses val="autoZero"/>
        <c:crossBetween val="midCat"/>
      </c:valAx>
      <c:valAx>
        <c:axId val="27198963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986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237.39</c:v>
                </c:pt>
                <c:pt idx="1">
                  <c:v>238.21</c:v>
                </c:pt>
                <c:pt idx="2">
                  <c:v>242.19</c:v>
                </c:pt>
                <c:pt idx="3">
                  <c:v>238.91</c:v>
                </c:pt>
                <c:pt idx="4">
                  <c:v>241.7</c:v>
                </c:pt>
                <c:pt idx="5">
                  <c:v>244.35</c:v>
                </c:pt>
                <c:pt idx="6">
                  <c:v>246.13</c:v>
                </c:pt>
                <c:pt idx="7">
                  <c:v>250.46</c:v>
                </c:pt>
                <c:pt idx="8">
                  <c:v>254.17</c:v>
                </c:pt>
                <c:pt idx="9">
                  <c:v>252.86</c:v>
                </c:pt>
                <c:pt idx="10">
                  <c:v>289.83999999999997</c:v>
                </c:pt>
                <c:pt idx="11">
                  <c:v>290.23</c:v>
                </c:pt>
                <c:pt idx="12">
                  <c:v>289.73</c:v>
                </c:pt>
                <c:pt idx="13">
                  <c:v>286.82</c:v>
                </c:pt>
                <c:pt idx="14">
                  <c:v>289.73</c:v>
                </c:pt>
                <c:pt idx="15">
                  <c:v>282.79000000000002</c:v>
                </c:pt>
                <c:pt idx="16">
                  <c:v>282</c:v>
                </c:pt>
                <c:pt idx="17">
                  <c:v>279.7</c:v>
                </c:pt>
                <c:pt idx="18">
                  <c:v>272.94</c:v>
                </c:pt>
                <c:pt idx="19">
                  <c:v>264.85000000000002</c:v>
                </c:pt>
                <c:pt idx="20">
                  <c:v>263.66000000000003</c:v>
                </c:pt>
                <c:pt idx="21">
                  <c:v>258.72000000000003</c:v>
                </c:pt>
                <c:pt idx="22">
                  <c:v>264.29000000000002</c:v>
                </c:pt>
                <c:pt idx="23">
                  <c:v>263.52</c:v>
                </c:pt>
                <c:pt idx="24">
                  <c:v>266.26</c:v>
                </c:pt>
                <c:pt idx="25">
                  <c:v>262.02999999999997</c:v>
                </c:pt>
                <c:pt idx="26">
                  <c:v>262.70999999999998</c:v>
                </c:pt>
                <c:pt idx="27">
                  <c:v>267.25</c:v>
                </c:pt>
                <c:pt idx="28">
                  <c:v>273.27</c:v>
                </c:pt>
                <c:pt idx="29">
                  <c:v>270.17</c:v>
                </c:pt>
                <c:pt idx="30">
                  <c:v>263.61</c:v>
                </c:pt>
                <c:pt idx="31">
                  <c:v>264.62</c:v>
                </c:pt>
                <c:pt idx="32">
                  <c:v>263.12</c:v>
                </c:pt>
                <c:pt idx="33">
                  <c:v>273.70999999999998</c:v>
                </c:pt>
                <c:pt idx="34">
                  <c:v>273.69</c:v>
                </c:pt>
                <c:pt idx="35">
                  <c:v>274.99</c:v>
                </c:pt>
                <c:pt idx="36">
                  <c:v>281.08</c:v>
                </c:pt>
                <c:pt idx="37">
                  <c:v>280.06</c:v>
                </c:pt>
                <c:pt idx="38">
                  <c:v>281.7</c:v>
                </c:pt>
                <c:pt idx="39">
                  <c:v>284.85000000000002</c:v>
                </c:pt>
                <c:pt idx="40">
                  <c:v>282.7</c:v>
                </c:pt>
                <c:pt idx="41">
                  <c:v>279.60000000000002</c:v>
                </c:pt>
                <c:pt idx="42">
                  <c:v>265.89</c:v>
                </c:pt>
                <c:pt idx="43">
                  <c:v>271</c:v>
                </c:pt>
                <c:pt idx="44">
                  <c:v>272.92</c:v>
                </c:pt>
                <c:pt idx="45">
                  <c:v>268.5</c:v>
                </c:pt>
                <c:pt idx="46">
                  <c:v>270.56</c:v>
                </c:pt>
                <c:pt idx="47">
                  <c:v>271.73</c:v>
                </c:pt>
                <c:pt idx="48">
                  <c:v>267.61</c:v>
                </c:pt>
                <c:pt idx="49">
                  <c:v>265.19</c:v>
                </c:pt>
                <c:pt idx="50">
                  <c:v>270.83</c:v>
                </c:pt>
                <c:pt idx="51">
                  <c:v>273.04000000000002</c:v>
                </c:pt>
                <c:pt idx="52">
                  <c:v>279.57</c:v>
                </c:pt>
                <c:pt idx="53">
                  <c:v>265.62</c:v>
                </c:pt>
                <c:pt idx="54">
                  <c:v>264.01</c:v>
                </c:pt>
                <c:pt idx="55">
                  <c:v>260.54000000000002</c:v>
                </c:pt>
                <c:pt idx="56">
                  <c:v>260.32</c:v>
                </c:pt>
                <c:pt idx="57">
                  <c:v>254.18</c:v>
                </c:pt>
                <c:pt idx="58">
                  <c:v>254.68</c:v>
                </c:pt>
                <c:pt idx="59">
                  <c:v>251.76</c:v>
                </c:pt>
                <c:pt idx="60">
                  <c:v>254.69</c:v>
                </c:pt>
                <c:pt idx="61">
                  <c:v>255.24</c:v>
                </c:pt>
                <c:pt idx="62">
                  <c:v>259.42</c:v>
                </c:pt>
                <c:pt idx="63">
                  <c:v>256.05</c:v>
                </c:pt>
                <c:pt idx="64">
                  <c:v>250.78</c:v>
                </c:pt>
                <c:pt idx="65">
                  <c:v>246.31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220032"/>
        <c:axId val="272222776"/>
      </c:lineChart>
      <c:dateAx>
        <c:axId val="272220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222776"/>
        <c:crosses val="autoZero"/>
        <c:auto val="1"/>
        <c:lblOffset val="100"/>
        <c:baseTimeUnit val="days"/>
      </c:dateAx>
      <c:valAx>
        <c:axId val="272222776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22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45.38</c:v>
                </c:pt>
                <c:pt idx="1">
                  <c:v>45.01</c:v>
                </c:pt>
                <c:pt idx="2">
                  <c:v>45.05</c:v>
                </c:pt>
                <c:pt idx="3">
                  <c:v>44.74</c:v>
                </c:pt>
                <c:pt idx="4">
                  <c:v>44.87</c:v>
                </c:pt>
                <c:pt idx="5">
                  <c:v>44.77</c:v>
                </c:pt>
                <c:pt idx="6">
                  <c:v>44.53</c:v>
                </c:pt>
                <c:pt idx="7">
                  <c:v>45.76</c:v>
                </c:pt>
                <c:pt idx="8">
                  <c:v>46.51</c:v>
                </c:pt>
                <c:pt idx="9">
                  <c:v>46.61</c:v>
                </c:pt>
                <c:pt idx="10">
                  <c:v>46.52</c:v>
                </c:pt>
                <c:pt idx="11">
                  <c:v>44.52</c:v>
                </c:pt>
                <c:pt idx="12">
                  <c:v>44.96</c:v>
                </c:pt>
                <c:pt idx="13">
                  <c:v>44.46</c:v>
                </c:pt>
                <c:pt idx="14">
                  <c:v>43.34</c:v>
                </c:pt>
                <c:pt idx="15">
                  <c:v>43.06</c:v>
                </c:pt>
                <c:pt idx="16">
                  <c:v>42.86</c:v>
                </c:pt>
                <c:pt idx="17">
                  <c:v>42.68</c:v>
                </c:pt>
                <c:pt idx="18">
                  <c:v>42.44</c:v>
                </c:pt>
                <c:pt idx="19">
                  <c:v>41.21</c:v>
                </c:pt>
                <c:pt idx="20">
                  <c:v>41.51</c:v>
                </c:pt>
                <c:pt idx="21">
                  <c:v>41.12</c:v>
                </c:pt>
                <c:pt idx="22">
                  <c:v>42.04</c:v>
                </c:pt>
                <c:pt idx="23">
                  <c:v>41.02</c:v>
                </c:pt>
                <c:pt idx="24">
                  <c:v>40.450000000000003</c:v>
                </c:pt>
                <c:pt idx="25">
                  <c:v>39.159999999999997</c:v>
                </c:pt>
                <c:pt idx="26">
                  <c:v>38.619999999999997</c:v>
                </c:pt>
                <c:pt idx="27">
                  <c:v>39.64</c:v>
                </c:pt>
                <c:pt idx="28">
                  <c:v>40.81</c:v>
                </c:pt>
                <c:pt idx="29">
                  <c:v>40.770000000000003</c:v>
                </c:pt>
                <c:pt idx="30">
                  <c:v>39.65</c:v>
                </c:pt>
                <c:pt idx="31">
                  <c:v>41.4</c:v>
                </c:pt>
                <c:pt idx="32">
                  <c:v>41.94</c:v>
                </c:pt>
                <c:pt idx="33">
                  <c:v>43.69</c:v>
                </c:pt>
                <c:pt idx="34">
                  <c:v>42.71</c:v>
                </c:pt>
                <c:pt idx="35">
                  <c:v>41.71</c:v>
                </c:pt>
                <c:pt idx="36">
                  <c:v>42.6</c:v>
                </c:pt>
                <c:pt idx="37">
                  <c:v>44.48</c:v>
                </c:pt>
                <c:pt idx="38">
                  <c:v>44.99</c:v>
                </c:pt>
                <c:pt idx="39">
                  <c:v>45.02</c:v>
                </c:pt>
                <c:pt idx="40">
                  <c:v>48.29</c:v>
                </c:pt>
                <c:pt idx="41">
                  <c:v>48.8</c:v>
                </c:pt>
                <c:pt idx="42">
                  <c:v>47.93</c:v>
                </c:pt>
                <c:pt idx="43">
                  <c:v>47.77</c:v>
                </c:pt>
                <c:pt idx="44">
                  <c:v>47.6</c:v>
                </c:pt>
                <c:pt idx="45">
                  <c:v>46.89</c:v>
                </c:pt>
                <c:pt idx="46">
                  <c:v>47.59</c:v>
                </c:pt>
                <c:pt idx="47">
                  <c:v>47.22</c:v>
                </c:pt>
                <c:pt idx="48">
                  <c:v>46.25</c:v>
                </c:pt>
                <c:pt idx="49">
                  <c:v>45.56</c:v>
                </c:pt>
                <c:pt idx="50">
                  <c:v>47</c:v>
                </c:pt>
                <c:pt idx="51">
                  <c:v>48.07</c:v>
                </c:pt>
                <c:pt idx="52">
                  <c:v>48.34</c:v>
                </c:pt>
                <c:pt idx="53">
                  <c:v>45.92</c:v>
                </c:pt>
                <c:pt idx="54">
                  <c:v>47.23</c:v>
                </c:pt>
                <c:pt idx="55">
                  <c:v>47.5</c:v>
                </c:pt>
                <c:pt idx="56">
                  <c:v>46.35</c:v>
                </c:pt>
                <c:pt idx="57">
                  <c:v>46.4</c:v>
                </c:pt>
                <c:pt idx="58">
                  <c:v>47.01</c:v>
                </c:pt>
                <c:pt idx="59">
                  <c:v>45.2</c:v>
                </c:pt>
                <c:pt idx="60">
                  <c:v>45.88</c:v>
                </c:pt>
                <c:pt idx="61">
                  <c:v>45.41</c:v>
                </c:pt>
                <c:pt idx="62">
                  <c:v>46.21</c:v>
                </c:pt>
                <c:pt idx="63">
                  <c:v>45.46</c:v>
                </c:pt>
                <c:pt idx="64">
                  <c:v>45.05</c:v>
                </c:pt>
                <c:pt idx="65">
                  <c:v>44.22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216896"/>
        <c:axId val="272218072"/>
      </c:lineChart>
      <c:dateAx>
        <c:axId val="272216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218072"/>
        <c:crosses val="autoZero"/>
        <c:auto val="1"/>
        <c:lblOffset val="100"/>
        <c:baseTimeUnit val="days"/>
      </c:dateAx>
      <c:valAx>
        <c:axId val="27221807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21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86.01</c:v>
                </c:pt>
                <c:pt idx="1">
                  <c:v>84.9</c:v>
                </c:pt>
                <c:pt idx="2">
                  <c:v>82.02</c:v>
                </c:pt>
                <c:pt idx="3">
                  <c:v>82.99</c:v>
                </c:pt>
                <c:pt idx="4">
                  <c:v>83.87</c:v>
                </c:pt>
                <c:pt idx="5">
                  <c:v>85.51</c:v>
                </c:pt>
                <c:pt idx="6">
                  <c:v>89.13</c:v>
                </c:pt>
                <c:pt idx="7">
                  <c:v>89.6</c:v>
                </c:pt>
                <c:pt idx="8">
                  <c:v>89.31</c:v>
                </c:pt>
                <c:pt idx="9">
                  <c:v>85.9</c:v>
                </c:pt>
                <c:pt idx="10">
                  <c:v>86.39</c:v>
                </c:pt>
                <c:pt idx="11">
                  <c:v>88.19</c:v>
                </c:pt>
                <c:pt idx="12">
                  <c:v>92.23</c:v>
                </c:pt>
                <c:pt idx="13">
                  <c:v>98.73</c:v>
                </c:pt>
                <c:pt idx="14">
                  <c:v>98.97</c:v>
                </c:pt>
                <c:pt idx="15">
                  <c:v>99.58</c:v>
                </c:pt>
                <c:pt idx="16">
                  <c:v>97</c:v>
                </c:pt>
                <c:pt idx="17">
                  <c:v>108.37</c:v>
                </c:pt>
                <c:pt idx="18">
                  <c:v>105.78</c:v>
                </c:pt>
                <c:pt idx="19">
                  <c:v>107.95</c:v>
                </c:pt>
                <c:pt idx="20">
                  <c:v>107.2</c:v>
                </c:pt>
                <c:pt idx="21">
                  <c:v>108.67</c:v>
                </c:pt>
                <c:pt idx="22">
                  <c:v>106.76</c:v>
                </c:pt>
                <c:pt idx="23">
                  <c:v>106.1</c:v>
                </c:pt>
                <c:pt idx="24">
                  <c:v>106.2</c:v>
                </c:pt>
                <c:pt idx="25">
                  <c:v>103.1</c:v>
                </c:pt>
                <c:pt idx="26">
                  <c:v>104.1</c:v>
                </c:pt>
                <c:pt idx="27">
                  <c:v>103.98</c:v>
                </c:pt>
                <c:pt idx="28">
                  <c:v>108.11</c:v>
                </c:pt>
                <c:pt idx="29">
                  <c:v>107.62</c:v>
                </c:pt>
                <c:pt idx="30">
                  <c:v>107.99</c:v>
                </c:pt>
                <c:pt idx="31">
                  <c:v>108.7</c:v>
                </c:pt>
                <c:pt idx="32">
                  <c:v>109.48</c:v>
                </c:pt>
                <c:pt idx="33">
                  <c:v>109.4</c:v>
                </c:pt>
                <c:pt idx="34">
                  <c:v>109.48</c:v>
                </c:pt>
                <c:pt idx="35">
                  <c:v>108.56</c:v>
                </c:pt>
                <c:pt idx="36">
                  <c:v>108.69</c:v>
                </c:pt>
                <c:pt idx="37">
                  <c:v>111.92</c:v>
                </c:pt>
                <c:pt idx="39">
                  <c:v>111.51</c:v>
                </c:pt>
                <c:pt idx="40">
                  <c:v>109.36</c:v>
                </c:pt>
                <c:pt idx="41">
                  <c:v>111.91</c:v>
                </c:pt>
                <c:pt idx="42">
                  <c:v>112.11</c:v>
                </c:pt>
                <c:pt idx="43">
                  <c:v>112.19</c:v>
                </c:pt>
                <c:pt idx="44">
                  <c:v>111.89</c:v>
                </c:pt>
                <c:pt idx="45">
                  <c:v>113.21</c:v>
                </c:pt>
                <c:pt idx="46">
                  <c:v>112.1</c:v>
                </c:pt>
                <c:pt idx="47">
                  <c:v>112.6</c:v>
                </c:pt>
                <c:pt idx="48">
                  <c:v>115.38</c:v>
                </c:pt>
                <c:pt idx="49">
                  <c:v>112.51</c:v>
                </c:pt>
                <c:pt idx="50">
                  <c:v>112.25</c:v>
                </c:pt>
                <c:pt idx="51">
                  <c:v>114</c:v>
                </c:pt>
                <c:pt idx="52">
                  <c:v>116.07</c:v>
                </c:pt>
                <c:pt idx="53">
                  <c:v>120.04</c:v>
                </c:pt>
                <c:pt idx="54">
                  <c:v>119.86</c:v>
                </c:pt>
                <c:pt idx="55">
                  <c:v>121.03</c:v>
                </c:pt>
                <c:pt idx="56">
                  <c:v>123.97</c:v>
                </c:pt>
                <c:pt idx="57">
                  <c:v>124.03</c:v>
                </c:pt>
                <c:pt idx="58">
                  <c:v>119.68</c:v>
                </c:pt>
                <c:pt idx="59">
                  <c:v>122.91</c:v>
                </c:pt>
                <c:pt idx="60">
                  <c:v>122.75</c:v>
                </c:pt>
                <c:pt idx="61">
                  <c:v>121.42</c:v>
                </c:pt>
                <c:pt idx="62">
                  <c:v>118.01</c:v>
                </c:pt>
                <c:pt idx="63">
                  <c:v>118.29</c:v>
                </c:pt>
                <c:pt idx="64">
                  <c:v>118.03</c:v>
                </c:pt>
                <c:pt idx="65">
                  <c:v>117.43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217288"/>
        <c:axId val="272219640"/>
      </c:lineChart>
      <c:dateAx>
        <c:axId val="272217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219640"/>
        <c:crosses val="autoZero"/>
        <c:auto val="1"/>
        <c:lblOffset val="100"/>
        <c:baseTimeUnit val="days"/>
      </c:dateAx>
      <c:valAx>
        <c:axId val="2722196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217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95.1</c:v>
                </c:pt>
                <c:pt idx="1">
                  <c:v>95.33</c:v>
                </c:pt>
                <c:pt idx="2">
                  <c:v>97.55</c:v>
                </c:pt>
                <c:pt idx="3">
                  <c:v>97.14</c:v>
                </c:pt>
                <c:pt idx="4">
                  <c:v>97.46</c:v>
                </c:pt>
                <c:pt idx="5">
                  <c:v>97.34</c:v>
                </c:pt>
                <c:pt idx="6">
                  <c:v>98.83</c:v>
                </c:pt>
                <c:pt idx="7">
                  <c:v>99.65</c:v>
                </c:pt>
                <c:pt idx="8">
                  <c:v>98.94</c:v>
                </c:pt>
                <c:pt idx="9">
                  <c:v>99.03</c:v>
                </c:pt>
                <c:pt idx="10">
                  <c:v>98.63</c:v>
                </c:pt>
                <c:pt idx="11">
                  <c:v>97.92</c:v>
                </c:pt>
                <c:pt idx="12">
                  <c:v>97.72</c:v>
                </c:pt>
                <c:pt idx="13">
                  <c:v>98.46</c:v>
                </c:pt>
                <c:pt idx="14">
                  <c:v>99.86</c:v>
                </c:pt>
                <c:pt idx="15">
                  <c:v>100.35</c:v>
                </c:pt>
                <c:pt idx="16">
                  <c:v>100.41</c:v>
                </c:pt>
                <c:pt idx="17">
                  <c:v>99.62</c:v>
                </c:pt>
                <c:pt idx="18">
                  <c:v>97.9</c:v>
                </c:pt>
                <c:pt idx="19">
                  <c:v>96.43</c:v>
                </c:pt>
                <c:pt idx="20">
                  <c:v>95.22</c:v>
                </c:pt>
                <c:pt idx="21">
                  <c:v>94.2</c:v>
                </c:pt>
                <c:pt idx="22">
                  <c:v>94.56</c:v>
                </c:pt>
                <c:pt idx="23">
                  <c:v>93.49</c:v>
                </c:pt>
                <c:pt idx="24">
                  <c:v>93.88</c:v>
                </c:pt>
                <c:pt idx="25">
                  <c:v>90.52</c:v>
                </c:pt>
                <c:pt idx="26">
                  <c:v>90.34</c:v>
                </c:pt>
                <c:pt idx="27">
                  <c:v>92.51</c:v>
                </c:pt>
                <c:pt idx="28">
                  <c:v>93.42</c:v>
                </c:pt>
                <c:pt idx="29">
                  <c:v>92.79</c:v>
                </c:pt>
                <c:pt idx="30">
                  <c:v>92.72</c:v>
                </c:pt>
                <c:pt idx="31">
                  <c:v>93.24</c:v>
                </c:pt>
                <c:pt idx="33">
                  <c:v>94.19</c:v>
                </c:pt>
                <c:pt idx="34">
                  <c:v>95.18</c:v>
                </c:pt>
                <c:pt idx="35">
                  <c:v>93.64</c:v>
                </c:pt>
                <c:pt idx="36">
                  <c:v>93.74</c:v>
                </c:pt>
                <c:pt idx="37">
                  <c:v>94.83</c:v>
                </c:pt>
                <c:pt idx="38">
                  <c:v>97.82</c:v>
                </c:pt>
                <c:pt idx="39">
                  <c:v>104.35</c:v>
                </c:pt>
                <c:pt idx="40">
                  <c:v>105.08</c:v>
                </c:pt>
                <c:pt idx="41">
                  <c:v>105.68</c:v>
                </c:pt>
                <c:pt idx="42">
                  <c:v>105.97</c:v>
                </c:pt>
                <c:pt idx="43">
                  <c:v>107.13</c:v>
                </c:pt>
                <c:pt idx="44">
                  <c:v>106.91</c:v>
                </c:pt>
                <c:pt idx="45">
                  <c:v>107.48</c:v>
                </c:pt>
                <c:pt idx="46">
                  <c:v>109.85</c:v>
                </c:pt>
                <c:pt idx="47">
                  <c:v>112.1</c:v>
                </c:pt>
                <c:pt idx="48">
                  <c:v>112.04</c:v>
                </c:pt>
                <c:pt idx="49">
                  <c:v>110.44</c:v>
                </c:pt>
                <c:pt idx="50">
                  <c:v>109.02</c:v>
                </c:pt>
                <c:pt idx="51">
                  <c:v>108.66</c:v>
                </c:pt>
                <c:pt idx="52">
                  <c:v>108.54</c:v>
                </c:pt>
                <c:pt idx="53">
                  <c:v>110.96</c:v>
                </c:pt>
                <c:pt idx="54">
                  <c:v>109.81</c:v>
                </c:pt>
                <c:pt idx="55">
                  <c:v>111.12</c:v>
                </c:pt>
                <c:pt idx="56">
                  <c:v>109.99</c:v>
                </c:pt>
                <c:pt idx="57">
                  <c:v>108.99</c:v>
                </c:pt>
                <c:pt idx="58">
                  <c:v>109.56</c:v>
                </c:pt>
                <c:pt idx="59">
                  <c:v>107.68</c:v>
                </c:pt>
                <c:pt idx="60">
                  <c:v>105.19</c:v>
                </c:pt>
                <c:pt idx="61">
                  <c:v>105.67</c:v>
                </c:pt>
                <c:pt idx="62">
                  <c:v>106.13</c:v>
                </c:pt>
                <c:pt idx="63">
                  <c:v>106.72</c:v>
                </c:pt>
                <c:pt idx="64">
                  <c:v>105.91</c:v>
                </c:pt>
                <c:pt idx="65">
                  <c:v>105.92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223560"/>
        <c:axId val="272223952"/>
      </c:lineChart>
      <c:dateAx>
        <c:axId val="272223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223952"/>
        <c:crosses val="autoZero"/>
        <c:auto val="1"/>
        <c:lblOffset val="100"/>
        <c:baseTimeUnit val="days"/>
      </c:dateAx>
      <c:valAx>
        <c:axId val="2722239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22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  <c:pt idx="66">
                  <c:v>42446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14.48</c:v>
                </c:pt>
                <c:pt idx="1">
                  <c:v>13.16</c:v>
                </c:pt>
                <c:pt idx="2">
                  <c:v>12.67</c:v>
                </c:pt>
                <c:pt idx="3">
                  <c:v>13.06</c:v>
                </c:pt>
                <c:pt idx="4">
                  <c:v>13.23</c:v>
                </c:pt>
                <c:pt idx="5">
                  <c:v>13.28</c:v>
                </c:pt>
                <c:pt idx="6">
                  <c:v>13.42</c:v>
                </c:pt>
                <c:pt idx="7">
                  <c:v>14.26</c:v>
                </c:pt>
                <c:pt idx="8">
                  <c:v>14.53</c:v>
                </c:pt>
                <c:pt idx="9">
                  <c:v>14.62</c:v>
                </c:pt>
                <c:pt idx="10">
                  <c:v>13.96</c:v>
                </c:pt>
                <c:pt idx="11">
                  <c:v>13.32</c:v>
                </c:pt>
                <c:pt idx="12">
                  <c:v>13.38</c:v>
                </c:pt>
                <c:pt idx="13">
                  <c:v>13.23</c:v>
                </c:pt>
                <c:pt idx="14">
                  <c:v>13.07</c:v>
                </c:pt>
                <c:pt idx="15">
                  <c:v>12.9</c:v>
                </c:pt>
                <c:pt idx="16">
                  <c:v>13.17</c:v>
                </c:pt>
                <c:pt idx="17">
                  <c:v>13.54</c:v>
                </c:pt>
                <c:pt idx="18">
                  <c:v>13.02</c:v>
                </c:pt>
                <c:pt idx="19">
                  <c:v>13.19</c:v>
                </c:pt>
                <c:pt idx="20">
                  <c:v>13.11</c:v>
                </c:pt>
                <c:pt idx="21">
                  <c:v>12.74</c:v>
                </c:pt>
                <c:pt idx="22">
                  <c:v>12.66</c:v>
                </c:pt>
                <c:pt idx="23">
                  <c:v>12.86</c:v>
                </c:pt>
                <c:pt idx="24">
                  <c:v>12.78</c:v>
                </c:pt>
                <c:pt idx="26">
                  <c:v>12.3</c:v>
                </c:pt>
                <c:pt idx="27">
                  <c:v>12.33</c:v>
                </c:pt>
                <c:pt idx="28">
                  <c:v>12.46</c:v>
                </c:pt>
                <c:pt idx="29">
                  <c:v>11.94</c:v>
                </c:pt>
                <c:pt idx="30">
                  <c:v>11.44</c:v>
                </c:pt>
                <c:pt idx="31">
                  <c:v>12.03</c:v>
                </c:pt>
                <c:pt idx="32">
                  <c:v>12.07</c:v>
                </c:pt>
                <c:pt idx="33">
                  <c:v>12.17</c:v>
                </c:pt>
                <c:pt idx="34">
                  <c:v>12.79</c:v>
                </c:pt>
                <c:pt idx="35">
                  <c:v>13.55</c:v>
                </c:pt>
                <c:pt idx="36">
                  <c:v>14.09</c:v>
                </c:pt>
                <c:pt idx="37">
                  <c:v>14.35</c:v>
                </c:pt>
                <c:pt idx="38">
                  <c:v>14.84</c:v>
                </c:pt>
                <c:pt idx="39">
                  <c:v>14.44</c:v>
                </c:pt>
                <c:pt idx="40">
                  <c:v>13.83</c:v>
                </c:pt>
                <c:pt idx="41">
                  <c:v>14.34</c:v>
                </c:pt>
                <c:pt idx="42">
                  <c:v>13.86</c:v>
                </c:pt>
                <c:pt idx="43">
                  <c:v>14.06</c:v>
                </c:pt>
                <c:pt idx="44">
                  <c:v>13.95</c:v>
                </c:pt>
                <c:pt idx="45">
                  <c:v>13.36</c:v>
                </c:pt>
                <c:pt idx="46">
                  <c:v>13.01</c:v>
                </c:pt>
                <c:pt idx="47">
                  <c:v>13.11</c:v>
                </c:pt>
                <c:pt idx="48">
                  <c:v>12.92</c:v>
                </c:pt>
                <c:pt idx="49">
                  <c:v>13.12</c:v>
                </c:pt>
                <c:pt idx="50">
                  <c:v>11.67</c:v>
                </c:pt>
                <c:pt idx="51">
                  <c:v>11.78</c:v>
                </c:pt>
                <c:pt idx="52">
                  <c:v>11.22</c:v>
                </c:pt>
                <c:pt idx="53">
                  <c:v>11.02</c:v>
                </c:pt>
                <c:pt idx="54">
                  <c:v>10.63</c:v>
                </c:pt>
                <c:pt idx="55">
                  <c:v>10.53</c:v>
                </c:pt>
                <c:pt idx="56">
                  <c:v>10.56</c:v>
                </c:pt>
                <c:pt idx="57">
                  <c:v>11.14</c:v>
                </c:pt>
                <c:pt idx="58">
                  <c:v>10.53</c:v>
                </c:pt>
                <c:pt idx="59">
                  <c:v>10.4</c:v>
                </c:pt>
                <c:pt idx="60">
                  <c:v>10.16</c:v>
                </c:pt>
                <c:pt idx="61">
                  <c:v>10.29</c:v>
                </c:pt>
                <c:pt idx="62">
                  <c:v>10.19</c:v>
                </c:pt>
                <c:pt idx="63">
                  <c:v>11.31</c:v>
                </c:pt>
                <c:pt idx="64">
                  <c:v>11.43</c:v>
                </c:pt>
                <c:pt idx="65">
                  <c:v>11.63</c:v>
                </c:pt>
                <c:pt idx="66">
                  <c:v>11.45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45648"/>
        <c:axId val="344441728"/>
      </c:lineChart>
      <c:dateAx>
        <c:axId val="34444564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441728"/>
        <c:crosses val="autoZero"/>
        <c:auto val="1"/>
        <c:lblOffset val="100"/>
        <c:baseTimeUnit val="days"/>
      </c:dateAx>
      <c:valAx>
        <c:axId val="34444172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44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  <c:pt idx="66">
                  <c:v>42446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34.71</c:v>
                </c:pt>
                <c:pt idx="1">
                  <c:v>35.18</c:v>
                </c:pt>
                <c:pt idx="2">
                  <c:v>35.47</c:v>
                </c:pt>
                <c:pt idx="3">
                  <c:v>35.71</c:v>
                </c:pt>
                <c:pt idx="4">
                  <c:v>35.76</c:v>
                </c:pt>
                <c:pt idx="5">
                  <c:v>36.14</c:v>
                </c:pt>
                <c:pt idx="6">
                  <c:v>36.81</c:v>
                </c:pt>
                <c:pt idx="7">
                  <c:v>36.58</c:v>
                </c:pt>
                <c:pt idx="8">
                  <c:v>36.520000000000003</c:v>
                </c:pt>
                <c:pt idx="9">
                  <c:v>36.29</c:v>
                </c:pt>
                <c:pt idx="10">
                  <c:v>36.020000000000003</c:v>
                </c:pt>
                <c:pt idx="11">
                  <c:v>36.25</c:v>
                </c:pt>
                <c:pt idx="12">
                  <c:v>36.44</c:v>
                </c:pt>
                <c:pt idx="13">
                  <c:v>36.42</c:v>
                </c:pt>
                <c:pt idx="14">
                  <c:v>35.76</c:v>
                </c:pt>
                <c:pt idx="15">
                  <c:v>35.71</c:v>
                </c:pt>
                <c:pt idx="16">
                  <c:v>35.590000000000003</c:v>
                </c:pt>
                <c:pt idx="17">
                  <c:v>34.94</c:v>
                </c:pt>
                <c:pt idx="18">
                  <c:v>35.520000000000003</c:v>
                </c:pt>
                <c:pt idx="19">
                  <c:v>34.799999999999997</c:v>
                </c:pt>
                <c:pt idx="20">
                  <c:v>34.619999999999997</c:v>
                </c:pt>
                <c:pt idx="21">
                  <c:v>34.83</c:v>
                </c:pt>
                <c:pt idx="22">
                  <c:v>34.369999999999997</c:v>
                </c:pt>
                <c:pt idx="23">
                  <c:v>34.46</c:v>
                </c:pt>
                <c:pt idx="24">
                  <c:v>34.76</c:v>
                </c:pt>
                <c:pt idx="25">
                  <c:v>34.86</c:v>
                </c:pt>
                <c:pt idx="26">
                  <c:v>34.89</c:v>
                </c:pt>
                <c:pt idx="27">
                  <c:v>34.71</c:v>
                </c:pt>
                <c:pt idx="29">
                  <c:v>35.24</c:v>
                </c:pt>
                <c:pt idx="30">
                  <c:v>35.840000000000003</c:v>
                </c:pt>
                <c:pt idx="31">
                  <c:v>34.549999999999997</c:v>
                </c:pt>
                <c:pt idx="32">
                  <c:v>34.92</c:v>
                </c:pt>
                <c:pt idx="33">
                  <c:v>35</c:v>
                </c:pt>
                <c:pt idx="34">
                  <c:v>35.200000000000003</c:v>
                </c:pt>
                <c:pt idx="35">
                  <c:v>35.43</c:v>
                </c:pt>
                <c:pt idx="36">
                  <c:v>35.39</c:v>
                </c:pt>
                <c:pt idx="37">
                  <c:v>35.92</c:v>
                </c:pt>
                <c:pt idx="38">
                  <c:v>36.31</c:v>
                </c:pt>
                <c:pt idx="39">
                  <c:v>36.4</c:v>
                </c:pt>
                <c:pt idx="40">
                  <c:v>36.770000000000003</c:v>
                </c:pt>
                <c:pt idx="41">
                  <c:v>35.58</c:v>
                </c:pt>
                <c:pt idx="42">
                  <c:v>36.47</c:v>
                </c:pt>
                <c:pt idx="43">
                  <c:v>36.950000000000003</c:v>
                </c:pt>
                <c:pt idx="44">
                  <c:v>36.229999999999997</c:v>
                </c:pt>
                <c:pt idx="45">
                  <c:v>36.68</c:v>
                </c:pt>
                <c:pt idx="46">
                  <c:v>36.909999999999997</c:v>
                </c:pt>
                <c:pt idx="47">
                  <c:v>37.07</c:v>
                </c:pt>
                <c:pt idx="48">
                  <c:v>37.86</c:v>
                </c:pt>
                <c:pt idx="49">
                  <c:v>37.159999999999997</c:v>
                </c:pt>
                <c:pt idx="50">
                  <c:v>37.17</c:v>
                </c:pt>
                <c:pt idx="51">
                  <c:v>37.99</c:v>
                </c:pt>
                <c:pt idx="52">
                  <c:v>38.17</c:v>
                </c:pt>
                <c:pt idx="53">
                  <c:v>39.08</c:v>
                </c:pt>
                <c:pt idx="54">
                  <c:v>38.22</c:v>
                </c:pt>
                <c:pt idx="55">
                  <c:v>38.03</c:v>
                </c:pt>
                <c:pt idx="56">
                  <c:v>38.32</c:v>
                </c:pt>
                <c:pt idx="57">
                  <c:v>38.25</c:v>
                </c:pt>
                <c:pt idx="58">
                  <c:v>38.090000000000003</c:v>
                </c:pt>
                <c:pt idx="59">
                  <c:v>38.03</c:v>
                </c:pt>
                <c:pt idx="60">
                  <c:v>38.06</c:v>
                </c:pt>
                <c:pt idx="61">
                  <c:v>37.65</c:v>
                </c:pt>
                <c:pt idx="62">
                  <c:v>37.590000000000003</c:v>
                </c:pt>
                <c:pt idx="63">
                  <c:v>37.950000000000003</c:v>
                </c:pt>
                <c:pt idx="64">
                  <c:v>38.130000000000003</c:v>
                </c:pt>
                <c:pt idx="65">
                  <c:v>38.56</c:v>
                </c:pt>
                <c:pt idx="66">
                  <c:v>38.090000000000003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42904"/>
        <c:axId val="344443296"/>
      </c:lineChart>
      <c:dateAx>
        <c:axId val="344442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443296"/>
        <c:crosses val="autoZero"/>
        <c:auto val="1"/>
        <c:lblOffset val="100"/>
        <c:baseTimeUnit val="days"/>
      </c:dateAx>
      <c:valAx>
        <c:axId val="34444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44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  <c:pt idx="66">
                  <c:v>42446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13.42</c:v>
                </c:pt>
                <c:pt idx="1">
                  <c:v>13.26</c:v>
                </c:pt>
                <c:pt idx="2">
                  <c:v>13.12</c:v>
                </c:pt>
                <c:pt idx="3">
                  <c:v>13.01</c:v>
                </c:pt>
                <c:pt idx="4">
                  <c:v>12.84</c:v>
                </c:pt>
                <c:pt idx="5">
                  <c:v>12.98</c:v>
                </c:pt>
                <c:pt idx="6">
                  <c:v>13.1</c:v>
                </c:pt>
                <c:pt idx="7">
                  <c:v>13.26</c:v>
                </c:pt>
                <c:pt idx="8">
                  <c:v>13.36</c:v>
                </c:pt>
                <c:pt idx="9">
                  <c:v>13.38</c:v>
                </c:pt>
                <c:pt idx="10">
                  <c:v>13.18</c:v>
                </c:pt>
                <c:pt idx="11">
                  <c:v>13.04</c:v>
                </c:pt>
                <c:pt idx="12">
                  <c:v>13.21</c:v>
                </c:pt>
                <c:pt idx="13">
                  <c:v>13.11</c:v>
                </c:pt>
                <c:pt idx="14">
                  <c:v>13.49</c:v>
                </c:pt>
                <c:pt idx="15">
                  <c:v>13.45</c:v>
                </c:pt>
                <c:pt idx="16">
                  <c:v>13.46</c:v>
                </c:pt>
                <c:pt idx="17">
                  <c:v>13.52</c:v>
                </c:pt>
                <c:pt idx="18">
                  <c:v>13.29</c:v>
                </c:pt>
                <c:pt idx="19">
                  <c:v>13.13</c:v>
                </c:pt>
                <c:pt idx="20">
                  <c:v>13.19</c:v>
                </c:pt>
                <c:pt idx="21">
                  <c:v>13.09</c:v>
                </c:pt>
                <c:pt idx="22">
                  <c:v>13.16</c:v>
                </c:pt>
                <c:pt idx="23">
                  <c:v>13.14</c:v>
                </c:pt>
                <c:pt idx="24">
                  <c:v>13.32</c:v>
                </c:pt>
                <c:pt idx="25">
                  <c:v>13.22</c:v>
                </c:pt>
                <c:pt idx="26">
                  <c:v>13.35</c:v>
                </c:pt>
                <c:pt idx="27">
                  <c:v>13.32</c:v>
                </c:pt>
                <c:pt idx="28">
                  <c:v>13.49</c:v>
                </c:pt>
                <c:pt idx="29">
                  <c:v>13.32</c:v>
                </c:pt>
                <c:pt idx="30">
                  <c:v>13.44</c:v>
                </c:pt>
                <c:pt idx="31">
                  <c:v>13.32</c:v>
                </c:pt>
                <c:pt idx="32">
                  <c:v>13.31</c:v>
                </c:pt>
                <c:pt idx="33">
                  <c:v>13.43</c:v>
                </c:pt>
                <c:pt idx="34">
                  <c:v>13.62</c:v>
                </c:pt>
                <c:pt idx="35">
                  <c:v>13.56</c:v>
                </c:pt>
                <c:pt idx="36">
                  <c:v>14.09</c:v>
                </c:pt>
                <c:pt idx="37">
                  <c:v>13.66</c:v>
                </c:pt>
                <c:pt idx="39">
                  <c:v>13.75</c:v>
                </c:pt>
                <c:pt idx="40">
                  <c:v>13.58</c:v>
                </c:pt>
                <c:pt idx="41">
                  <c:v>13.61</c:v>
                </c:pt>
                <c:pt idx="42">
                  <c:v>13.65</c:v>
                </c:pt>
                <c:pt idx="43">
                  <c:v>13.64</c:v>
                </c:pt>
                <c:pt idx="44">
                  <c:v>13.44</c:v>
                </c:pt>
                <c:pt idx="45">
                  <c:v>13.25</c:v>
                </c:pt>
                <c:pt idx="46">
                  <c:v>12.94</c:v>
                </c:pt>
                <c:pt idx="47">
                  <c:v>13.09</c:v>
                </c:pt>
                <c:pt idx="48">
                  <c:v>13.06</c:v>
                </c:pt>
                <c:pt idx="49">
                  <c:v>12.81</c:v>
                </c:pt>
                <c:pt idx="50">
                  <c:v>12.66</c:v>
                </c:pt>
                <c:pt idx="51">
                  <c:v>12.55</c:v>
                </c:pt>
                <c:pt idx="52">
                  <c:v>12.52</c:v>
                </c:pt>
                <c:pt idx="53">
                  <c:v>12.82</c:v>
                </c:pt>
                <c:pt idx="54">
                  <c:v>12.77</c:v>
                </c:pt>
                <c:pt idx="55">
                  <c:v>12.8</c:v>
                </c:pt>
                <c:pt idx="56">
                  <c:v>13.1</c:v>
                </c:pt>
                <c:pt idx="57">
                  <c:v>13.5</c:v>
                </c:pt>
                <c:pt idx="58">
                  <c:v>13.35</c:v>
                </c:pt>
                <c:pt idx="59">
                  <c:v>13.2</c:v>
                </c:pt>
                <c:pt idx="60">
                  <c:v>13.09</c:v>
                </c:pt>
                <c:pt idx="61">
                  <c:v>13.06</c:v>
                </c:pt>
                <c:pt idx="62">
                  <c:v>13.26</c:v>
                </c:pt>
                <c:pt idx="63">
                  <c:v>13.59</c:v>
                </c:pt>
                <c:pt idx="64">
                  <c:v>13.66</c:v>
                </c:pt>
                <c:pt idx="65">
                  <c:v>13.64</c:v>
                </c:pt>
                <c:pt idx="66">
                  <c:v>13.47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47216"/>
        <c:axId val="344439768"/>
      </c:lineChart>
      <c:dateAx>
        <c:axId val="344447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439768"/>
        <c:crosses val="autoZero"/>
        <c:auto val="1"/>
        <c:lblOffset val="100"/>
        <c:baseTimeUnit val="days"/>
      </c:dateAx>
      <c:valAx>
        <c:axId val="34443976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44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14.14</c:v>
                </c:pt>
                <c:pt idx="1">
                  <c:v>14.24</c:v>
                </c:pt>
                <c:pt idx="2">
                  <c:v>13.75</c:v>
                </c:pt>
                <c:pt idx="3">
                  <c:v>13.56</c:v>
                </c:pt>
                <c:pt idx="4">
                  <c:v>13.88</c:v>
                </c:pt>
                <c:pt idx="5">
                  <c:v>14.25</c:v>
                </c:pt>
                <c:pt idx="6">
                  <c:v>14.51</c:v>
                </c:pt>
                <c:pt idx="7">
                  <c:v>15.6</c:v>
                </c:pt>
                <c:pt idx="8">
                  <c:v>15.85</c:v>
                </c:pt>
                <c:pt idx="9">
                  <c:v>15.86</c:v>
                </c:pt>
                <c:pt idx="10">
                  <c:v>16</c:v>
                </c:pt>
                <c:pt idx="11">
                  <c:v>15.3</c:v>
                </c:pt>
                <c:pt idx="12">
                  <c:v>15.19</c:v>
                </c:pt>
                <c:pt idx="13">
                  <c:v>15.08</c:v>
                </c:pt>
                <c:pt idx="14">
                  <c:v>14.8</c:v>
                </c:pt>
                <c:pt idx="15">
                  <c:v>14.74</c:v>
                </c:pt>
                <c:pt idx="16">
                  <c:v>14.52</c:v>
                </c:pt>
                <c:pt idx="17">
                  <c:v>14.51</c:v>
                </c:pt>
                <c:pt idx="18">
                  <c:v>14.95</c:v>
                </c:pt>
                <c:pt idx="19">
                  <c:v>14.83</c:v>
                </c:pt>
                <c:pt idx="20">
                  <c:v>14.95</c:v>
                </c:pt>
                <c:pt idx="21">
                  <c:v>14.53</c:v>
                </c:pt>
                <c:pt idx="22">
                  <c:v>14.42</c:v>
                </c:pt>
                <c:pt idx="23">
                  <c:v>14.77</c:v>
                </c:pt>
                <c:pt idx="24">
                  <c:v>14.77</c:v>
                </c:pt>
                <c:pt idx="25">
                  <c:v>14.71</c:v>
                </c:pt>
                <c:pt idx="26">
                  <c:v>15.03</c:v>
                </c:pt>
                <c:pt idx="27">
                  <c:v>15.03</c:v>
                </c:pt>
                <c:pt idx="28">
                  <c:v>15.29</c:v>
                </c:pt>
                <c:pt idx="29">
                  <c:v>14.91</c:v>
                </c:pt>
                <c:pt idx="30">
                  <c:v>15.28</c:v>
                </c:pt>
                <c:pt idx="31">
                  <c:v>15</c:v>
                </c:pt>
                <c:pt idx="32">
                  <c:v>15.02</c:v>
                </c:pt>
                <c:pt idx="33">
                  <c:v>15.01</c:v>
                </c:pt>
                <c:pt idx="34">
                  <c:v>15.33</c:v>
                </c:pt>
                <c:pt idx="35">
                  <c:v>15.78</c:v>
                </c:pt>
                <c:pt idx="36">
                  <c:v>15.55</c:v>
                </c:pt>
                <c:pt idx="37">
                  <c:v>15.56</c:v>
                </c:pt>
                <c:pt idx="38">
                  <c:v>15.23</c:v>
                </c:pt>
                <c:pt idx="39">
                  <c:v>14.99</c:v>
                </c:pt>
                <c:pt idx="40">
                  <c:v>15.41</c:v>
                </c:pt>
                <c:pt idx="41">
                  <c:v>15.57</c:v>
                </c:pt>
                <c:pt idx="42">
                  <c:v>15.44</c:v>
                </c:pt>
                <c:pt idx="43">
                  <c:v>15.73</c:v>
                </c:pt>
                <c:pt idx="44">
                  <c:v>15.23</c:v>
                </c:pt>
                <c:pt idx="45">
                  <c:v>14.97</c:v>
                </c:pt>
                <c:pt idx="46">
                  <c:v>14.96</c:v>
                </c:pt>
                <c:pt idx="47">
                  <c:v>14.91</c:v>
                </c:pt>
                <c:pt idx="48">
                  <c:v>14.85</c:v>
                </c:pt>
                <c:pt idx="49">
                  <c:v>14.49</c:v>
                </c:pt>
                <c:pt idx="50">
                  <c:v>14.39</c:v>
                </c:pt>
                <c:pt idx="51">
                  <c:v>14.23</c:v>
                </c:pt>
                <c:pt idx="52">
                  <c:v>14.34</c:v>
                </c:pt>
                <c:pt idx="53">
                  <c:v>14.28</c:v>
                </c:pt>
                <c:pt idx="54">
                  <c:v>14.72</c:v>
                </c:pt>
                <c:pt idx="55">
                  <c:v>15.41</c:v>
                </c:pt>
                <c:pt idx="56">
                  <c:v>15.17</c:v>
                </c:pt>
                <c:pt idx="57">
                  <c:v>14.77</c:v>
                </c:pt>
                <c:pt idx="58">
                  <c:v>14.6</c:v>
                </c:pt>
                <c:pt idx="59">
                  <c:v>14.33</c:v>
                </c:pt>
                <c:pt idx="60">
                  <c:v>14.18</c:v>
                </c:pt>
                <c:pt idx="61">
                  <c:v>14.24</c:v>
                </c:pt>
                <c:pt idx="62">
                  <c:v>14.65</c:v>
                </c:pt>
                <c:pt idx="63">
                  <c:v>14.66</c:v>
                </c:pt>
                <c:pt idx="64">
                  <c:v>14.98</c:v>
                </c:pt>
                <c:pt idx="65">
                  <c:v>14.66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649784"/>
        <c:axId val="344649392"/>
      </c:lineChart>
      <c:dateAx>
        <c:axId val="3446497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49392"/>
        <c:crosses val="autoZero"/>
        <c:auto val="1"/>
        <c:lblOffset val="100"/>
        <c:baseTimeUnit val="days"/>
      </c:dateAx>
      <c:valAx>
        <c:axId val="34464939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4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54.36</c:v>
                </c:pt>
                <c:pt idx="1">
                  <c:v>53.71</c:v>
                </c:pt>
                <c:pt idx="2">
                  <c:v>53.47</c:v>
                </c:pt>
                <c:pt idx="3">
                  <c:v>54.31</c:v>
                </c:pt>
                <c:pt idx="4">
                  <c:v>54.12</c:v>
                </c:pt>
                <c:pt idx="5">
                  <c:v>54.91</c:v>
                </c:pt>
                <c:pt idx="6">
                  <c:v>55.11</c:v>
                </c:pt>
                <c:pt idx="7">
                  <c:v>54.94</c:v>
                </c:pt>
                <c:pt idx="8">
                  <c:v>54.12</c:v>
                </c:pt>
                <c:pt idx="9">
                  <c:v>53.55</c:v>
                </c:pt>
                <c:pt idx="10">
                  <c:v>54.3</c:v>
                </c:pt>
                <c:pt idx="11">
                  <c:v>53.45</c:v>
                </c:pt>
                <c:pt idx="12">
                  <c:v>54.53</c:v>
                </c:pt>
                <c:pt idx="14">
                  <c:v>54.93</c:v>
                </c:pt>
                <c:pt idx="15">
                  <c:v>55.22</c:v>
                </c:pt>
                <c:pt idx="16">
                  <c:v>56.19</c:v>
                </c:pt>
                <c:pt idx="17">
                  <c:v>55.84</c:v>
                </c:pt>
                <c:pt idx="18">
                  <c:v>55.99</c:v>
                </c:pt>
                <c:pt idx="19">
                  <c:v>56.59</c:v>
                </c:pt>
                <c:pt idx="20">
                  <c:v>55.99</c:v>
                </c:pt>
                <c:pt idx="21">
                  <c:v>56.48</c:v>
                </c:pt>
                <c:pt idx="22">
                  <c:v>57.04</c:v>
                </c:pt>
                <c:pt idx="23">
                  <c:v>56.12</c:v>
                </c:pt>
                <c:pt idx="24">
                  <c:v>57.1</c:v>
                </c:pt>
                <c:pt idx="25">
                  <c:v>57.14</c:v>
                </c:pt>
                <c:pt idx="26">
                  <c:v>57.31</c:v>
                </c:pt>
                <c:pt idx="27">
                  <c:v>57.99</c:v>
                </c:pt>
                <c:pt idx="28">
                  <c:v>57.01</c:v>
                </c:pt>
                <c:pt idx="29">
                  <c:v>59.2</c:v>
                </c:pt>
                <c:pt idx="30">
                  <c:v>58.72</c:v>
                </c:pt>
                <c:pt idx="31">
                  <c:v>58.43</c:v>
                </c:pt>
                <c:pt idx="32">
                  <c:v>58.19</c:v>
                </c:pt>
                <c:pt idx="33">
                  <c:v>59.11</c:v>
                </c:pt>
                <c:pt idx="34">
                  <c:v>59.52</c:v>
                </c:pt>
                <c:pt idx="35">
                  <c:v>59.59</c:v>
                </c:pt>
                <c:pt idx="36">
                  <c:v>58.94</c:v>
                </c:pt>
                <c:pt idx="37">
                  <c:v>58.54</c:v>
                </c:pt>
                <c:pt idx="38">
                  <c:v>59.27</c:v>
                </c:pt>
                <c:pt idx="39">
                  <c:v>59.54</c:v>
                </c:pt>
                <c:pt idx="40">
                  <c:v>59.21</c:v>
                </c:pt>
                <c:pt idx="41">
                  <c:v>59.43</c:v>
                </c:pt>
                <c:pt idx="42">
                  <c:v>60.08</c:v>
                </c:pt>
                <c:pt idx="43">
                  <c:v>59.62</c:v>
                </c:pt>
                <c:pt idx="44">
                  <c:v>59.56</c:v>
                </c:pt>
                <c:pt idx="45">
                  <c:v>59.57</c:v>
                </c:pt>
                <c:pt idx="46">
                  <c:v>59.5</c:v>
                </c:pt>
                <c:pt idx="47">
                  <c:v>59.49</c:v>
                </c:pt>
                <c:pt idx="48">
                  <c:v>59.58</c:v>
                </c:pt>
                <c:pt idx="49">
                  <c:v>58.55</c:v>
                </c:pt>
                <c:pt idx="50">
                  <c:v>57.92</c:v>
                </c:pt>
                <c:pt idx="51">
                  <c:v>59.42</c:v>
                </c:pt>
                <c:pt idx="52">
                  <c:v>60.3</c:v>
                </c:pt>
                <c:pt idx="53">
                  <c:v>60.31</c:v>
                </c:pt>
                <c:pt idx="54">
                  <c:v>59.67</c:v>
                </c:pt>
                <c:pt idx="55">
                  <c:v>59.97</c:v>
                </c:pt>
                <c:pt idx="56">
                  <c:v>61.59</c:v>
                </c:pt>
                <c:pt idx="57">
                  <c:v>61.47</c:v>
                </c:pt>
                <c:pt idx="58">
                  <c:v>62.04</c:v>
                </c:pt>
                <c:pt idx="59">
                  <c:v>61.49</c:v>
                </c:pt>
                <c:pt idx="60">
                  <c:v>61.34</c:v>
                </c:pt>
                <c:pt idx="61">
                  <c:v>61.65</c:v>
                </c:pt>
                <c:pt idx="62">
                  <c:v>62.44</c:v>
                </c:pt>
                <c:pt idx="63">
                  <c:v>64.900000000000006</c:v>
                </c:pt>
                <c:pt idx="64">
                  <c:v>64.72</c:v>
                </c:pt>
                <c:pt idx="65">
                  <c:v>62.99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645864"/>
        <c:axId val="344646256"/>
      </c:lineChart>
      <c:dateAx>
        <c:axId val="344645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46256"/>
        <c:crosses val="autoZero"/>
        <c:auto val="1"/>
        <c:lblOffset val="100"/>
        <c:baseTimeUnit val="days"/>
      </c:dateAx>
      <c:valAx>
        <c:axId val="3446462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45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12.32</c:v>
                </c:pt>
                <c:pt idx="1">
                  <c:v>12.2</c:v>
                </c:pt>
                <c:pt idx="2">
                  <c:v>11.95</c:v>
                </c:pt>
                <c:pt idx="3">
                  <c:v>12.02</c:v>
                </c:pt>
                <c:pt idx="4">
                  <c:v>11.92</c:v>
                </c:pt>
                <c:pt idx="5">
                  <c:v>12.05</c:v>
                </c:pt>
                <c:pt idx="6">
                  <c:v>12.14</c:v>
                </c:pt>
                <c:pt idx="7">
                  <c:v>12.51</c:v>
                </c:pt>
                <c:pt idx="8">
                  <c:v>12.58</c:v>
                </c:pt>
                <c:pt idx="9">
                  <c:v>13</c:v>
                </c:pt>
                <c:pt idx="10">
                  <c:v>12.77</c:v>
                </c:pt>
                <c:pt idx="11">
                  <c:v>12.86</c:v>
                </c:pt>
                <c:pt idx="12">
                  <c:v>13.11</c:v>
                </c:pt>
                <c:pt idx="13">
                  <c:v>13.09</c:v>
                </c:pt>
                <c:pt idx="14">
                  <c:v>12.72</c:v>
                </c:pt>
                <c:pt idx="15">
                  <c:v>12.31</c:v>
                </c:pt>
                <c:pt idx="16">
                  <c:v>11.95</c:v>
                </c:pt>
                <c:pt idx="17">
                  <c:v>11.6</c:v>
                </c:pt>
                <c:pt idx="18">
                  <c:v>11.49</c:v>
                </c:pt>
                <c:pt idx="19">
                  <c:v>11.14</c:v>
                </c:pt>
                <c:pt idx="20">
                  <c:v>10.8</c:v>
                </c:pt>
                <c:pt idx="21">
                  <c:v>10.07</c:v>
                </c:pt>
                <c:pt idx="22">
                  <c:v>10.050000000000001</c:v>
                </c:pt>
                <c:pt idx="23">
                  <c:v>9.67</c:v>
                </c:pt>
                <c:pt idx="24">
                  <c:v>9.68</c:v>
                </c:pt>
                <c:pt idx="25">
                  <c:v>9.56</c:v>
                </c:pt>
                <c:pt idx="26">
                  <c:v>9.6300000000000008</c:v>
                </c:pt>
                <c:pt idx="27">
                  <c:v>10.1</c:v>
                </c:pt>
                <c:pt idx="28">
                  <c:v>10.09</c:v>
                </c:pt>
                <c:pt idx="29">
                  <c:v>9.8699999999999992</c:v>
                </c:pt>
                <c:pt idx="30">
                  <c:v>9.99</c:v>
                </c:pt>
                <c:pt idx="31">
                  <c:v>10.06</c:v>
                </c:pt>
                <c:pt idx="32">
                  <c:v>10</c:v>
                </c:pt>
                <c:pt idx="33">
                  <c:v>10.36</c:v>
                </c:pt>
                <c:pt idx="34">
                  <c:v>10.62</c:v>
                </c:pt>
                <c:pt idx="35">
                  <c:v>10.75</c:v>
                </c:pt>
                <c:pt idx="36">
                  <c:v>11.62</c:v>
                </c:pt>
                <c:pt idx="37">
                  <c:v>11.56</c:v>
                </c:pt>
                <c:pt idx="38">
                  <c:v>11.51</c:v>
                </c:pt>
                <c:pt idx="39">
                  <c:v>10.55</c:v>
                </c:pt>
                <c:pt idx="40">
                  <c:v>10.66</c:v>
                </c:pt>
                <c:pt idx="41">
                  <c:v>10.65</c:v>
                </c:pt>
                <c:pt idx="42">
                  <c:v>10.75</c:v>
                </c:pt>
                <c:pt idx="43">
                  <c:v>10.72</c:v>
                </c:pt>
                <c:pt idx="44">
                  <c:v>10.89</c:v>
                </c:pt>
                <c:pt idx="45">
                  <c:v>10.69</c:v>
                </c:pt>
                <c:pt idx="46">
                  <c:v>10.4</c:v>
                </c:pt>
                <c:pt idx="47">
                  <c:v>10.88</c:v>
                </c:pt>
                <c:pt idx="48">
                  <c:v>10.17</c:v>
                </c:pt>
                <c:pt idx="49">
                  <c:v>10.45</c:v>
                </c:pt>
                <c:pt idx="50">
                  <c:v>10.72</c:v>
                </c:pt>
                <c:pt idx="51">
                  <c:v>10.51</c:v>
                </c:pt>
                <c:pt idx="52">
                  <c:v>10.47</c:v>
                </c:pt>
                <c:pt idx="53">
                  <c:v>10.4</c:v>
                </c:pt>
                <c:pt idx="54">
                  <c:v>10.8</c:v>
                </c:pt>
                <c:pt idx="55">
                  <c:v>11.03</c:v>
                </c:pt>
                <c:pt idx="56">
                  <c:v>10.47</c:v>
                </c:pt>
                <c:pt idx="57">
                  <c:v>10.48</c:v>
                </c:pt>
                <c:pt idx="58">
                  <c:v>10.45</c:v>
                </c:pt>
                <c:pt idx="59">
                  <c:v>10.38</c:v>
                </c:pt>
                <c:pt idx="60">
                  <c:v>10.5</c:v>
                </c:pt>
                <c:pt idx="61">
                  <c:v>10.65</c:v>
                </c:pt>
                <c:pt idx="62">
                  <c:v>11.44</c:v>
                </c:pt>
                <c:pt idx="63">
                  <c:v>11.53</c:v>
                </c:pt>
                <c:pt idx="64">
                  <c:v>11.14</c:v>
                </c:pt>
                <c:pt idx="65">
                  <c:v>10.87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646648"/>
        <c:axId val="344647432"/>
      </c:lineChart>
      <c:dateAx>
        <c:axId val="344646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47432"/>
        <c:crosses val="autoZero"/>
        <c:auto val="1"/>
        <c:lblOffset val="100"/>
        <c:baseTimeUnit val="days"/>
      </c:dateAx>
      <c:valAx>
        <c:axId val="34464743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4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42.68</c:v>
                </c:pt>
                <c:pt idx="1">
                  <c:v>41.96</c:v>
                </c:pt>
                <c:pt idx="2">
                  <c:v>41.73</c:v>
                </c:pt>
                <c:pt idx="3">
                  <c:v>41.59</c:v>
                </c:pt>
                <c:pt idx="4">
                  <c:v>41.73</c:v>
                </c:pt>
                <c:pt idx="5">
                  <c:v>41.98</c:v>
                </c:pt>
                <c:pt idx="6">
                  <c:v>43.18</c:v>
                </c:pt>
                <c:pt idx="7">
                  <c:v>43.59</c:v>
                </c:pt>
                <c:pt idx="8">
                  <c:v>44.11</c:v>
                </c:pt>
                <c:pt idx="9">
                  <c:v>43.91</c:v>
                </c:pt>
                <c:pt idx="10">
                  <c:v>43.12</c:v>
                </c:pt>
                <c:pt idx="11">
                  <c:v>42.93</c:v>
                </c:pt>
                <c:pt idx="12">
                  <c:v>42.9</c:v>
                </c:pt>
                <c:pt idx="13">
                  <c:v>42.11</c:v>
                </c:pt>
                <c:pt idx="14">
                  <c:v>42.16</c:v>
                </c:pt>
                <c:pt idx="15">
                  <c:v>42.09</c:v>
                </c:pt>
                <c:pt idx="16">
                  <c:v>41.84</c:v>
                </c:pt>
                <c:pt idx="17">
                  <c:v>42.13</c:v>
                </c:pt>
                <c:pt idx="19">
                  <c:v>41.42</c:v>
                </c:pt>
                <c:pt idx="20">
                  <c:v>40.93</c:v>
                </c:pt>
                <c:pt idx="21">
                  <c:v>40.43</c:v>
                </c:pt>
                <c:pt idx="22">
                  <c:v>40.26</c:v>
                </c:pt>
                <c:pt idx="23">
                  <c:v>40.29</c:v>
                </c:pt>
                <c:pt idx="24">
                  <c:v>41.19</c:v>
                </c:pt>
                <c:pt idx="25">
                  <c:v>42.21</c:v>
                </c:pt>
                <c:pt idx="26">
                  <c:v>41.97</c:v>
                </c:pt>
                <c:pt idx="27">
                  <c:v>42.6</c:v>
                </c:pt>
                <c:pt idx="28">
                  <c:v>42.81</c:v>
                </c:pt>
                <c:pt idx="29">
                  <c:v>43.09</c:v>
                </c:pt>
                <c:pt idx="30">
                  <c:v>42.52</c:v>
                </c:pt>
                <c:pt idx="31">
                  <c:v>42.1</c:v>
                </c:pt>
                <c:pt idx="32">
                  <c:v>41.5</c:v>
                </c:pt>
                <c:pt idx="33">
                  <c:v>41.77</c:v>
                </c:pt>
                <c:pt idx="34">
                  <c:v>42.18</c:v>
                </c:pt>
                <c:pt idx="35">
                  <c:v>43.46</c:v>
                </c:pt>
                <c:pt idx="36">
                  <c:v>43.27</c:v>
                </c:pt>
                <c:pt idx="37">
                  <c:v>43.57</c:v>
                </c:pt>
                <c:pt idx="38">
                  <c:v>44.18</c:v>
                </c:pt>
                <c:pt idx="39">
                  <c:v>43.37</c:v>
                </c:pt>
                <c:pt idx="40">
                  <c:v>42.85</c:v>
                </c:pt>
                <c:pt idx="41">
                  <c:v>43.36</c:v>
                </c:pt>
                <c:pt idx="42">
                  <c:v>42.57</c:v>
                </c:pt>
                <c:pt idx="43">
                  <c:v>42.55</c:v>
                </c:pt>
                <c:pt idx="44">
                  <c:v>42.92</c:v>
                </c:pt>
                <c:pt idx="45">
                  <c:v>42.02</c:v>
                </c:pt>
                <c:pt idx="46">
                  <c:v>41.72</c:v>
                </c:pt>
                <c:pt idx="47">
                  <c:v>40.99</c:v>
                </c:pt>
                <c:pt idx="48">
                  <c:v>41.32</c:v>
                </c:pt>
                <c:pt idx="49">
                  <c:v>40.520000000000003</c:v>
                </c:pt>
                <c:pt idx="50">
                  <c:v>40.18</c:v>
                </c:pt>
                <c:pt idx="51">
                  <c:v>40.22</c:v>
                </c:pt>
                <c:pt idx="52">
                  <c:v>39.6</c:v>
                </c:pt>
                <c:pt idx="53">
                  <c:v>40.200000000000003</c:v>
                </c:pt>
                <c:pt idx="54">
                  <c:v>39.869999999999997</c:v>
                </c:pt>
                <c:pt idx="55">
                  <c:v>40.56</c:v>
                </c:pt>
                <c:pt idx="56">
                  <c:v>40.97</c:v>
                </c:pt>
                <c:pt idx="57">
                  <c:v>41.04</c:v>
                </c:pt>
                <c:pt idx="58">
                  <c:v>41</c:v>
                </c:pt>
                <c:pt idx="59">
                  <c:v>41.34</c:v>
                </c:pt>
                <c:pt idx="60">
                  <c:v>40.86</c:v>
                </c:pt>
                <c:pt idx="61">
                  <c:v>40.79</c:v>
                </c:pt>
                <c:pt idx="62">
                  <c:v>40.71</c:v>
                </c:pt>
                <c:pt idx="63">
                  <c:v>41.28</c:v>
                </c:pt>
                <c:pt idx="64">
                  <c:v>41.46</c:v>
                </c:pt>
                <c:pt idx="65">
                  <c:v>40.94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650960"/>
        <c:axId val="344651352"/>
      </c:lineChart>
      <c:dateAx>
        <c:axId val="344650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51352"/>
        <c:crosses val="autoZero"/>
        <c:auto val="1"/>
        <c:lblOffset val="100"/>
        <c:baseTimeUnit val="days"/>
      </c:dateAx>
      <c:valAx>
        <c:axId val="344651352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5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20-Jun-16</c:v>
                </c:pt>
                <c:pt idx="1">
                  <c:v>17-Jun-16</c:v>
                </c:pt>
                <c:pt idx="2">
                  <c:v>16-Jun-16</c:v>
                </c:pt>
                <c:pt idx="3">
                  <c:v>15-Jun-16</c:v>
                </c:pt>
                <c:pt idx="4">
                  <c:v>14-Jun-16</c:v>
                </c:pt>
                <c:pt idx="5">
                  <c:v>13-Jun-16</c:v>
                </c:pt>
                <c:pt idx="6">
                  <c:v>10-Jun-16</c:v>
                </c:pt>
                <c:pt idx="7">
                  <c:v>9-Jun-16</c:v>
                </c:pt>
                <c:pt idx="8">
                  <c:v>8-Jun-16</c:v>
                </c:pt>
                <c:pt idx="9">
                  <c:v>7-Jun-16</c:v>
                </c:pt>
                <c:pt idx="10">
                  <c:v>6-Jun-16</c:v>
                </c:pt>
                <c:pt idx="11">
                  <c:v>3-Jun-16</c:v>
                </c:pt>
                <c:pt idx="12">
                  <c:v>2-Jun-16</c:v>
                </c:pt>
                <c:pt idx="13">
                  <c:v>1-Jun-16</c:v>
                </c:pt>
                <c:pt idx="14">
                  <c:v>31-May-16</c:v>
                </c:pt>
                <c:pt idx="15">
                  <c:v>27-May-16</c:v>
                </c:pt>
                <c:pt idx="16">
                  <c:v>26-May-16</c:v>
                </c:pt>
                <c:pt idx="17">
                  <c:v>25-May-16</c:v>
                </c:pt>
                <c:pt idx="18">
                  <c:v>24-May-16</c:v>
                </c:pt>
                <c:pt idx="19">
                  <c:v>23-May-16</c:v>
                </c:pt>
                <c:pt idx="20">
                  <c:v>20-May-16</c:v>
                </c:pt>
                <c:pt idx="21">
                  <c:v>19-May-16</c:v>
                </c:pt>
                <c:pt idx="22">
                  <c:v>18-May-16</c:v>
                </c:pt>
                <c:pt idx="23">
                  <c:v>17-May-16</c:v>
                </c:pt>
                <c:pt idx="24">
                  <c:v>16-May-16</c:v>
                </c:pt>
                <c:pt idx="25">
                  <c:v>13-May-16</c:v>
                </c:pt>
                <c:pt idx="26">
                  <c:v>12-May-16</c:v>
                </c:pt>
                <c:pt idx="27">
                  <c:v>11-May-16</c:v>
                </c:pt>
                <c:pt idx="28">
                  <c:v>10-May-16</c:v>
                </c:pt>
                <c:pt idx="29">
                  <c:v>9-May-16</c:v>
                </c:pt>
                <c:pt idx="30">
                  <c:v>6-May-16</c:v>
                </c:pt>
                <c:pt idx="31">
                  <c:v>5-May-16</c:v>
                </c:pt>
                <c:pt idx="32">
                  <c:v>4-May-16</c:v>
                </c:pt>
                <c:pt idx="33">
                  <c:v>4-May-16</c:v>
                </c:pt>
                <c:pt idx="34">
                  <c:v>3-May-16</c:v>
                </c:pt>
                <c:pt idx="35">
                  <c:v>2-May-16</c:v>
                </c:pt>
                <c:pt idx="36">
                  <c:v>29-Apr-16</c:v>
                </c:pt>
                <c:pt idx="37">
                  <c:v>28-Apr-16</c:v>
                </c:pt>
                <c:pt idx="38">
                  <c:v>27-Apr-16</c:v>
                </c:pt>
                <c:pt idx="39">
                  <c:v>26-Apr-16</c:v>
                </c:pt>
                <c:pt idx="40">
                  <c:v>25-Apr-16</c:v>
                </c:pt>
                <c:pt idx="41">
                  <c:v>22-Apr-16</c:v>
                </c:pt>
                <c:pt idx="42">
                  <c:v>21-Apr-16</c:v>
                </c:pt>
                <c:pt idx="43">
                  <c:v>20-Apr-16</c:v>
                </c:pt>
                <c:pt idx="44">
                  <c:v>19-Apr-16</c:v>
                </c:pt>
                <c:pt idx="45">
                  <c:v>18-Apr-16</c:v>
                </c:pt>
                <c:pt idx="46">
                  <c:v>15-Apr-16</c:v>
                </c:pt>
                <c:pt idx="47">
                  <c:v>14-Apr-16</c:v>
                </c:pt>
                <c:pt idx="48">
                  <c:v>13-Apr-16</c:v>
                </c:pt>
                <c:pt idx="49">
                  <c:v>12-Apr-16</c:v>
                </c:pt>
                <c:pt idx="50">
                  <c:v>11-Apr-16</c:v>
                </c:pt>
                <c:pt idx="51">
                  <c:v>8-Apr-16</c:v>
                </c:pt>
                <c:pt idx="52">
                  <c:v>7-Apr-16</c:v>
                </c:pt>
                <c:pt idx="53">
                  <c:v>6-Apr-16</c:v>
                </c:pt>
                <c:pt idx="54">
                  <c:v>5-Apr-16</c:v>
                </c:pt>
                <c:pt idx="55">
                  <c:v>4-Apr-16</c:v>
                </c:pt>
                <c:pt idx="56">
                  <c:v>1-Apr-16</c:v>
                </c:pt>
                <c:pt idx="57">
                  <c:v>31-Mar-16</c:v>
                </c:pt>
                <c:pt idx="58">
                  <c:v>30-Mar-16</c:v>
                </c:pt>
                <c:pt idx="59">
                  <c:v>29-Mar-16</c:v>
                </c:pt>
                <c:pt idx="60">
                  <c:v>28-Mar-16</c:v>
                </c:pt>
                <c:pt idx="61">
                  <c:v>24-Mar-16</c:v>
                </c:pt>
                <c:pt idx="62">
                  <c:v>23-Mar-16</c:v>
                </c:pt>
                <c:pt idx="63">
                  <c:v>22-Mar-16</c:v>
                </c:pt>
                <c:pt idx="64">
                  <c:v>21-Mar-16</c:v>
                </c:pt>
                <c:pt idx="65">
                  <c:v>18-Mar-16</c:v>
                </c:pt>
                <c:pt idx="66">
                  <c:v>17-Mar-16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32.17</c:v>
                </c:pt>
                <c:pt idx="1">
                  <c:v>31.76</c:v>
                </c:pt>
                <c:pt idx="2">
                  <c:v>31.69</c:v>
                </c:pt>
                <c:pt idx="3">
                  <c:v>31.61</c:v>
                </c:pt>
                <c:pt idx="4">
                  <c:v>32.14</c:v>
                </c:pt>
                <c:pt idx="5">
                  <c:v>32.17</c:v>
                </c:pt>
                <c:pt idx="6">
                  <c:v>32.04</c:v>
                </c:pt>
                <c:pt idx="7">
                  <c:v>31.94</c:v>
                </c:pt>
                <c:pt idx="8">
                  <c:v>31.89</c:v>
                </c:pt>
                <c:pt idx="9">
                  <c:v>31.88</c:v>
                </c:pt>
                <c:pt idx="10">
                  <c:v>31.68</c:v>
                </c:pt>
                <c:pt idx="11">
                  <c:v>31.62</c:v>
                </c:pt>
                <c:pt idx="12">
                  <c:v>31.76</c:v>
                </c:pt>
                <c:pt idx="13">
                  <c:v>31.66</c:v>
                </c:pt>
                <c:pt idx="14">
                  <c:v>31.59</c:v>
                </c:pt>
                <c:pt idx="15">
                  <c:v>31.57</c:v>
                </c:pt>
                <c:pt idx="16">
                  <c:v>31.49</c:v>
                </c:pt>
                <c:pt idx="17">
                  <c:v>31.39</c:v>
                </c:pt>
                <c:pt idx="18">
                  <c:v>31.06</c:v>
                </c:pt>
                <c:pt idx="19">
                  <c:v>30.23</c:v>
                </c:pt>
                <c:pt idx="20">
                  <c:v>30.15</c:v>
                </c:pt>
                <c:pt idx="21">
                  <c:v>29.63</c:v>
                </c:pt>
                <c:pt idx="22">
                  <c:v>29.99</c:v>
                </c:pt>
                <c:pt idx="23">
                  <c:v>29.98</c:v>
                </c:pt>
                <c:pt idx="24">
                  <c:v>30.39</c:v>
                </c:pt>
                <c:pt idx="25">
                  <c:v>29.91</c:v>
                </c:pt>
                <c:pt idx="26">
                  <c:v>29.76</c:v>
                </c:pt>
                <c:pt idx="27">
                  <c:v>30.06</c:v>
                </c:pt>
                <c:pt idx="28">
                  <c:v>30.14</c:v>
                </c:pt>
                <c:pt idx="29">
                  <c:v>29.8</c:v>
                </c:pt>
                <c:pt idx="30">
                  <c:v>30.04</c:v>
                </c:pt>
                <c:pt idx="31">
                  <c:v>29.9</c:v>
                </c:pt>
                <c:pt idx="32">
                  <c:v>29.85</c:v>
                </c:pt>
                <c:pt idx="34">
                  <c:v>30.36</c:v>
                </c:pt>
                <c:pt idx="35">
                  <c:v>30.61</c:v>
                </c:pt>
                <c:pt idx="36">
                  <c:v>30.28</c:v>
                </c:pt>
                <c:pt idx="37">
                  <c:v>31.11</c:v>
                </c:pt>
                <c:pt idx="38">
                  <c:v>31.75</c:v>
                </c:pt>
                <c:pt idx="39">
                  <c:v>31.4</c:v>
                </c:pt>
                <c:pt idx="40">
                  <c:v>31.39</c:v>
                </c:pt>
                <c:pt idx="41">
                  <c:v>31.64</c:v>
                </c:pt>
                <c:pt idx="42">
                  <c:v>31.97</c:v>
                </c:pt>
                <c:pt idx="43">
                  <c:v>32</c:v>
                </c:pt>
                <c:pt idx="44">
                  <c:v>31.6</c:v>
                </c:pt>
                <c:pt idx="45">
                  <c:v>31.65</c:v>
                </c:pt>
                <c:pt idx="46">
                  <c:v>31.46</c:v>
                </c:pt>
                <c:pt idx="47">
                  <c:v>31.8</c:v>
                </c:pt>
                <c:pt idx="48">
                  <c:v>32.130000000000003</c:v>
                </c:pt>
                <c:pt idx="49">
                  <c:v>31.86</c:v>
                </c:pt>
                <c:pt idx="50">
                  <c:v>31.67</c:v>
                </c:pt>
                <c:pt idx="51">
                  <c:v>31.63</c:v>
                </c:pt>
                <c:pt idx="52">
                  <c:v>31.55</c:v>
                </c:pt>
                <c:pt idx="53">
                  <c:v>32.08</c:v>
                </c:pt>
                <c:pt idx="54">
                  <c:v>31.9</c:v>
                </c:pt>
                <c:pt idx="55">
                  <c:v>32</c:v>
                </c:pt>
                <c:pt idx="56">
                  <c:v>32.450000000000003</c:v>
                </c:pt>
                <c:pt idx="57">
                  <c:v>32.35</c:v>
                </c:pt>
                <c:pt idx="58">
                  <c:v>32.71</c:v>
                </c:pt>
                <c:pt idx="59">
                  <c:v>32.380000000000003</c:v>
                </c:pt>
                <c:pt idx="60">
                  <c:v>31.9</c:v>
                </c:pt>
                <c:pt idx="61">
                  <c:v>31.88</c:v>
                </c:pt>
                <c:pt idx="62">
                  <c:v>32</c:v>
                </c:pt>
                <c:pt idx="63">
                  <c:v>32.32</c:v>
                </c:pt>
                <c:pt idx="64">
                  <c:v>32.340000000000003</c:v>
                </c:pt>
                <c:pt idx="65">
                  <c:v>32.68</c:v>
                </c:pt>
                <c:pt idx="66">
                  <c:v>31.98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639816"/>
        <c:axId val="411631584"/>
      </c:lineChart>
      <c:catAx>
        <c:axId val="411639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31584"/>
        <c:crosses val="autoZero"/>
        <c:auto val="1"/>
        <c:lblAlgn val="ctr"/>
        <c:lblOffset val="100"/>
        <c:noMultiLvlLbl val="0"/>
      </c:catAx>
      <c:valAx>
        <c:axId val="4116315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3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  <c:pt idx="66">
                  <c:v>42446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58.32</c:v>
                </c:pt>
                <c:pt idx="1">
                  <c:v>56.96</c:v>
                </c:pt>
                <c:pt idx="2">
                  <c:v>56.1</c:v>
                </c:pt>
                <c:pt idx="3">
                  <c:v>57.15</c:v>
                </c:pt>
                <c:pt idx="4">
                  <c:v>57.82</c:v>
                </c:pt>
                <c:pt idx="6">
                  <c:v>57.49</c:v>
                </c:pt>
                <c:pt idx="7">
                  <c:v>57.7</c:v>
                </c:pt>
                <c:pt idx="8">
                  <c:v>60.38</c:v>
                </c:pt>
                <c:pt idx="9">
                  <c:v>61.86</c:v>
                </c:pt>
                <c:pt idx="10">
                  <c:v>61.57</c:v>
                </c:pt>
                <c:pt idx="11">
                  <c:v>60.31</c:v>
                </c:pt>
                <c:pt idx="12">
                  <c:v>58.36</c:v>
                </c:pt>
                <c:pt idx="13">
                  <c:v>59.23</c:v>
                </c:pt>
                <c:pt idx="14">
                  <c:v>58.92</c:v>
                </c:pt>
                <c:pt idx="15">
                  <c:v>59.93</c:v>
                </c:pt>
                <c:pt idx="16">
                  <c:v>60.23</c:v>
                </c:pt>
                <c:pt idx="17">
                  <c:v>60.44</c:v>
                </c:pt>
                <c:pt idx="18">
                  <c:v>60.64</c:v>
                </c:pt>
                <c:pt idx="19">
                  <c:v>58.2</c:v>
                </c:pt>
                <c:pt idx="20">
                  <c:v>58.59</c:v>
                </c:pt>
                <c:pt idx="21">
                  <c:v>57.66</c:v>
                </c:pt>
                <c:pt idx="22">
                  <c:v>57.26</c:v>
                </c:pt>
                <c:pt idx="23">
                  <c:v>57.96</c:v>
                </c:pt>
                <c:pt idx="24">
                  <c:v>57.66</c:v>
                </c:pt>
                <c:pt idx="25">
                  <c:v>58.42</c:v>
                </c:pt>
                <c:pt idx="26">
                  <c:v>57.76</c:v>
                </c:pt>
                <c:pt idx="27">
                  <c:v>58.14</c:v>
                </c:pt>
                <c:pt idx="28">
                  <c:v>58.32</c:v>
                </c:pt>
                <c:pt idx="29">
                  <c:v>57.71</c:v>
                </c:pt>
                <c:pt idx="30">
                  <c:v>54.47</c:v>
                </c:pt>
                <c:pt idx="31">
                  <c:v>56.15</c:v>
                </c:pt>
                <c:pt idx="32">
                  <c:v>55.88</c:v>
                </c:pt>
                <c:pt idx="33">
                  <c:v>55.32</c:v>
                </c:pt>
                <c:pt idx="34">
                  <c:v>56.75</c:v>
                </c:pt>
                <c:pt idx="35">
                  <c:v>58.98</c:v>
                </c:pt>
                <c:pt idx="36">
                  <c:v>59.62</c:v>
                </c:pt>
                <c:pt idx="37">
                  <c:v>59.18</c:v>
                </c:pt>
                <c:pt idx="38">
                  <c:v>61.27</c:v>
                </c:pt>
                <c:pt idx="39">
                  <c:v>63.25</c:v>
                </c:pt>
                <c:pt idx="40">
                  <c:v>61.87</c:v>
                </c:pt>
                <c:pt idx="41">
                  <c:v>63.38</c:v>
                </c:pt>
                <c:pt idx="42">
                  <c:v>60.18</c:v>
                </c:pt>
                <c:pt idx="43">
                  <c:v>61.18</c:v>
                </c:pt>
                <c:pt idx="44">
                  <c:v>61.17</c:v>
                </c:pt>
                <c:pt idx="45">
                  <c:v>59.84</c:v>
                </c:pt>
                <c:pt idx="46">
                  <c:v>57.17</c:v>
                </c:pt>
                <c:pt idx="47">
                  <c:v>57.72</c:v>
                </c:pt>
                <c:pt idx="48">
                  <c:v>56.58</c:v>
                </c:pt>
                <c:pt idx="49">
                  <c:v>57.36</c:v>
                </c:pt>
                <c:pt idx="50">
                  <c:v>54.74</c:v>
                </c:pt>
                <c:pt idx="51">
                  <c:v>54.48</c:v>
                </c:pt>
                <c:pt idx="52">
                  <c:v>52.9</c:v>
                </c:pt>
                <c:pt idx="53">
                  <c:v>54</c:v>
                </c:pt>
                <c:pt idx="54">
                  <c:v>51.26</c:v>
                </c:pt>
                <c:pt idx="55">
                  <c:v>50.55</c:v>
                </c:pt>
                <c:pt idx="56">
                  <c:v>52.03</c:v>
                </c:pt>
                <c:pt idx="57">
                  <c:v>52.65</c:v>
                </c:pt>
                <c:pt idx="58">
                  <c:v>50.97</c:v>
                </c:pt>
                <c:pt idx="59">
                  <c:v>50.4</c:v>
                </c:pt>
                <c:pt idx="60">
                  <c:v>50.84</c:v>
                </c:pt>
                <c:pt idx="61">
                  <c:v>52.1</c:v>
                </c:pt>
                <c:pt idx="62">
                  <c:v>51.6</c:v>
                </c:pt>
                <c:pt idx="63">
                  <c:v>53.7</c:v>
                </c:pt>
                <c:pt idx="64">
                  <c:v>53.84</c:v>
                </c:pt>
                <c:pt idx="65">
                  <c:v>53.9</c:v>
                </c:pt>
                <c:pt idx="66">
                  <c:v>53.19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640992"/>
        <c:axId val="411636680"/>
      </c:lineChart>
      <c:dateAx>
        <c:axId val="411640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36680"/>
        <c:crosses val="autoZero"/>
        <c:auto val="1"/>
        <c:lblOffset val="100"/>
        <c:baseTimeUnit val="days"/>
      </c:dateAx>
      <c:valAx>
        <c:axId val="4116366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4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20-Jun-16</c:v>
                </c:pt>
                <c:pt idx="1">
                  <c:v>17-Jun-16</c:v>
                </c:pt>
                <c:pt idx="2">
                  <c:v>16-Jun-16</c:v>
                </c:pt>
                <c:pt idx="3">
                  <c:v>15-Jun-16</c:v>
                </c:pt>
                <c:pt idx="4">
                  <c:v>14-Jun-16</c:v>
                </c:pt>
                <c:pt idx="5">
                  <c:v>13-Jun-16</c:v>
                </c:pt>
                <c:pt idx="6">
                  <c:v>10-Jun-16</c:v>
                </c:pt>
                <c:pt idx="7">
                  <c:v>9-Jun-16</c:v>
                </c:pt>
                <c:pt idx="8">
                  <c:v>8-Jun-16</c:v>
                </c:pt>
                <c:pt idx="9">
                  <c:v>7-Jun-16</c:v>
                </c:pt>
                <c:pt idx="10">
                  <c:v>6-Jun-16</c:v>
                </c:pt>
                <c:pt idx="11">
                  <c:v>3-Jun-16</c:v>
                </c:pt>
                <c:pt idx="12">
                  <c:v>2-Jun-16</c:v>
                </c:pt>
                <c:pt idx="13">
                  <c:v>1-Jun-16</c:v>
                </c:pt>
                <c:pt idx="14">
                  <c:v>31-May-16</c:v>
                </c:pt>
                <c:pt idx="15">
                  <c:v>27-May-16</c:v>
                </c:pt>
                <c:pt idx="16">
                  <c:v>26-May-16</c:v>
                </c:pt>
                <c:pt idx="17">
                  <c:v>26-May-16</c:v>
                </c:pt>
                <c:pt idx="18">
                  <c:v>25-May-16</c:v>
                </c:pt>
                <c:pt idx="19">
                  <c:v>42514.00</c:v>
                </c:pt>
                <c:pt idx="20">
                  <c:v>23-May-16</c:v>
                </c:pt>
                <c:pt idx="21">
                  <c:v>20-May-16</c:v>
                </c:pt>
                <c:pt idx="22">
                  <c:v>19-May-16</c:v>
                </c:pt>
                <c:pt idx="23">
                  <c:v>18-May-16</c:v>
                </c:pt>
                <c:pt idx="24">
                  <c:v>17-May-16</c:v>
                </c:pt>
                <c:pt idx="25">
                  <c:v>16-May-16</c:v>
                </c:pt>
                <c:pt idx="26">
                  <c:v>13-May-16</c:v>
                </c:pt>
                <c:pt idx="27">
                  <c:v>12-May-16</c:v>
                </c:pt>
                <c:pt idx="28">
                  <c:v>11-May-16</c:v>
                </c:pt>
                <c:pt idx="29">
                  <c:v>10-May-16</c:v>
                </c:pt>
                <c:pt idx="30">
                  <c:v>9-May-16</c:v>
                </c:pt>
                <c:pt idx="31">
                  <c:v>6-May-16</c:v>
                </c:pt>
                <c:pt idx="32">
                  <c:v>5-May-16</c:v>
                </c:pt>
                <c:pt idx="33">
                  <c:v>4-May-16</c:v>
                </c:pt>
                <c:pt idx="34">
                  <c:v>3-May-16</c:v>
                </c:pt>
                <c:pt idx="35">
                  <c:v>2-May-16</c:v>
                </c:pt>
                <c:pt idx="36">
                  <c:v>29-Apr-16</c:v>
                </c:pt>
                <c:pt idx="37">
                  <c:v>28-Apr-16</c:v>
                </c:pt>
                <c:pt idx="38">
                  <c:v>27-Apr-16</c:v>
                </c:pt>
                <c:pt idx="39">
                  <c:v>26-Apr-16</c:v>
                </c:pt>
                <c:pt idx="40">
                  <c:v>25-Apr-16</c:v>
                </c:pt>
                <c:pt idx="41">
                  <c:v>22-Apr-16</c:v>
                </c:pt>
                <c:pt idx="42">
                  <c:v>21-Apr-16</c:v>
                </c:pt>
                <c:pt idx="43">
                  <c:v>20-Apr-16</c:v>
                </c:pt>
                <c:pt idx="44">
                  <c:v>19-Apr-16</c:v>
                </c:pt>
                <c:pt idx="45">
                  <c:v>18-Apr-16</c:v>
                </c:pt>
                <c:pt idx="46">
                  <c:v>15-Apr-16</c:v>
                </c:pt>
                <c:pt idx="47">
                  <c:v>14-Apr-16</c:v>
                </c:pt>
                <c:pt idx="48">
                  <c:v>13-Apr-16</c:v>
                </c:pt>
                <c:pt idx="49">
                  <c:v>12-Apr-16</c:v>
                </c:pt>
                <c:pt idx="50">
                  <c:v>11-Apr-16</c:v>
                </c:pt>
                <c:pt idx="51">
                  <c:v>8-Apr-16</c:v>
                </c:pt>
                <c:pt idx="52">
                  <c:v>7-Apr-16</c:v>
                </c:pt>
                <c:pt idx="53">
                  <c:v>6-Apr-16</c:v>
                </c:pt>
                <c:pt idx="54">
                  <c:v>5-Apr-16</c:v>
                </c:pt>
                <c:pt idx="55">
                  <c:v>4-Apr-16</c:v>
                </c:pt>
                <c:pt idx="56">
                  <c:v>1-Apr-16</c:v>
                </c:pt>
                <c:pt idx="57">
                  <c:v>31-Mar-16</c:v>
                </c:pt>
                <c:pt idx="58">
                  <c:v>30-Mar-16</c:v>
                </c:pt>
                <c:pt idx="59">
                  <c:v>29-Mar-16</c:v>
                </c:pt>
                <c:pt idx="60">
                  <c:v>28-Mar-16</c:v>
                </c:pt>
                <c:pt idx="61">
                  <c:v>24-Mar-16</c:v>
                </c:pt>
                <c:pt idx="62">
                  <c:v>23-Mar-16</c:v>
                </c:pt>
                <c:pt idx="63">
                  <c:v>22-Mar-16</c:v>
                </c:pt>
                <c:pt idx="64">
                  <c:v>21-Mar-16</c:v>
                </c:pt>
                <c:pt idx="65">
                  <c:v>18-Mar-16</c:v>
                </c:pt>
                <c:pt idx="66">
                  <c:v>17-Mar-16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88.09</c:v>
                </c:pt>
                <c:pt idx="1">
                  <c:v>87.58</c:v>
                </c:pt>
                <c:pt idx="2">
                  <c:v>87.09</c:v>
                </c:pt>
                <c:pt idx="3">
                  <c:v>87.54</c:v>
                </c:pt>
                <c:pt idx="4">
                  <c:v>87.98</c:v>
                </c:pt>
                <c:pt idx="5">
                  <c:v>88.71</c:v>
                </c:pt>
                <c:pt idx="6">
                  <c:v>88.78</c:v>
                </c:pt>
                <c:pt idx="7">
                  <c:v>89.39</c:v>
                </c:pt>
                <c:pt idx="8">
                  <c:v>89.04</c:v>
                </c:pt>
                <c:pt idx="9">
                  <c:v>87.57</c:v>
                </c:pt>
                <c:pt idx="10">
                  <c:v>86.85</c:v>
                </c:pt>
                <c:pt idx="11">
                  <c:v>86.38</c:v>
                </c:pt>
                <c:pt idx="12">
                  <c:v>84.61</c:v>
                </c:pt>
                <c:pt idx="13">
                  <c:v>84.11</c:v>
                </c:pt>
                <c:pt idx="14">
                  <c:v>84.19</c:v>
                </c:pt>
                <c:pt idx="15">
                  <c:v>82.97</c:v>
                </c:pt>
                <c:pt idx="16">
                  <c:v>82.34</c:v>
                </c:pt>
                <c:pt idx="18">
                  <c:v>82.91</c:v>
                </c:pt>
                <c:pt idx="19">
                  <c:v>81.290000000000006</c:v>
                </c:pt>
                <c:pt idx="20">
                  <c:v>81.489999999999995</c:v>
                </c:pt>
                <c:pt idx="21">
                  <c:v>82.41</c:v>
                </c:pt>
                <c:pt idx="22">
                  <c:v>81.44</c:v>
                </c:pt>
                <c:pt idx="23">
                  <c:v>82.48</c:v>
                </c:pt>
                <c:pt idx="24">
                  <c:v>82.19</c:v>
                </c:pt>
                <c:pt idx="25">
                  <c:v>82.02</c:v>
                </c:pt>
                <c:pt idx="26">
                  <c:v>82</c:v>
                </c:pt>
                <c:pt idx="27">
                  <c:v>83.84</c:v>
                </c:pt>
                <c:pt idx="28">
                  <c:v>84.49</c:v>
                </c:pt>
                <c:pt idx="29">
                  <c:v>86.1</c:v>
                </c:pt>
                <c:pt idx="30">
                  <c:v>84.63</c:v>
                </c:pt>
                <c:pt idx="31">
                  <c:v>85.73</c:v>
                </c:pt>
                <c:pt idx="32">
                  <c:v>85.19</c:v>
                </c:pt>
                <c:pt idx="33">
                  <c:v>85.64</c:v>
                </c:pt>
                <c:pt idx="34">
                  <c:v>86.77</c:v>
                </c:pt>
                <c:pt idx="35">
                  <c:v>88.12</c:v>
                </c:pt>
                <c:pt idx="36">
                  <c:v>87.23</c:v>
                </c:pt>
                <c:pt idx="37">
                  <c:v>88.51</c:v>
                </c:pt>
                <c:pt idx="38">
                  <c:v>89.17</c:v>
                </c:pt>
                <c:pt idx="39">
                  <c:v>88.76</c:v>
                </c:pt>
                <c:pt idx="40">
                  <c:v>87.61</c:v>
                </c:pt>
                <c:pt idx="41">
                  <c:v>89.63</c:v>
                </c:pt>
                <c:pt idx="42">
                  <c:v>87.32</c:v>
                </c:pt>
                <c:pt idx="43">
                  <c:v>83.85</c:v>
                </c:pt>
                <c:pt idx="44">
                  <c:v>82.24</c:v>
                </c:pt>
                <c:pt idx="45">
                  <c:v>80.88</c:v>
                </c:pt>
                <c:pt idx="46">
                  <c:v>81.209999999999994</c:v>
                </c:pt>
                <c:pt idx="47">
                  <c:v>82.32</c:v>
                </c:pt>
                <c:pt idx="48">
                  <c:v>81.72</c:v>
                </c:pt>
                <c:pt idx="49">
                  <c:v>79.64</c:v>
                </c:pt>
                <c:pt idx="50">
                  <c:v>78.69</c:v>
                </c:pt>
                <c:pt idx="51">
                  <c:v>79.17</c:v>
                </c:pt>
                <c:pt idx="52">
                  <c:v>78</c:v>
                </c:pt>
                <c:pt idx="53">
                  <c:v>78.349999999999994</c:v>
                </c:pt>
                <c:pt idx="54">
                  <c:v>78.62</c:v>
                </c:pt>
                <c:pt idx="55">
                  <c:v>78.34</c:v>
                </c:pt>
                <c:pt idx="56">
                  <c:v>78.92</c:v>
                </c:pt>
                <c:pt idx="57">
                  <c:v>79.55</c:v>
                </c:pt>
                <c:pt idx="58">
                  <c:v>80.56</c:v>
                </c:pt>
                <c:pt idx="59">
                  <c:v>79.8</c:v>
                </c:pt>
                <c:pt idx="60">
                  <c:v>78.81</c:v>
                </c:pt>
                <c:pt idx="61">
                  <c:v>80.92</c:v>
                </c:pt>
                <c:pt idx="62">
                  <c:v>81.52</c:v>
                </c:pt>
                <c:pt idx="63">
                  <c:v>82.06</c:v>
                </c:pt>
                <c:pt idx="64">
                  <c:v>83.98</c:v>
                </c:pt>
                <c:pt idx="65">
                  <c:v>84.42</c:v>
                </c:pt>
                <c:pt idx="66">
                  <c:v>83.08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633544"/>
        <c:axId val="411637464"/>
      </c:lineChart>
      <c:catAx>
        <c:axId val="411633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37464"/>
        <c:crosses val="autoZero"/>
        <c:auto val="1"/>
        <c:lblAlgn val="ctr"/>
        <c:lblOffset val="100"/>
        <c:noMultiLvlLbl val="0"/>
      </c:catAx>
      <c:valAx>
        <c:axId val="411637464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3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42541</c:v>
                </c:pt>
                <c:pt idx="1">
                  <c:v>42538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  <c:pt idx="66">
                  <c:v>42447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207.85</c:v>
                </c:pt>
                <c:pt idx="1">
                  <c:v>206.52</c:v>
                </c:pt>
                <c:pt idx="3">
                  <c:v>208.37</c:v>
                </c:pt>
                <c:pt idx="4">
                  <c:v>207.75</c:v>
                </c:pt>
                <c:pt idx="5">
                  <c:v>208.04</c:v>
                </c:pt>
                <c:pt idx="6">
                  <c:v>208.45</c:v>
                </c:pt>
                <c:pt idx="7">
                  <c:v>210.07</c:v>
                </c:pt>
                <c:pt idx="8">
                  <c:v>212.08</c:v>
                </c:pt>
                <c:pt idx="9">
                  <c:v>212.37</c:v>
                </c:pt>
                <c:pt idx="10">
                  <c:v>211.68</c:v>
                </c:pt>
                <c:pt idx="11">
                  <c:v>211.35</c:v>
                </c:pt>
                <c:pt idx="12">
                  <c:v>210.28</c:v>
                </c:pt>
                <c:pt idx="13">
                  <c:v>210.91</c:v>
                </c:pt>
                <c:pt idx="14">
                  <c:v>210.27</c:v>
                </c:pt>
                <c:pt idx="15">
                  <c:v>209.84</c:v>
                </c:pt>
                <c:pt idx="16">
                  <c:v>210.24</c:v>
                </c:pt>
                <c:pt idx="17">
                  <c:v>209.34</c:v>
                </c:pt>
                <c:pt idx="18">
                  <c:v>209.28</c:v>
                </c:pt>
                <c:pt idx="19">
                  <c:v>207.87</c:v>
                </c:pt>
                <c:pt idx="20">
                  <c:v>205.21</c:v>
                </c:pt>
                <c:pt idx="21">
                  <c:v>205.49</c:v>
                </c:pt>
                <c:pt idx="22">
                  <c:v>204.2</c:v>
                </c:pt>
                <c:pt idx="23">
                  <c:v>204.91</c:v>
                </c:pt>
                <c:pt idx="24">
                  <c:v>204.85</c:v>
                </c:pt>
                <c:pt idx="25">
                  <c:v>206.78</c:v>
                </c:pt>
                <c:pt idx="26">
                  <c:v>204.76</c:v>
                </c:pt>
                <c:pt idx="27">
                  <c:v>206.56</c:v>
                </c:pt>
                <c:pt idx="28">
                  <c:v>206.5</c:v>
                </c:pt>
                <c:pt idx="29">
                  <c:v>208.45</c:v>
                </c:pt>
                <c:pt idx="30">
                  <c:v>205.89</c:v>
                </c:pt>
                <c:pt idx="31">
                  <c:v>205.72</c:v>
                </c:pt>
                <c:pt idx="32">
                  <c:v>204.97</c:v>
                </c:pt>
                <c:pt idx="33">
                  <c:v>205.01</c:v>
                </c:pt>
                <c:pt idx="34">
                  <c:v>206.16</c:v>
                </c:pt>
                <c:pt idx="35">
                  <c:v>207.97</c:v>
                </c:pt>
                <c:pt idx="36">
                  <c:v>206.33</c:v>
                </c:pt>
                <c:pt idx="37">
                  <c:v>207.45</c:v>
                </c:pt>
                <c:pt idx="38">
                  <c:v>209.35</c:v>
                </c:pt>
                <c:pt idx="39">
                  <c:v>208.92</c:v>
                </c:pt>
                <c:pt idx="40">
                  <c:v>208.61</c:v>
                </c:pt>
                <c:pt idx="41">
                  <c:v>208.97</c:v>
                </c:pt>
                <c:pt idx="42">
                  <c:v>208.97</c:v>
                </c:pt>
                <c:pt idx="43">
                  <c:v>210.1</c:v>
                </c:pt>
                <c:pt idx="44">
                  <c:v>209.9</c:v>
                </c:pt>
                <c:pt idx="45">
                  <c:v>209.24</c:v>
                </c:pt>
                <c:pt idx="46">
                  <c:v>207.78</c:v>
                </c:pt>
                <c:pt idx="47">
                  <c:v>208.01</c:v>
                </c:pt>
                <c:pt idx="48">
                  <c:v>208</c:v>
                </c:pt>
                <c:pt idx="49">
                  <c:v>205.92</c:v>
                </c:pt>
                <c:pt idx="50">
                  <c:v>204.02</c:v>
                </c:pt>
                <c:pt idx="51">
                  <c:v>204.5</c:v>
                </c:pt>
                <c:pt idx="52">
                  <c:v>203.95</c:v>
                </c:pt>
                <c:pt idx="53">
                  <c:v>206.42</c:v>
                </c:pt>
                <c:pt idx="54">
                  <c:v>204.19</c:v>
                </c:pt>
                <c:pt idx="55">
                  <c:v>206.25</c:v>
                </c:pt>
                <c:pt idx="56">
                  <c:v>206.92</c:v>
                </c:pt>
                <c:pt idx="57">
                  <c:v>205.52</c:v>
                </c:pt>
                <c:pt idx="58">
                  <c:v>206.02</c:v>
                </c:pt>
                <c:pt idx="59">
                  <c:v>205.12</c:v>
                </c:pt>
                <c:pt idx="60">
                  <c:v>203.24</c:v>
                </c:pt>
                <c:pt idx="61">
                  <c:v>203.12</c:v>
                </c:pt>
                <c:pt idx="62">
                  <c:v>203.21</c:v>
                </c:pt>
                <c:pt idx="63">
                  <c:v>204.56</c:v>
                </c:pt>
                <c:pt idx="64">
                  <c:v>204.67</c:v>
                </c:pt>
                <c:pt idx="65">
                  <c:v>204.38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642168"/>
        <c:axId val="411635896"/>
      </c:lineChart>
      <c:dateAx>
        <c:axId val="411642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35896"/>
        <c:crosses val="autoZero"/>
        <c:auto val="1"/>
        <c:lblOffset val="100"/>
        <c:baseTimeUnit val="days"/>
      </c:dateAx>
      <c:valAx>
        <c:axId val="4116358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4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  <c:pt idx="66">
                  <c:v>42446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65.95</c:v>
                </c:pt>
                <c:pt idx="1">
                  <c:v>63.97</c:v>
                </c:pt>
                <c:pt idx="2">
                  <c:v>64.78</c:v>
                </c:pt>
                <c:pt idx="3">
                  <c:v>64.989999999999995</c:v>
                </c:pt>
                <c:pt idx="4">
                  <c:v>65.010000000000005</c:v>
                </c:pt>
                <c:pt idx="5">
                  <c:v>64.959999999999994</c:v>
                </c:pt>
                <c:pt idx="6">
                  <c:v>65.55</c:v>
                </c:pt>
                <c:pt idx="7">
                  <c:v>67.97</c:v>
                </c:pt>
                <c:pt idx="8">
                  <c:v>68.38</c:v>
                </c:pt>
                <c:pt idx="9">
                  <c:v>68.67</c:v>
                </c:pt>
                <c:pt idx="10">
                  <c:v>66.11</c:v>
                </c:pt>
                <c:pt idx="11">
                  <c:v>66.94</c:v>
                </c:pt>
                <c:pt idx="12">
                  <c:v>66.58</c:v>
                </c:pt>
                <c:pt idx="13">
                  <c:v>67.27</c:v>
                </c:pt>
                <c:pt idx="14">
                  <c:v>66.760000000000005</c:v>
                </c:pt>
                <c:pt idx="15">
                  <c:v>66.5</c:v>
                </c:pt>
                <c:pt idx="16">
                  <c:v>66.17</c:v>
                </c:pt>
                <c:pt idx="17">
                  <c:v>66.27</c:v>
                </c:pt>
                <c:pt idx="18">
                  <c:v>66.459999999999994</c:v>
                </c:pt>
                <c:pt idx="19">
                  <c:v>65.81</c:v>
                </c:pt>
                <c:pt idx="20">
                  <c:v>64.56</c:v>
                </c:pt>
                <c:pt idx="21">
                  <c:v>62.8</c:v>
                </c:pt>
                <c:pt idx="22">
                  <c:v>63.57</c:v>
                </c:pt>
                <c:pt idx="23">
                  <c:v>62.31</c:v>
                </c:pt>
                <c:pt idx="24">
                  <c:v>62.42</c:v>
                </c:pt>
                <c:pt idx="25">
                  <c:v>60.75</c:v>
                </c:pt>
                <c:pt idx="26">
                  <c:v>61.66</c:v>
                </c:pt>
                <c:pt idx="27">
                  <c:v>64.59</c:v>
                </c:pt>
                <c:pt idx="28">
                  <c:v>64.86</c:v>
                </c:pt>
                <c:pt idx="30">
                  <c:v>65.05</c:v>
                </c:pt>
                <c:pt idx="31">
                  <c:v>64.63</c:v>
                </c:pt>
                <c:pt idx="32">
                  <c:v>64.349999999999994</c:v>
                </c:pt>
                <c:pt idx="33">
                  <c:v>65.23</c:v>
                </c:pt>
                <c:pt idx="34">
                  <c:v>67.02</c:v>
                </c:pt>
                <c:pt idx="35">
                  <c:v>67.12</c:v>
                </c:pt>
                <c:pt idx="36">
                  <c:v>66.819999999999993</c:v>
                </c:pt>
                <c:pt idx="37">
                  <c:v>71.78</c:v>
                </c:pt>
                <c:pt idx="38">
                  <c:v>72.319999999999993</c:v>
                </c:pt>
                <c:pt idx="39">
                  <c:v>71.7</c:v>
                </c:pt>
                <c:pt idx="40">
                  <c:v>70.72</c:v>
                </c:pt>
                <c:pt idx="41">
                  <c:v>71.5</c:v>
                </c:pt>
                <c:pt idx="42">
                  <c:v>71.69</c:v>
                </c:pt>
                <c:pt idx="43">
                  <c:v>72.84</c:v>
                </c:pt>
                <c:pt idx="44">
                  <c:v>72.23</c:v>
                </c:pt>
                <c:pt idx="45">
                  <c:v>74.739999999999995</c:v>
                </c:pt>
                <c:pt idx="46">
                  <c:v>75.06</c:v>
                </c:pt>
                <c:pt idx="47">
                  <c:v>76.77</c:v>
                </c:pt>
                <c:pt idx="48">
                  <c:v>77.069999999999993</c:v>
                </c:pt>
                <c:pt idx="49">
                  <c:v>74.64</c:v>
                </c:pt>
                <c:pt idx="50">
                  <c:v>76.069999999999993</c:v>
                </c:pt>
                <c:pt idx="51">
                  <c:v>77.36</c:v>
                </c:pt>
                <c:pt idx="52">
                  <c:v>77.31</c:v>
                </c:pt>
                <c:pt idx="53">
                  <c:v>78.209999999999994</c:v>
                </c:pt>
                <c:pt idx="54">
                  <c:v>77.069999999999993</c:v>
                </c:pt>
                <c:pt idx="55">
                  <c:v>77.5</c:v>
                </c:pt>
                <c:pt idx="56">
                  <c:v>78.180000000000007</c:v>
                </c:pt>
                <c:pt idx="57">
                  <c:v>77.900000000000006</c:v>
                </c:pt>
                <c:pt idx="58">
                  <c:v>77.849999999999994</c:v>
                </c:pt>
                <c:pt idx="59">
                  <c:v>76.47</c:v>
                </c:pt>
                <c:pt idx="60">
                  <c:v>76.92</c:v>
                </c:pt>
                <c:pt idx="61">
                  <c:v>76.2</c:v>
                </c:pt>
                <c:pt idx="62">
                  <c:v>76.3</c:v>
                </c:pt>
                <c:pt idx="63">
                  <c:v>76.89</c:v>
                </c:pt>
                <c:pt idx="64">
                  <c:v>77.209999999999994</c:v>
                </c:pt>
                <c:pt idx="65">
                  <c:v>77.02</c:v>
                </c:pt>
                <c:pt idx="66">
                  <c:v>74.92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632368"/>
        <c:axId val="411637856"/>
      </c:lineChart>
      <c:dateAx>
        <c:axId val="411632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37856"/>
        <c:crosses val="autoZero"/>
        <c:auto val="1"/>
        <c:lblOffset val="100"/>
        <c:baseTimeUnit val="days"/>
      </c:dateAx>
      <c:valAx>
        <c:axId val="4116378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3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58.91</c:v>
                </c:pt>
                <c:pt idx="1">
                  <c:v>58.39</c:v>
                </c:pt>
                <c:pt idx="2">
                  <c:v>57.99</c:v>
                </c:pt>
                <c:pt idx="3">
                  <c:v>58.09</c:v>
                </c:pt>
                <c:pt idx="4">
                  <c:v>58.37</c:v>
                </c:pt>
                <c:pt idx="5">
                  <c:v>58.52</c:v>
                </c:pt>
                <c:pt idx="6">
                  <c:v>59.19</c:v>
                </c:pt>
                <c:pt idx="7">
                  <c:v>60.21</c:v>
                </c:pt>
                <c:pt idx="8">
                  <c:v>60.72</c:v>
                </c:pt>
                <c:pt idx="9">
                  <c:v>60.6</c:v>
                </c:pt>
                <c:pt idx="11">
                  <c:v>60.42</c:v>
                </c:pt>
                <c:pt idx="12">
                  <c:v>59.97</c:v>
                </c:pt>
                <c:pt idx="13">
                  <c:v>58.84</c:v>
                </c:pt>
                <c:pt idx="14">
                  <c:v>59.08</c:v>
                </c:pt>
                <c:pt idx="15">
                  <c:v>59.29</c:v>
                </c:pt>
                <c:pt idx="16">
                  <c:v>60.01</c:v>
                </c:pt>
                <c:pt idx="17">
                  <c:v>60.24</c:v>
                </c:pt>
                <c:pt idx="18">
                  <c:v>59.17</c:v>
                </c:pt>
                <c:pt idx="19">
                  <c:v>58.25</c:v>
                </c:pt>
                <c:pt idx="20">
                  <c:v>58.07</c:v>
                </c:pt>
                <c:pt idx="21">
                  <c:v>58.28</c:v>
                </c:pt>
                <c:pt idx="22">
                  <c:v>57.58</c:v>
                </c:pt>
                <c:pt idx="23">
                  <c:v>59.08</c:v>
                </c:pt>
                <c:pt idx="24">
                  <c:v>58.89</c:v>
                </c:pt>
                <c:pt idx="25">
                  <c:v>58.97</c:v>
                </c:pt>
                <c:pt idx="26">
                  <c:v>58.78</c:v>
                </c:pt>
                <c:pt idx="27">
                  <c:v>59.69</c:v>
                </c:pt>
                <c:pt idx="28">
                  <c:v>59.5</c:v>
                </c:pt>
                <c:pt idx="29">
                  <c:v>59.93</c:v>
                </c:pt>
                <c:pt idx="30">
                  <c:v>58.55</c:v>
                </c:pt>
                <c:pt idx="31">
                  <c:v>59.39</c:v>
                </c:pt>
                <c:pt idx="32">
                  <c:v>59.07</c:v>
                </c:pt>
                <c:pt idx="33">
                  <c:v>59</c:v>
                </c:pt>
                <c:pt idx="34">
                  <c:v>60.93</c:v>
                </c:pt>
                <c:pt idx="35">
                  <c:v>61.53</c:v>
                </c:pt>
                <c:pt idx="36">
                  <c:v>61.56</c:v>
                </c:pt>
                <c:pt idx="37">
                  <c:v>62.68</c:v>
                </c:pt>
                <c:pt idx="38">
                  <c:v>62.61</c:v>
                </c:pt>
                <c:pt idx="39">
                  <c:v>62.24</c:v>
                </c:pt>
                <c:pt idx="40">
                  <c:v>65.2</c:v>
                </c:pt>
                <c:pt idx="41">
                  <c:v>65.89</c:v>
                </c:pt>
                <c:pt idx="42">
                  <c:v>65.06</c:v>
                </c:pt>
                <c:pt idx="43">
                  <c:v>64.66</c:v>
                </c:pt>
                <c:pt idx="44">
                  <c:v>64.3</c:v>
                </c:pt>
                <c:pt idx="45">
                  <c:v>63.51</c:v>
                </c:pt>
                <c:pt idx="46">
                  <c:v>63.23</c:v>
                </c:pt>
                <c:pt idx="47">
                  <c:v>64.069999999999993</c:v>
                </c:pt>
                <c:pt idx="48">
                  <c:v>63.52</c:v>
                </c:pt>
                <c:pt idx="49">
                  <c:v>62.66</c:v>
                </c:pt>
                <c:pt idx="50">
                  <c:v>61.9</c:v>
                </c:pt>
                <c:pt idx="51">
                  <c:v>62.05</c:v>
                </c:pt>
                <c:pt idx="52">
                  <c:v>60.95</c:v>
                </c:pt>
                <c:pt idx="53">
                  <c:v>61.5</c:v>
                </c:pt>
                <c:pt idx="54">
                  <c:v>61.3</c:v>
                </c:pt>
                <c:pt idx="55">
                  <c:v>61.71</c:v>
                </c:pt>
                <c:pt idx="56">
                  <c:v>62.29</c:v>
                </c:pt>
                <c:pt idx="57">
                  <c:v>62.46</c:v>
                </c:pt>
                <c:pt idx="58">
                  <c:v>62.71</c:v>
                </c:pt>
                <c:pt idx="59">
                  <c:v>61.72</c:v>
                </c:pt>
                <c:pt idx="60">
                  <c:v>60.92</c:v>
                </c:pt>
                <c:pt idx="61">
                  <c:v>60.75</c:v>
                </c:pt>
                <c:pt idx="62">
                  <c:v>60.32</c:v>
                </c:pt>
                <c:pt idx="63">
                  <c:v>61.1</c:v>
                </c:pt>
                <c:pt idx="64">
                  <c:v>62.31</c:v>
                </c:pt>
                <c:pt idx="65">
                  <c:v>62.07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644520"/>
        <c:axId val="411642952"/>
      </c:lineChart>
      <c:dateAx>
        <c:axId val="4116445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42952"/>
        <c:crosses val="autoZero"/>
        <c:auto val="1"/>
        <c:lblOffset val="100"/>
        <c:baseTimeUnit val="days"/>
      </c:dateAx>
      <c:valAx>
        <c:axId val="4116429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44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  <c:pt idx="66">
                  <c:v>42446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46.93</c:v>
                </c:pt>
                <c:pt idx="1">
                  <c:v>46.6</c:v>
                </c:pt>
                <c:pt idx="2">
                  <c:v>46.85</c:v>
                </c:pt>
                <c:pt idx="3">
                  <c:v>46.78</c:v>
                </c:pt>
                <c:pt idx="4">
                  <c:v>46.88</c:v>
                </c:pt>
                <c:pt idx="5">
                  <c:v>47.97</c:v>
                </c:pt>
                <c:pt idx="6">
                  <c:v>48.34</c:v>
                </c:pt>
                <c:pt idx="7">
                  <c:v>49.14</c:v>
                </c:pt>
                <c:pt idx="8">
                  <c:v>50</c:v>
                </c:pt>
                <c:pt idx="9">
                  <c:v>50.27</c:v>
                </c:pt>
                <c:pt idx="10">
                  <c:v>50.49</c:v>
                </c:pt>
                <c:pt idx="11">
                  <c:v>50.19</c:v>
                </c:pt>
                <c:pt idx="12">
                  <c:v>51.11</c:v>
                </c:pt>
                <c:pt idx="13">
                  <c:v>51</c:v>
                </c:pt>
                <c:pt idx="14">
                  <c:v>50.72</c:v>
                </c:pt>
                <c:pt idx="15">
                  <c:v>50.85</c:v>
                </c:pt>
                <c:pt idx="16">
                  <c:v>50.55</c:v>
                </c:pt>
                <c:pt idx="17">
                  <c:v>50.5</c:v>
                </c:pt>
                <c:pt idx="18">
                  <c:v>49.2</c:v>
                </c:pt>
                <c:pt idx="19">
                  <c:v>48.7</c:v>
                </c:pt>
                <c:pt idx="20">
                  <c:v>48.75</c:v>
                </c:pt>
                <c:pt idx="21">
                  <c:v>48.38</c:v>
                </c:pt>
                <c:pt idx="22">
                  <c:v>48.65</c:v>
                </c:pt>
                <c:pt idx="23">
                  <c:v>47.62</c:v>
                </c:pt>
                <c:pt idx="24">
                  <c:v>48.27</c:v>
                </c:pt>
                <c:pt idx="25">
                  <c:v>48.24</c:v>
                </c:pt>
                <c:pt idx="26">
                  <c:v>49.2</c:v>
                </c:pt>
                <c:pt idx="27">
                  <c:v>49.08</c:v>
                </c:pt>
                <c:pt idx="28">
                  <c:v>49.4</c:v>
                </c:pt>
                <c:pt idx="29">
                  <c:v>48.88</c:v>
                </c:pt>
                <c:pt idx="30">
                  <c:v>49.02</c:v>
                </c:pt>
                <c:pt idx="31">
                  <c:v>48.96</c:v>
                </c:pt>
                <c:pt idx="32">
                  <c:v>48.94</c:v>
                </c:pt>
                <c:pt idx="34">
                  <c:v>50</c:v>
                </c:pt>
                <c:pt idx="35">
                  <c:v>50.59</c:v>
                </c:pt>
                <c:pt idx="36">
                  <c:v>49.98</c:v>
                </c:pt>
                <c:pt idx="37">
                  <c:v>50.41</c:v>
                </c:pt>
                <c:pt idx="38">
                  <c:v>50.93</c:v>
                </c:pt>
                <c:pt idx="39">
                  <c:v>50.92</c:v>
                </c:pt>
                <c:pt idx="40">
                  <c:v>50.51</c:v>
                </c:pt>
                <c:pt idx="41">
                  <c:v>50.62</c:v>
                </c:pt>
                <c:pt idx="42">
                  <c:v>50.05</c:v>
                </c:pt>
                <c:pt idx="43">
                  <c:v>50.45</c:v>
                </c:pt>
                <c:pt idx="44">
                  <c:v>49.88</c:v>
                </c:pt>
                <c:pt idx="45">
                  <c:v>48.84</c:v>
                </c:pt>
                <c:pt idx="46">
                  <c:v>48.25</c:v>
                </c:pt>
                <c:pt idx="47">
                  <c:v>48.79</c:v>
                </c:pt>
                <c:pt idx="48">
                  <c:v>49.03</c:v>
                </c:pt>
                <c:pt idx="49">
                  <c:v>47.77</c:v>
                </c:pt>
                <c:pt idx="50">
                  <c:v>47.03</c:v>
                </c:pt>
                <c:pt idx="51">
                  <c:v>47.07</c:v>
                </c:pt>
                <c:pt idx="52">
                  <c:v>46.93</c:v>
                </c:pt>
                <c:pt idx="53">
                  <c:v>48.08</c:v>
                </c:pt>
                <c:pt idx="54">
                  <c:v>47.51</c:v>
                </c:pt>
                <c:pt idx="55">
                  <c:v>48.5</c:v>
                </c:pt>
                <c:pt idx="56">
                  <c:v>48.45</c:v>
                </c:pt>
                <c:pt idx="57">
                  <c:v>48.36</c:v>
                </c:pt>
                <c:pt idx="58">
                  <c:v>48.65</c:v>
                </c:pt>
                <c:pt idx="59">
                  <c:v>48.05</c:v>
                </c:pt>
                <c:pt idx="60">
                  <c:v>48.7</c:v>
                </c:pt>
                <c:pt idx="61">
                  <c:v>48.9</c:v>
                </c:pt>
                <c:pt idx="62">
                  <c:v>49.76</c:v>
                </c:pt>
                <c:pt idx="63">
                  <c:v>50.37</c:v>
                </c:pt>
                <c:pt idx="64">
                  <c:v>50.67</c:v>
                </c:pt>
                <c:pt idx="65">
                  <c:v>50.54</c:v>
                </c:pt>
                <c:pt idx="66">
                  <c:v>49.73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644912"/>
        <c:axId val="411645304"/>
      </c:lineChart>
      <c:dateAx>
        <c:axId val="411644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45304"/>
        <c:crosses val="autoZero"/>
        <c:auto val="1"/>
        <c:lblOffset val="100"/>
        <c:baseTimeUnit val="days"/>
      </c:dateAx>
      <c:valAx>
        <c:axId val="4116453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4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  <c:pt idx="66">
                  <c:v>42446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9.76</c:v>
                </c:pt>
                <c:pt idx="1">
                  <c:v>9.58</c:v>
                </c:pt>
                <c:pt idx="2">
                  <c:v>9.39</c:v>
                </c:pt>
                <c:pt idx="3">
                  <c:v>9.4499999999999993</c:v>
                </c:pt>
                <c:pt idx="4">
                  <c:v>9.1</c:v>
                </c:pt>
                <c:pt idx="5">
                  <c:v>9.32</c:v>
                </c:pt>
                <c:pt idx="6">
                  <c:v>9.49</c:v>
                </c:pt>
                <c:pt idx="7">
                  <c:v>9.84</c:v>
                </c:pt>
                <c:pt idx="8">
                  <c:v>9.89</c:v>
                </c:pt>
                <c:pt idx="9">
                  <c:v>9.7899999999999991</c:v>
                </c:pt>
                <c:pt idx="10">
                  <c:v>9.84</c:v>
                </c:pt>
                <c:pt idx="11">
                  <c:v>9.52</c:v>
                </c:pt>
                <c:pt idx="12">
                  <c:v>9.33</c:v>
                </c:pt>
                <c:pt idx="13">
                  <c:v>9.3000000000000007</c:v>
                </c:pt>
                <c:pt idx="14">
                  <c:v>9.27</c:v>
                </c:pt>
                <c:pt idx="15">
                  <c:v>9.35</c:v>
                </c:pt>
                <c:pt idx="16">
                  <c:v>9.51</c:v>
                </c:pt>
                <c:pt idx="17">
                  <c:v>9.6</c:v>
                </c:pt>
                <c:pt idx="18">
                  <c:v>9.42</c:v>
                </c:pt>
                <c:pt idx="19">
                  <c:v>9.2799999999999994</c:v>
                </c:pt>
                <c:pt idx="20">
                  <c:v>9.11</c:v>
                </c:pt>
                <c:pt idx="21">
                  <c:v>9.1199999999999992</c:v>
                </c:pt>
                <c:pt idx="22">
                  <c:v>9.02</c:v>
                </c:pt>
                <c:pt idx="23">
                  <c:v>9.3000000000000007</c:v>
                </c:pt>
                <c:pt idx="24">
                  <c:v>9.2799999999999994</c:v>
                </c:pt>
                <c:pt idx="25">
                  <c:v>9.1999999999999993</c:v>
                </c:pt>
                <c:pt idx="26">
                  <c:v>9.44</c:v>
                </c:pt>
                <c:pt idx="27">
                  <c:v>9.5399999999999991</c:v>
                </c:pt>
                <c:pt idx="28">
                  <c:v>9.67</c:v>
                </c:pt>
                <c:pt idx="29">
                  <c:v>9.4600000000000009</c:v>
                </c:pt>
                <c:pt idx="30">
                  <c:v>10.039999999999999</c:v>
                </c:pt>
                <c:pt idx="31">
                  <c:v>10.02</c:v>
                </c:pt>
                <c:pt idx="32">
                  <c:v>10.24</c:v>
                </c:pt>
                <c:pt idx="34">
                  <c:v>10.35</c:v>
                </c:pt>
                <c:pt idx="35">
                  <c:v>10.96</c:v>
                </c:pt>
                <c:pt idx="36">
                  <c:v>11.17</c:v>
                </c:pt>
                <c:pt idx="37">
                  <c:v>11.15</c:v>
                </c:pt>
                <c:pt idx="38">
                  <c:v>11.31</c:v>
                </c:pt>
                <c:pt idx="39">
                  <c:v>10.66</c:v>
                </c:pt>
                <c:pt idx="40">
                  <c:v>10.16</c:v>
                </c:pt>
                <c:pt idx="41">
                  <c:v>10.4</c:v>
                </c:pt>
                <c:pt idx="42">
                  <c:v>10.42</c:v>
                </c:pt>
                <c:pt idx="43">
                  <c:v>10.59</c:v>
                </c:pt>
                <c:pt idx="44">
                  <c:v>10.53</c:v>
                </c:pt>
                <c:pt idx="45">
                  <c:v>10.09</c:v>
                </c:pt>
                <c:pt idx="46">
                  <c:v>10.01</c:v>
                </c:pt>
                <c:pt idx="47">
                  <c:v>10.01</c:v>
                </c:pt>
                <c:pt idx="48">
                  <c:v>9.7899999999999991</c:v>
                </c:pt>
                <c:pt idx="49">
                  <c:v>9.48</c:v>
                </c:pt>
                <c:pt idx="50">
                  <c:v>9.74</c:v>
                </c:pt>
                <c:pt idx="51">
                  <c:v>9.3699999999999992</c:v>
                </c:pt>
                <c:pt idx="52">
                  <c:v>9.48</c:v>
                </c:pt>
                <c:pt idx="53">
                  <c:v>9.5</c:v>
                </c:pt>
                <c:pt idx="54">
                  <c:v>9.41</c:v>
                </c:pt>
                <c:pt idx="55">
                  <c:v>9.4</c:v>
                </c:pt>
                <c:pt idx="56">
                  <c:v>9.6300000000000008</c:v>
                </c:pt>
                <c:pt idx="57">
                  <c:v>9.58</c:v>
                </c:pt>
                <c:pt idx="58">
                  <c:v>9.68</c:v>
                </c:pt>
                <c:pt idx="59">
                  <c:v>9.7200000000000006</c:v>
                </c:pt>
                <c:pt idx="60">
                  <c:v>9.6999999999999993</c:v>
                </c:pt>
                <c:pt idx="61">
                  <c:v>9.57</c:v>
                </c:pt>
                <c:pt idx="62">
                  <c:v>9.32</c:v>
                </c:pt>
                <c:pt idx="63">
                  <c:v>9.85</c:v>
                </c:pt>
                <c:pt idx="64">
                  <c:v>9.89</c:v>
                </c:pt>
                <c:pt idx="65">
                  <c:v>10.029999999999999</c:v>
                </c:pt>
                <c:pt idx="66">
                  <c:v>9.94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759056"/>
        <c:axId val="421758664"/>
      </c:lineChart>
      <c:dateAx>
        <c:axId val="421759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58664"/>
        <c:crosses val="autoZero"/>
        <c:auto val="1"/>
        <c:lblOffset val="100"/>
        <c:baseTimeUnit val="days"/>
      </c:dateAx>
      <c:valAx>
        <c:axId val="42175866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5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21.17</c:v>
                </c:pt>
                <c:pt idx="1">
                  <c:v>20.69</c:v>
                </c:pt>
                <c:pt idx="2">
                  <c:v>20.16</c:v>
                </c:pt>
                <c:pt idx="3">
                  <c:v>20.27</c:v>
                </c:pt>
                <c:pt idx="4">
                  <c:v>19.55</c:v>
                </c:pt>
                <c:pt idx="5">
                  <c:v>19.86</c:v>
                </c:pt>
                <c:pt idx="6">
                  <c:v>20.3</c:v>
                </c:pt>
                <c:pt idx="7">
                  <c:v>21.43</c:v>
                </c:pt>
                <c:pt idx="8">
                  <c:v>21.54</c:v>
                </c:pt>
                <c:pt idx="9">
                  <c:v>21.78</c:v>
                </c:pt>
                <c:pt idx="10">
                  <c:v>21.2</c:v>
                </c:pt>
                <c:pt idx="11">
                  <c:v>21.08</c:v>
                </c:pt>
                <c:pt idx="12">
                  <c:v>21.63</c:v>
                </c:pt>
                <c:pt idx="13">
                  <c:v>22.66</c:v>
                </c:pt>
                <c:pt idx="14">
                  <c:v>21.86</c:v>
                </c:pt>
                <c:pt idx="15">
                  <c:v>22.19</c:v>
                </c:pt>
                <c:pt idx="16">
                  <c:v>22.02</c:v>
                </c:pt>
                <c:pt idx="17">
                  <c:v>22.38</c:v>
                </c:pt>
                <c:pt idx="18">
                  <c:v>22.27</c:v>
                </c:pt>
                <c:pt idx="19">
                  <c:v>22.22</c:v>
                </c:pt>
                <c:pt idx="20">
                  <c:v>22.12</c:v>
                </c:pt>
                <c:pt idx="21">
                  <c:v>21.86</c:v>
                </c:pt>
                <c:pt idx="22">
                  <c:v>21.37</c:v>
                </c:pt>
                <c:pt idx="23">
                  <c:v>22.13</c:v>
                </c:pt>
                <c:pt idx="24">
                  <c:v>22.04</c:v>
                </c:pt>
                <c:pt idx="25">
                  <c:v>22.17</c:v>
                </c:pt>
                <c:pt idx="26">
                  <c:v>22.42</c:v>
                </c:pt>
                <c:pt idx="27">
                  <c:v>22.17</c:v>
                </c:pt>
                <c:pt idx="28">
                  <c:v>24.07</c:v>
                </c:pt>
                <c:pt idx="29">
                  <c:v>23.7</c:v>
                </c:pt>
                <c:pt idx="30">
                  <c:v>23.71</c:v>
                </c:pt>
                <c:pt idx="31">
                  <c:v>24.11</c:v>
                </c:pt>
                <c:pt idx="32">
                  <c:v>24.57</c:v>
                </c:pt>
                <c:pt idx="33">
                  <c:v>25.12</c:v>
                </c:pt>
                <c:pt idx="34">
                  <c:v>25.59</c:v>
                </c:pt>
                <c:pt idx="35">
                  <c:v>25.73</c:v>
                </c:pt>
                <c:pt idx="36">
                  <c:v>25.81</c:v>
                </c:pt>
                <c:pt idx="37">
                  <c:v>26.14</c:v>
                </c:pt>
                <c:pt idx="38">
                  <c:v>25.49</c:v>
                </c:pt>
                <c:pt idx="39">
                  <c:v>24.89</c:v>
                </c:pt>
                <c:pt idx="40">
                  <c:v>25.11</c:v>
                </c:pt>
                <c:pt idx="41">
                  <c:v>24.68</c:v>
                </c:pt>
                <c:pt idx="42">
                  <c:v>25.39</c:v>
                </c:pt>
                <c:pt idx="43">
                  <c:v>24.99</c:v>
                </c:pt>
                <c:pt idx="44">
                  <c:v>24.67</c:v>
                </c:pt>
                <c:pt idx="45">
                  <c:v>24.5</c:v>
                </c:pt>
                <c:pt idx="46">
                  <c:v>24.34</c:v>
                </c:pt>
                <c:pt idx="47">
                  <c:v>24.87</c:v>
                </c:pt>
                <c:pt idx="48">
                  <c:v>23.65</c:v>
                </c:pt>
                <c:pt idx="49">
                  <c:v>23.55</c:v>
                </c:pt>
                <c:pt idx="50">
                  <c:v>23.73</c:v>
                </c:pt>
                <c:pt idx="51">
                  <c:v>24.43</c:v>
                </c:pt>
                <c:pt idx="52">
                  <c:v>24.97</c:v>
                </c:pt>
                <c:pt idx="53">
                  <c:v>24.66</c:v>
                </c:pt>
                <c:pt idx="54">
                  <c:v>24.92</c:v>
                </c:pt>
                <c:pt idx="55">
                  <c:v>25.78</c:v>
                </c:pt>
                <c:pt idx="56">
                  <c:v>25.52</c:v>
                </c:pt>
                <c:pt idx="57">
                  <c:v>25.28</c:v>
                </c:pt>
                <c:pt idx="58">
                  <c:v>25.53</c:v>
                </c:pt>
                <c:pt idx="59">
                  <c:v>24.52</c:v>
                </c:pt>
                <c:pt idx="60">
                  <c:v>24.07</c:v>
                </c:pt>
                <c:pt idx="61">
                  <c:v>24.36</c:v>
                </c:pt>
                <c:pt idx="62">
                  <c:v>24.72</c:v>
                </c:pt>
                <c:pt idx="63">
                  <c:v>24.83</c:v>
                </c:pt>
                <c:pt idx="64">
                  <c:v>24.99</c:v>
                </c:pt>
                <c:pt idx="65">
                  <c:v>24.86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756704"/>
        <c:axId val="421757488"/>
      </c:lineChart>
      <c:dateAx>
        <c:axId val="421756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57488"/>
        <c:crosses val="autoZero"/>
        <c:auto val="1"/>
        <c:lblOffset val="100"/>
        <c:baseTimeUnit val="days"/>
      </c:dateAx>
      <c:valAx>
        <c:axId val="42175748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5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48.61</c:v>
                </c:pt>
                <c:pt idx="1">
                  <c:v>48.37</c:v>
                </c:pt>
                <c:pt idx="2">
                  <c:v>48.72</c:v>
                </c:pt>
                <c:pt idx="3">
                  <c:v>48.46</c:v>
                </c:pt>
                <c:pt idx="4">
                  <c:v>48.06</c:v>
                </c:pt>
                <c:pt idx="5">
                  <c:v>47.73</c:v>
                </c:pt>
                <c:pt idx="6">
                  <c:v>47.95</c:v>
                </c:pt>
                <c:pt idx="7">
                  <c:v>48.96</c:v>
                </c:pt>
                <c:pt idx="8">
                  <c:v>48.98</c:v>
                </c:pt>
                <c:pt idx="9">
                  <c:v>48.86</c:v>
                </c:pt>
                <c:pt idx="10">
                  <c:v>48.06</c:v>
                </c:pt>
                <c:pt idx="11">
                  <c:v>47.96</c:v>
                </c:pt>
                <c:pt idx="12">
                  <c:v>48</c:v>
                </c:pt>
                <c:pt idx="13">
                  <c:v>47.93</c:v>
                </c:pt>
                <c:pt idx="14">
                  <c:v>47.69</c:v>
                </c:pt>
                <c:pt idx="15">
                  <c:v>47.76</c:v>
                </c:pt>
                <c:pt idx="16">
                  <c:v>47.72</c:v>
                </c:pt>
                <c:pt idx="18">
                  <c:v>47.88</c:v>
                </c:pt>
                <c:pt idx="19">
                  <c:v>47.89</c:v>
                </c:pt>
                <c:pt idx="20">
                  <c:v>47.5</c:v>
                </c:pt>
                <c:pt idx="21">
                  <c:v>47.14</c:v>
                </c:pt>
                <c:pt idx="22">
                  <c:v>47.17</c:v>
                </c:pt>
                <c:pt idx="23">
                  <c:v>47.12</c:v>
                </c:pt>
                <c:pt idx="24">
                  <c:v>47.5</c:v>
                </c:pt>
                <c:pt idx="25">
                  <c:v>47.94</c:v>
                </c:pt>
                <c:pt idx="26">
                  <c:v>47.49</c:v>
                </c:pt>
                <c:pt idx="27">
                  <c:v>48.54</c:v>
                </c:pt>
                <c:pt idx="28">
                  <c:v>48.41</c:v>
                </c:pt>
                <c:pt idx="29">
                  <c:v>49.17</c:v>
                </c:pt>
                <c:pt idx="30">
                  <c:v>47.82</c:v>
                </c:pt>
                <c:pt idx="31">
                  <c:v>47.04</c:v>
                </c:pt>
                <c:pt idx="32">
                  <c:v>46.91</c:v>
                </c:pt>
                <c:pt idx="33">
                  <c:v>46.68</c:v>
                </c:pt>
                <c:pt idx="34">
                  <c:v>46.61</c:v>
                </c:pt>
                <c:pt idx="35">
                  <c:v>47.18</c:v>
                </c:pt>
                <c:pt idx="36">
                  <c:v>45.54</c:v>
                </c:pt>
                <c:pt idx="37">
                  <c:v>43.42</c:v>
                </c:pt>
                <c:pt idx="38">
                  <c:v>44.57</c:v>
                </c:pt>
                <c:pt idx="39">
                  <c:v>44.39</c:v>
                </c:pt>
                <c:pt idx="40">
                  <c:v>44.04</c:v>
                </c:pt>
                <c:pt idx="41">
                  <c:v>44.36</c:v>
                </c:pt>
                <c:pt idx="42">
                  <c:v>44.48</c:v>
                </c:pt>
                <c:pt idx="43">
                  <c:v>44.62</c:v>
                </c:pt>
                <c:pt idx="44">
                  <c:v>44.87</c:v>
                </c:pt>
                <c:pt idx="45">
                  <c:v>44.85</c:v>
                </c:pt>
                <c:pt idx="46">
                  <c:v>44.33</c:v>
                </c:pt>
                <c:pt idx="47">
                  <c:v>44.19</c:v>
                </c:pt>
                <c:pt idx="48">
                  <c:v>44.55</c:v>
                </c:pt>
                <c:pt idx="49">
                  <c:v>43.81</c:v>
                </c:pt>
                <c:pt idx="50">
                  <c:v>43.76</c:v>
                </c:pt>
                <c:pt idx="51">
                  <c:v>43.84</c:v>
                </c:pt>
                <c:pt idx="52">
                  <c:v>43.84</c:v>
                </c:pt>
                <c:pt idx="53">
                  <c:v>44.63</c:v>
                </c:pt>
                <c:pt idx="54">
                  <c:v>44.77</c:v>
                </c:pt>
                <c:pt idx="55">
                  <c:v>45.36</c:v>
                </c:pt>
                <c:pt idx="56">
                  <c:v>45.54</c:v>
                </c:pt>
                <c:pt idx="57">
                  <c:v>44.29</c:v>
                </c:pt>
                <c:pt idx="58">
                  <c:v>44.37</c:v>
                </c:pt>
                <c:pt idx="59">
                  <c:v>44.95</c:v>
                </c:pt>
                <c:pt idx="60">
                  <c:v>43.81</c:v>
                </c:pt>
                <c:pt idx="61">
                  <c:v>42.98</c:v>
                </c:pt>
                <c:pt idx="62">
                  <c:v>43.09</c:v>
                </c:pt>
                <c:pt idx="63">
                  <c:v>43.27</c:v>
                </c:pt>
                <c:pt idx="64">
                  <c:v>43.17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761016"/>
        <c:axId val="421754352"/>
      </c:lineChart>
      <c:dateAx>
        <c:axId val="421761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54352"/>
        <c:crosses val="autoZero"/>
        <c:auto val="1"/>
        <c:lblOffset val="100"/>
        <c:baseTimeUnit val="days"/>
      </c:dateAx>
      <c:valAx>
        <c:axId val="42175435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61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50.04</c:v>
                </c:pt>
                <c:pt idx="1">
                  <c:v>49.97</c:v>
                </c:pt>
                <c:pt idx="2">
                  <c:v>49.09</c:v>
                </c:pt>
                <c:pt idx="3">
                  <c:v>49.88</c:v>
                </c:pt>
                <c:pt idx="4">
                  <c:v>49.42</c:v>
                </c:pt>
                <c:pt idx="5">
                  <c:v>49.67</c:v>
                </c:pt>
                <c:pt idx="6">
                  <c:v>49.84</c:v>
                </c:pt>
                <c:pt idx="7">
                  <c:v>50.74</c:v>
                </c:pt>
                <c:pt idx="8">
                  <c:v>50.67</c:v>
                </c:pt>
                <c:pt idx="9">
                  <c:v>50.85</c:v>
                </c:pt>
                <c:pt idx="10">
                  <c:v>49.59</c:v>
                </c:pt>
                <c:pt idx="11">
                  <c:v>48.45</c:v>
                </c:pt>
                <c:pt idx="12">
                  <c:v>47.51</c:v>
                </c:pt>
                <c:pt idx="13">
                  <c:v>45.55</c:v>
                </c:pt>
                <c:pt idx="14">
                  <c:v>42.72</c:v>
                </c:pt>
                <c:pt idx="15">
                  <c:v>41.79</c:v>
                </c:pt>
                <c:pt idx="16">
                  <c:v>41.82</c:v>
                </c:pt>
                <c:pt idx="17">
                  <c:v>41.8</c:v>
                </c:pt>
                <c:pt idx="18">
                  <c:v>41.56</c:v>
                </c:pt>
                <c:pt idx="19">
                  <c:v>41.51</c:v>
                </c:pt>
                <c:pt idx="20">
                  <c:v>41.55</c:v>
                </c:pt>
                <c:pt idx="21">
                  <c:v>40.700000000000003</c:v>
                </c:pt>
                <c:pt idx="22">
                  <c:v>40.75</c:v>
                </c:pt>
                <c:pt idx="23">
                  <c:v>41.63</c:v>
                </c:pt>
                <c:pt idx="24">
                  <c:v>41.46</c:v>
                </c:pt>
                <c:pt idx="25">
                  <c:v>41.91</c:v>
                </c:pt>
                <c:pt idx="26">
                  <c:v>43.79</c:v>
                </c:pt>
                <c:pt idx="27">
                  <c:v>44.01</c:v>
                </c:pt>
                <c:pt idx="28">
                  <c:v>49.9</c:v>
                </c:pt>
                <c:pt idx="29">
                  <c:v>50.68</c:v>
                </c:pt>
                <c:pt idx="30">
                  <c:v>50.87</c:v>
                </c:pt>
                <c:pt idx="31">
                  <c:v>50.18</c:v>
                </c:pt>
                <c:pt idx="32">
                  <c:v>51.31</c:v>
                </c:pt>
                <c:pt idx="33">
                  <c:v>52.43</c:v>
                </c:pt>
                <c:pt idx="34">
                  <c:v>52.95</c:v>
                </c:pt>
                <c:pt idx="35">
                  <c:v>51.66</c:v>
                </c:pt>
                <c:pt idx="36">
                  <c:v>52.82</c:v>
                </c:pt>
                <c:pt idx="37">
                  <c:v>55.12</c:v>
                </c:pt>
                <c:pt idx="38">
                  <c:v>53.41</c:v>
                </c:pt>
                <c:pt idx="39">
                  <c:v>51.84</c:v>
                </c:pt>
                <c:pt idx="40">
                  <c:v>51.6</c:v>
                </c:pt>
                <c:pt idx="41">
                  <c:v>51.64</c:v>
                </c:pt>
                <c:pt idx="42">
                  <c:v>51.98</c:v>
                </c:pt>
                <c:pt idx="43">
                  <c:v>51.98</c:v>
                </c:pt>
                <c:pt idx="44">
                  <c:v>52.64</c:v>
                </c:pt>
                <c:pt idx="45">
                  <c:v>52.29</c:v>
                </c:pt>
                <c:pt idx="46">
                  <c:v>51.8</c:v>
                </c:pt>
                <c:pt idx="47">
                  <c:v>53.15</c:v>
                </c:pt>
                <c:pt idx="48">
                  <c:v>51.62</c:v>
                </c:pt>
                <c:pt idx="49">
                  <c:v>51.38</c:v>
                </c:pt>
                <c:pt idx="50">
                  <c:v>51.19</c:v>
                </c:pt>
                <c:pt idx="51">
                  <c:v>53.74</c:v>
                </c:pt>
                <c:pt idx="52">
                  <c:v>56.32</c:v>
                </c:pt>
                <c:pt idx="53">
                  <c:v>55.9</c:v>
                </c:pt>
                <c:pt idx="54">
                  <c:v>56.35</c:v>
                </c:pt>
                <c:pt idx="55">
                  <c:v>56.97</c:v>
                </c:pt>
                <c:pt idx="56">
                  <c:v>56.96</c:v>
                </c:pt>
                <c:pt idx="57">
                  <c:v>56.87</c:v>
                </c:pt>
                <c:pt idx="58">
                  <c:v>56.37</c:v>
                </c:pt>
                <c:pt idx="59">
                  <c:v>56.27</c:v>
                </c:pt>
                <c:pt idx="60">
                  <c:v>55.53</c:v>
                </c:pt>
                <c:pt idx="61">
                  <c:v>55.93</c:v>
                </c:pt>
                <c:pt idx="62">
                  <c:v>56.04</c:v>
                </c:pt>
                <c:pt idx="63">
                  <c:v>56.92</c:v>
                </c:pt>
                <c:pt idx="64">
                  <c:v>56.97</c:v>
                </c:pt>
                <c:pt idx="65">
                  <c:v>56.79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52744"/>
        <c:axId val="424753136"/>
      </c:lineChart>
      <c:dateAx>
        <c:axId val="424752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53136"/>
        <c:crosses val="autoZero"/>
        <c:auto val="1"/>
        <c:lblOffset val="100"/>
        <c:baseTimeUnit val="days"/>
      </c:dateAx>
      <c:valAx>
        <c:axId val="4247531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52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20-Jun-16</c:v>
                </c:pt>
                <c:pt idx="1">
                  <c:v>17-Jun-16</c:v>
                </c:pt>
                <c:pt idx="2">
                  <c:v>16-Jun-16</c:v>
                </c:pt>
                <c:pt idx="3">
                  <c:v>15-Jun-16</c:v>
                </c:pt>
                <c:pt idx="4">
                  <c:v>14-Jun-16</c:v>
                </c:pt>
                <c:pt idx="5">
                  <c:v>13-Jun-16</c:v>
                </c:pt>
                <c:pt idx="6">
                  <c:v>10-Jun-16</c:v>
                </c:pt>
                <c:pt idx="7">
                  <c:v>9-Jun-16</c:v>
                </c:pt>
                <c:pt idx="8">
                  <c:v>8-Jun-16</c:v>
                </c:pt>
                <c:pt idx="9">
                  <c:v>7-Jun-16</c:v>
                </c:pt>
                <c:pt idx="10">
                  <c:v>6-Jun-16</c:v>
                </c:pt>
                <c:pt idx="11">
                  <c:v>3-Jun-16</c:v>
                </c:pt>
                <c:pt idx="12">
                  <c:v>2-Jun-16</c:v>
                </c:pt>
                <c:pt idx="13">
                  <c:v>1-Jun-16</c:v>
                </c:pt>
                <c:pt idx="14">
                  <c:v>1-Jun-16</c:v>
                </c:pt>
                <c:pt idx="15">
                  <c:v>31-May-16</c:v>
                </c:pt>
                <c:pt idx="16">
                  <c:v>27-May-16</c:v>
                </c:pt>
                <c:pt idx="17">
                  <c:v>26-May-16</c:v>
                </c:pt>
                <c:pt idx="18">
                  <c:v>25-May-16</c:v>
                </c:pt>
                <c:pt idx="19">
                  <c:v>24-May-16</c:v>
                </c:pt>
                <c:pt idx="20">
                  <c:v>23-May-16</c:v>
                </c:pt>
                <c:pt idx="21">
                  <c:v>20-May-16</c:v>
                </c:pt>
                <c:pt idx="22">
                  <c:v>19-May-16</c:v>
                </c:pt>
                <c:pt idx="23">
                  <c:v>18-May-16</c:v>
                </c:pt>
                <c:pt idx="24">
                  <c:v>17-May-16</c:v>
                </c:pt>
                <c:pt idx="25">
                  <c:v>16-May-16</c:v>
                </c:pt>
                <c:pt idx="26">
                  <c:v>13-May-16</c:v>
                </c:pt>
                <c:pt idx="27">
                  <c:v>12-May-16</c:v>
                </c:pt>
                <c:pt idx="28">
                  <c:v>11-May-16</c:v>
                </c:pt>
                <c:pt idx="29">
                  <c:v>10-May-16</c:v>
                </c:pt>
                <c:pt idx="30">
                  <c:v>9-May-16</c:v>
                </c:pt>
                <c:pt idx="31">
                  <c:v>6-May-16</c:v>
                </c:pt>
                <c:pt idx="32">
                  <c:v>5-May-16</c:v>
                </c:pt>
                <c:pt idx="33">
                  <c:v>4-May-16</c:v>
                </c:pt>
                <c:pt idx="34">
                  <c:v>3-May-16</c:v>
                </c:pt>
                <c:pt idx="35">
                  <c:v>2-May-16</c:v>
                </c:pt>
                <c:pt idx="36">
                  <c:v>29-Apr-16</c:v>
                </c:pt>
                <c:pt idx="37">
                  <c:v>28-Apr-16</c:v>
                </c:pt>
                <c:pt idx="38">
                  <c:v>27-Apr-16</c:v>
                </c:pt>
                <c:pt idx="39">
                  <c:v>26-Apr-16</c:v>
                </c:pt>
                <c:pt idx="40">
                  <c:v>25-Apr-16</c:v>
                </c:pt>
                <c:pt idx="41">
                  <c:v>22-Apr-16</c:v>
                </c:pt>
                <c:pt idx="42">
                  <c:v>21-Apr-16</c:v>
                </c:pt>
                <c:pt idx="43">
                  <c:v>20-Apr-16</c:v>
                </c:pt>
                <c:pt idx="44">
                  <c:v>19-Apr-16</c:v>
                </c:pt>
                <c:pt idx="45">
                  <c:v>18-Apr-16</c:v>
                </c:pt>
                <c:pt idx="46">
                  <c:v>15-Apr-16</c:v>
                </c:pt>
                <c:pt idx="47">
                  <c:v>14-Apr-16</c:v>
                </c:pt>
                <c:pt idx="48">
                  <c:v>13-Apr-16</c:v>
                </c:pt>
                <c:pt idx="49">
                  <c:v>12-Apr-16</c:v>
                </c:pt>
                <c:pt idx="50">
                  <c:v>11-Apr-16</c:v>
                </c:pt>
                <c:pt idx="51">
                  <c:v>8-Apr-16</c:v>
                </c:pt>
                <c:pt idx="52">
                  <c:v>7-Apr-16</c:v>
                </c:pt>
                <c:pt idx="53">
                  <c:v>6-Apr-16</c:v>
                </c:pt>
                <c:pt idx="54">
                  <c:v>5-Apr-16</c:v>
                </c:pt>
                <c:pt idx="55">
                  <c:v>4-Apr-16</c:v>
                </c:pt>
                <c:pt idx="56">
                  <c:v>1-Apr-16</c:v>
                </c:pt>
                <c:pt idx="57">
                  <c:v>31-Mar-16</c:v>
                </c:pt>
                <c:pt idx="58">
                  <c:v>30-Mar-16</c:v>
                </c:pt>
                <c:pt idx="59">
                  <c:v>29-Mar-16</c:v>
                </c:pt>
                <c:pt idx="60">
                  <c:v>28-Mar-16</c:v>
                </c:pt>
                <c:pt idx="61">
                  <c:v>24-Mar-16</c:v>
                </c:pt>
                <c:pt idx="62">
                  <c:v>23-Mar-16</c:v>
                </c:pt>
                <c:pt idx="63">
                  <c:v>22-Mar-16</c:v>
                </c:pt>
                <c:pt idx="64">
                  <c:v>21-Mar-16</c:v>
                </c:pt>
                <c:pt idx="65">
                  <c:v>18-Mar-16</c:v>
                </c:pt>
                <c:pt idx="66">
                  <c:v>17-Mar-16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66.569999999999993</c:v>
                </c:pt>
                <c:pt idx="1">
                  <c:v>66.42</c:v>
                </c:pt>
                <c:pt idx="2">
                  <c:v>66.47</c:v>
                </c:pt>
                <c:pt idx="3">
                  <c:v>65.87</c:v>
                </c:pt>
                <c:pt idx="4">
                  <c:v>66.69</c:v>
                </c:pt>
                <c:pt idx="5">
                  <c:v>66.88</c:v>
                </c:pt>
                <c:pt idx="6">
                  <c:v>67.459999999999994</c:v>
                </c:pt>
                <c:pt idx="7">
                  <c:v>67.790000000000006</c:v>
                </c:pt>
                <c:pt idx="8">
                  <c:v>67.680000000000007</c:v>
                </c:pt>
                <c:pt idx="9">
                  <c:v>67.430000000000007</c:v>
                </c:pt>
                <c:pt idx="10">
                  <c:v>67.62</c:v>
                </c:pt>
                <c:pt idx="11">
                  <c:v>67.430000000000007</c:v>
                </c:pt>
                <c:pt idx="12">
                  <c:v>67.44</c:v>
                </c:pt>
                <c:pt idx="13">
                  <c:v>67.44</c:v>
                </c:pt>
                <c:pt idx="15">
                  <c:v>67.510000000000005</c:v>
                </c:pt>
                <c:pt idx="16">
                  <c:v>67.680000000000007</c:v>
                </c:pt>
                <c:pt idx="17">
                  <c:v>67.510000000000005</c:v>
                </c:pt>
                <c:pt idx="18">
                  <c:v>67.28</c:v>
                </c:pt>
                <c:pt idx="19">
                  <c:v>67.44</c:v>
                </c:pt>
                <c:pt idx="20">
                  <c:v>66.88</c:v>
                </c:pt>
                <c:pt idx="21">
                  <c:v>67.150000000000006</c:v>
                </c:pt>
                <c:pt idx="22">
                  <c:v>66.84</c:v>
                </c:pt>
                <c:pt idx="23">
                  <c:v>67.36</c:v>
                </c:pt>
                <c:pt idx="24">
                  <c:v>67.099999999999994</c:v>
                </c:pt>
                <c:pt idx="25">
                  <c:v>67.55</c:v>
                </c:pt>
                <c:pt idx="26">
                  <c:v>67.38</c:v>
                </c:pt>
                <c:pt idx="27">
                  <c:v>67.540000000000006</c:v>
                </c:pt>
                <c:pt idx="28">
                  <c:v>67.349999999999994</c:v>
                </c:pt>
                <c:pt idx="29">
                  <c:v>67.98</c:v>
                </c:pt>
                <c:pt idx="30">
                  <c:v>67.209999999999994</c:v>
                </c:pt>
                <c:pt idx="31">
                  <c:v>67.099999999999994</c:v>
                </c:pt>
                <c:pt idx="32">
                  <c:v>67.87</c:v>
                </c:pt>
                <c:pt idx="33">
                  <c:v>65.28</c:v>
                </c:pt>
                <c:pt idx="34">
                  <c:v>65.41</c:v>
                </c:pt>
                <c:pt idx="35">
                  <c:v>65.36</c:v>
                </c:pt>
                <c:pt idx="36">
                  <c:v>65.05</c:v>
                </c:pt>
                <c:pt idx="37">
                  <c:v>64.95</c:v>
                </c:pt>
                <c:pt idx="38">
                  <c:v>65.510000000000005</c:v>
                </c:pt>
                <c:pt idx="39">
                  <c:v>65.87</c:v>
                </c:pt>
                <c:pt idx="40">
                  <c:v>65.61</c:v>
                </c:pt>
                <c:pt idx="41">
                  <c:v>65.739999999999995</c:v>
                </c:pt>
                <c:pt idx="42">
                  <c:v>65.45</c:v>
                </c:pt>
                <c:pt idx="43">
                  <c:v>66.92</c:v>
                </c:pt>
                <c:pt idx="44">
                  <c:v>67.53</c:v>
                </c:pt>
                <c:pt idx="45">
                  <c:v>67.3</c:v>
                </c:pt>
                <c:pt idx="46">
                  <c:v>66.599999999999994</c:v>
                </c:pt>
                <c:pt idx="47">
                  <c:v>66.67</c:v>
                </c:pt>
                <c:pt idx="48">
                  <c:v>67.53</c:v>
                </c:pt>
                <c:pt idx="49">
                  <c:v>67.209999999999994</c:v>
                </c:pt>
                <c:pt idx="50">
                  <c:v>66.790000000000006</c:v>
                </c:pt>
                <c:pt idx="51">
                  <c:v>66.84</c:v>
                </c:pt>
                <c:pt idx="52">
                  <c:v>66.28</c:v>
                </c:pt>
                <c:pt idx="53">
                  <c:v>67.03</c:v>
                </c:pt>
                <c:pt idx="54">
                  <c:v>66.7</c:v>
                </c:pt>
                <c:pt idx="55">
                  <c:v>67.64</c:v>
                </c:pt>
                <c:pt idx="56">
                  <c:v>68.23</c:v>
                </c:pt>
                <c:pt idx="57">
                  <c:v>67.37</c:v>
                </c:pt>
                <c:pt idx="58">
                  <c:v>67.72</c:v>
                </c:pt>
                <c:pt idx="59">
                  <c:v>67.16</c:v>
                </c:pt>
                <c:pt idx="60">
                  <c:v>66.819999999999993</c:v>
                </c:pt>
                <c:pt idx="61">
                  <c:v>66.19</c:v>
                </c:pt>
                <c:pt idx="62">
                  <c:v>66.66</c:v>
                </c:pt>
                <c:pt idx="63">
                  <c:v>66.92</c:v>
                </c:pt>
                <c:pt idx="64">
                  <c:v>66.84</c:v>
                </c:pt>
                <c:pt idx="65">
                  <c:v>67.23</c:v>
                </c:pt>
                <c:pt idx="66">
                  <c:v>67.2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60976"/>
        <c:axId val="424753528"/>
      </c:lineChart>
      <c:catAx>
        <c:axId val="424760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53528"/>
        <c:crosses val="autoZero"/>
        <c:auto val="1"/>
        <c:lblAlgn val="ctr"/>
        <c:lblOffset val="100"/>
        <c:noMultiLvlLbl val="0"/>
      </c:catAx>
      <c:valAx>
        <c:axId val="42475352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6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6/20/2016</c:v>
                </c:pt>
                <c:pt idx="1">
                  <c:v>6/17/2016</c:v>
                </c:pt>
                <c:pt idx="2">
                  <c:v>6/16/2016</c:v>
                </c:pt>
                <c:pt idx="3">
                  <c:v>6/15/2016</c:v>
                </c:pt>
                <c:pt idx="4">
                  <c:v>6/14/2016</c:v>
                </c:pt>
                <c:pt idx="5">
                  <c:v>6/13/2016</c:v>
                </c:pt>
                <c:pt idx="6">
                  <c:v>6/10/2016</c:v>
                </c:pt>
                <c:pt idx="7">
                  <c:v>6/9/2016</c:v>
                </c:pt>
                <c:pt idx="8">
                  <c:v>6/8/2016</c:v>
                </c:pt>
                <c:pt idx="9">
                  <c:v>6/7/2016</c:v>
                </c:pt>
                <c:pt idx="10">
                  <c:v>6/6/2016</c:v>
                </c:pt>
                <c:pt idx="11">
                  <c:v>6/3/2016</c:v>
                </c:pt>
                <c:pt idx="12">
                  <c:v>6/2/2016</c:v>
                </c:pt>
                <c:pt idx="13">
                  <c:v>6/1/2016</c:v>
                </c:pt>
                <c:pt idx="14">
                  <c:v>5/31/2016</c:v>
                </c:pt>
                <c:pt idx="15">
                  <c:v>5/27/2016</c:v>
                </c:pt>
                <c:pt idx="16">
                  <c:v>5/26/2016</c:v>
                </c:pt>
                <c:pt idx="17">
                  <c:v>5/25/2016</c:v>
                </c:pt>
                <c:pt idx="18">
                  <c:v>5/24/2016</c:v>
                </c:pt>
                <c:pt idx="19">
                  <c:v>5/23/2016</c:v>
                </c:pt>
                <c:pt idx="20">
                  <c:v>5/20/2016</c:v>
                </c:pt>
                <c:pt idx="21">
                  <c:v>5/19/2016</c:v>
                </c:pt>
                <c:pt idx="22">
                  <c:v>5/18/2016</c:v>
                </c:pt>
                <c:pt idx="23">
                  <c:v>5/17/2016</c:v>
                </c:pt>
                <c:pt idx="24">
                  <c:v>5/16/2016</c:v>
                </c:pt>
                <c:pt idx="25">
                  <c:v>5/13/2016</c:v>
                </c:pt>
                <c:pt idx="26">
                  <c:v>5/12/2016</c:v>
                </c:pt>
                <c:pt idx="27">
                  <c:v>5/11/2016</c:v>
                </c:pt>
                <c:pt idx="28">
                  <c:v>5/10/2016</c:v>
                </c:pt>
                <c:pt idx="29">
                  <c:v>5/9/2016</c:v>
                </c:pt>
                <c:pt idx="30">
                  <c:v>5/6/2016</c:v>
                </c:pt>
                <c:pt idx="31">
                  <c:v>5/5/2016</c:v>
                </c:pt>
                <c:pt idx="32">
                  <c:v>5/4/2016</c:v>
                </c:pt>
                <c:pt idx="33">
                  <c:v>5/4/2016</c:v>
                </c:pt>
                <c:pt idx="34">
                  <c:v>5/3/2016</c:v>
                </c:pt>
                <c:pt idx="35">
                  <c:v>5/2/2016</c:v>
                </c:pt>
                <c:pt idx="36">
                  <c:v>4/29/2016</c:v>
                </c:pt>
                <c:pt idx="37">
                  <c:v>4/28/2016</c:v>
                </c:pt>
                <c:pt idx="38">
                  <c:v>4/27/2016</c:v>
                </c:pt>
                <c:pt idx="39">
                  <c:v>4/26/2016</c:v>
                </c:pt>
                <c:pt idx="40">
                  <c:v>4/25/2016</c:v>
                </c:pt>
                <c:pt idx="41">
                  <c:v>4/22/2016</c:v>
                </c:pt>
                <c:pt idx="42">
                  <c:v>4/21/2016</c:v>
                </c:pt>
                <c:pt idx="43">
                  <c:v>4/20/2016</c:v>
                </c:pt>
                <c:pt idx="44">
                  <c:v>4/19/2016</c:v>
                </c:pt>
                <c:pt idx="45">
                  <c:v>4/18/2016</c:v>
                </c:pt>
                <c:pt idx="46">
                  <c:v>4/15/2016</c:v>
                </c:pt>
                <c:pt idx="47">
                  <c:v>4/14/2016</c:v>
                </c:pt>
                <c:pt idx="48">
                  <c:v>4/13/2016</c:v>
                </c:pt>
                <c:pt idx="49">
                  <c:v>4/12/2016</c:v>
                </c:pt>
                <c:pt idx="50">
                  <c:v>4/11/2016</c:v>
                </c:pt>
                <c:pt idx="51">
                  <c:v>4/8/2016</c:v>
                </c:pt>
                <c:pt idx="52">
                  <c:v>4/7/2016</c:v>
                </c:pt>
                <c:pt idx="53">
                  <c:v>4/6/2016</c:v>
                </c:pt>
                <c:pt idx="54">
                  <c:v>4/5/2016</c:v>
                </c:pt>
                <c:pt idx="55">
                  <c:v>4/4/2016</c:v>
                </c:pt>
                <c:pt idx="56">
                  <c:v>4/1/2016</c:v>
                </c:pt>
                <c:pt idx="57">
                  <c:v>3/31/2016</c:v>
                </c:pt>
                <c:pt idx="58">
                  <c:v>3/30/2016</c:v>
                </c:pt>
                <c:pt idx="59">
                  <c:v>3/29/2016</c:v>
                </c:pt>
                <c:pt idx="60">
                  <c:v>3/28/2016</c:v>
                </c:pt>
                <c:pt idx="61">
                  <c:v>3/24/2016</c:v>
                </c:pt>
                <c:pt idx="62">
                  <c:v>3/23/2016</c:v>
                </c:pt>
                <c:pt idx="63">
                  <c:v>3/22/2016</c:v>
                </c:pt>
                <c:pt idx="64">
                  <c:v>3/21/2016</c:v>
                </c:pt>
                <c:pt idx="65">
                  <c:v>3/18/2016</c:v>
                </c:pt>
                <c:pt idx="66">
                  <c:v>3/17/2016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85.65</c:v>
                </c:pt>
                <c:pt idx="1">
                  <c:v>85.19</c:v>
                </c:pt>
                <c:pt idx="2">
                  <c:v>84.19</c:v>
                </c:pt>
                <c:pt idx="3">
                  <c:v>83.5</c:v>
                </c:pt>
                <c:pt idx="4">
                  <c:v>82.8</c:v>
                </c:pt>
                <c:pt idx="5">
                  <c:v>83.23</c:v>
                </c:pt>
                <c:pt idx="6">
                  <c:v>84.09</c:v>
                </c:pt>
                <c:pt idx="7">
                  <c:v>85.6</c:v>
                </c:pt>
                <c:pt idx="8">
                  <c:v>85.95</c:v>
                </c:pt>
                <c:pt idx="9">
                  <c:v>83.74</c:v>
                </c:pt>
                <c:pt idx="10">
                  <c:v>83.27</c:v>
                </c:pt>
                <c:pt idx="11">
                  <c:v>83.11</c:v>
                </c:pt>
                <c:pt idx="12">
                  <c:v>83.17</c:v>
                </c:pt>
                <c:pt idx="13">
                  <c:v>83.01</c:v>
                </c:pt>
                <c:pt idx="14">
                  <c:v>84.06</c:v>
                </c:pt>
                <c:pt idx="15">
                  <c:v>84</c:v>
                </c:pt>
                <c:pt idx="16">
                  <c:v>83.83</c:v>
                </c:pt>
                <c:pt idx="17">
                  <c:v>83.31</c:v>
                </c:pt>
                <c:pt idx="18">
                  <c:v>82.23</c:v>
                </c:pt>
                <c:pt idx="19">
                  <c:v>84.69</c:v>
                </c:pt>
                <c:pt idx="20">
                  <c:v>85.44</c:v>
                </c:pt>
                <c:pt idx="21">
                  <c:v>84.33</c:v>
                </c:pt>
                <c:pt idx="22">
                  <c:v>85.51</c:v>
                </c:pt>
                <c:pt idx="23">
                  <c:v>85.86</c:v>
                </c:pt>
                <c:pt idx="24">
                  <c:v>86.24</c:v>
                </c:pt>
                <c:pt idx="25">
                  <c:v>85.97</c:v>
                </c:pt>
                <c:pt idx="26">
                  <c:v>88.18</c:v>
                </c:pt>
                <c:pt idx="27">
                  <c:v>88.82</c:v>
                </c:pt>
                <c:pt idx="28">
                  <c:v>90.31</c:v>
                </c:pt>
                <c:pt idx="29">
                  <c:v>88.28</c:v>
                </c:pt>
                <c:pt idx="30">
                  <c:v>89.66</c:v>
                </c:pt>
                <c:pt idx="31">
                  <c:v>88.95</c:v>
                </c:pt>
                <c:pt idx="32">
                  <c:v>88.87</c:v>
                </c:pt>
                <c:pt idx="34">
                  <c:v>89.14</c:v>
                </c:pt>
                <c:pt idx="35">
                  <c:v>90.72</c:v>
                </c:pt>
                <c:pt idx="36">
                  <c:v>90.11</c:v>
                </c:pt>
                <c:pt idx="37">
                  <c:v>91.98</c:v>
                </c:pt>
                <c:pt idx="38">
                  <c:v>93.23</c:v>
                </c:pt>
                <c:pt idx="39">
                  <c:v>93.05</c:v>
                </c:pt>
                <c:pt idx="40">
                  <c:v>91.37</c:v>
                </c:pt>
                <c:pt idx="41">
                  <c:v>91.33</c:v>
                </c:pt>
                <c:pt idx="42">
                  <c:v>82.63</c:v>
                </c:pt>
                <c:pt idx="43">
                  <c:v>83.16</c:v>
                </c:pt>
                <c:pt idx="44">
                  <c:v>82.77</c:v>
                </c:pt>
                <c:pt idx="45">
                  <c:v>81.540000000000006</c:v>
                </c:pt>
                <c:pt idx="46">
                  <c:v>81.63</c:v>
                </c:pt>
                <c:pt idx="47">
                  <c:v>82.14</c:v>
                </c:pt>
                <c:pt idx="48">
                  <c:v>81.14</c:v>
                </c:pt>
                <c:pt idx="49">
                  <c:v>78.72</c:v>
                </c:pt>
                <c:pt idx="50">
                  <c:v>79.28</c:v>
                </c:pt>
                <c:pt idx="51">
                  <c:v>81.489999999999995</c:v>
                </c:pt>
                <c:pt idx="52">
                  <c:v>80.099999999999994</c:v>
                </c:pt>
                <c:pt idx="53">
                  <c:v>81.150000000000006</c:v>
                </c:pt>
                <c:pt idx="54">
                  <c:v>81.2</c:v>
                </c:pt>
                <c:pt idx="55">
                  <c:v>82.49</c:v>
                </c:pt>
                <c:pt idx="56">
                  <c:v>82.97</c:v>
                </c:pt>
                <c:pt idx="57">
                  <c:v>83.25</c:v>
                </c:pt>
                <c:pt idx="58">
                  <c:v>84.75</c:v>
                </c:pt>
                <c:pt idx="59">
                  <c:v>82.8</c:v>
                </c:pt>
                <c:pt idx="60">
                  <c:v>81.75</c:v>
                </c:pt>
                <c:pt idx="61">
                  <c:v>83.87</c:v>
                </c:pt>
                <c:pt idx="62">
                  <c:v>82.86</c:v>
                </c:pt>
                <c:pt idx="63">
                  <c:v>84.3</c:v>
                </c:pt>
                <c:pt idx="64">
                  <c:v>84.04</c:v>
                </c:pt>
                <c:pt idx="65">
                  <c:v>84.02</c:v>
                </c:pt>
                <c:pt idx="66">
                  <c:v>82.8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51960"/>
        <c:axId val="424756272"/>
      </c:lineChart>
      <c:catAx>
        <c:axId val="424751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56272"/>
        <c:crosses val="autoZero"/>
        <c:auto val="1"/>
        <c:lblAlgn val="ctr"/>
        <c:lblOffset val="100"/>
        <c:noMultiLvlLbl val="0"/>
      </c:catAx>
      <c:valAx>
        <c:axId val="4247562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51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21.88</c:v>
                </c:pt>
                <c:pt idx="1">
                  <c:v>21.32</c:v>
                </c:pt>
                <c:pt idx="2">
                  <c:v>21.23</c:v>
                </c:pt>
                <c:pt idx="3">
                  <c:v>21.07</c:v>
                </c:pt>
                <c:pt idx="4">
                  <c:v>20.51</c:v>
                </c:pt>
                <c:pt idx="5">
                  <c:v>20.77</c:v>
                </c:pt>
                <c:pt idx="6">
                  <c:v>21.23</c:v>
                </c:pt>
                <c:pt idx="7">
                  <c:v>22.66</c:v>
                </c:pt>
                <c:pt idx="8">
                  <c:v>23.07</c:v>
                </c:pt>
                <c:pt idx="9">
                  <c:v>23.29</c:v>
                </c:pt>
                <c:pt idx="10">
                  <c:v>23.97</c:v>
                </c:pt>
                <c:pt idx="11">
                  <c:v>21.64</c:v>
                </c:pt>
                <c:pt idx="12">
                  <c:v>21.7</c:v>
                </c:pt>
                <c:pt idx="13">
                  <c:v>21.41</c:v>
                </c:pt>
                <c:pt idx="14">
                  <c:v>22.39</c:v>
                </c:pt>
                <c:pt idx="15">
                  <c:v>22.26</c:v>
                </c:pt>
                <c:pt idx="16">
                  <c:v>23.73</c:v>
                </c:pt>
                <c:pt idx="17">
                  <c:v>24.07</c:v>
                </c:pt>
                <c:pt idx="18">
                  <c:v>23.74</c:v>
                </c:pt>
                <c:pt idx="19">
                  <c:v>24.05</c:v>
                </c:pt>
                <c:pt idx="20">
                  <c:v>21.94</c:v>
                </c:pt>
                <c:pt idx="21">
                  <c:v>20.37</c:v>
                </c:pt>
                <c:pt idx="22">
                  <c:v>20</c:v>
                </c:pt>
                <c:pt idx="23">
                  <c:v>20.5</c:v>
                </c:pt>
                <c:pt idx="24">
                  <c:v>20.059999999999999</c:v>
                </c:pt>
                <c:pt idx="25">
                  <c:v>19.600000000000001</c:v>
                </c:pt>
                <c:pt idx="26">
                  <c:v>18.920000000000002</c:v>
                </c:pt>
                <c:pt idx="27">
                  <c:v>18.690000000000001</c:v>
                </c:pt>
                <c:pt idx="28">
                  <c:v>17.82</c:v>
                </c:pt>
                <c:pt idx="29">
                  <c:v>22.51</c:v>
                </c:pt>
                <c:pt idx="30">
                  <c:v>21.84</c:v>
                </c:pt>
                <c:pt idx="31">
                  <c:v>21.67</c:v>
                </c:pt>
                <c:pt idx="32">
                  <c:v>23.65</c:v>
                </c:pt>
                <c:pt idx="33">
                  <c:v>26.45</c:v>
                </c:pt>
                <c:pt idx="34">
                  <c:v>29.55</c:v>
                </c:pt>
                <c:pt idx="35">
                  <c:v>30.32</c:v>
                </c:pt>
                <c:pt idx="36">
                  <c:v>32.24</c:v>
                </c:pt>
                <c:pt idx="37">
                  <c:v>33.31</c:v>
                </c:pt>
                <c:pt idx="38">
                  <c:v>33</c:v>
                </c:pt>
                <c:pt idx="39">
                  <c:v>31.18</c:v>
                </c:pt>
                <c:pt idx="40">
                  <c:v>33.340000000000003</c:v>
                </c:pt>
                <c:pt idx="41">
                  <c:v>33.869999999999997</c:v>
                </c:pt>
                <c:pt idx="42">
                  <c:v>32.65</c:v>
                </c:pt>
                <c:pt idx="43">
                  <c:v>30.28</c:v>
                </c:pt>
                <c:pt idx="44">
                  <c:v>30.25</c:v>
                </c:pt>
                <c:pt idx="45">
                  <c:v>29.04</c:v>
                </c:pt>
                <c:pt idx="46">
                  <c:v>29.29</c:v>
                </c:pt>
                <c:pt idx="47">
                  <c:v>29.38</c:v>
                </c:pt>
                <c:pt idx="48">
                  <c:v>29.43</c:v>
                </c:pt>
                <c:pt idx="49">
                  <c:v>28.28</c:v>
                </c:pt>
                <c:pt idx="50">
                  <c:v>27.99</c:v>
                </c:pt>
                <c:pt idx="51">
                  <c:v>27</c:v>
                </c:pt>
                <c:pt idx="52">
                  <c:v>27.98</c:v>
                </c:pt>
                <c:pt idx="53">
                  <c:v>26.73</c:v>
                </c:pt>
                <c:pt idx="54">
                  <c:v>25</c:v>
                </c:pt>
                <c:pt idx="55">
                  <c:v>24.28</c:v>
                </c:pt>
                <c:pt idx="56">
                  <c:v>24.58</c:v>
                </c:pt>
                <c:pt idx="57">
                  <c:v>23.31</c:v>
                </c:pt>
                <c:pt idx="58">
                  <c:v>22.47</c:v>
                </c:pt>
                <c:pt idx="59">
                  <c:v>21.69</c:v>
                </c:pt>
                <c:pt idx="60">
                  <c:v>22.22</c:v>
                </c:pt>
                <c:pt idx="61">
                  <c:v>22.36</c:v>
                </c:pt>
                <c:pt idx="62">
                  <c:v>24.77</c:v>
                </c:pt>
                <c:pt idx="63">
                  <c:v>26.56</c:v>
                </c:pt>
                <c:pt idx="64">
                  <c:v>27.06</c:v>
                </c:pt>
                <c:pt idx="65">
                  <c:v>26.76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59800"/>
        <c:axId val="424753920"/>
      </c:lineChart>
      <c:dateAx>
        <c:axId val="424759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53920"/>
        <c:crosses val="autoZero"/>
        <c:auto val="1"/>
        <c:lblOffset val="100"/>
        <c:baseTimeUnit val="days"/>
      </c:dateAx>
      <c:valAx>
        <c:axId val="42475392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5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20-Jun-16</c:v>
                </c:pt>
                <c:pt idx="1">
                  <c:v>17-Jun-16</c:v>
                </c:pt>
                <c:pt idx="2">
                  <c:v>16-Jun-16</c:v>
                </c:pt>
                <c:pt idx="3">
                  <c:v>15-Jun-16</c:v>
                </c:pt>
                <c:pt idx="4">
                  <c:v>15-Jun-16</c:v>
                </c:pt>
                <c:pt idx="5">
                  <c:v>14-Jun-16</c:v>
                </c:pt>
                <c:pt idx="6">
                  <c:v>13-Jun-16</c:v>
                </c:pt>
                <c:pt idx="7">
                  <c:v>10-Jun-16</c:v>
                </c:pt>
                <c:pt idx="8">
                  <c:v>9-Jun-16</c:v>
                </c:pt>
                <c:pt idx="9">
                  <c:v>8-Jun-16</c:v>
                </c:pt>
                <c:pt idx="10">
                  <c:v>7-Jun-16</c:v>
                </c:pt>
                <c:pt idx="11">
                  <c:v>6-Jun-16</c:v>
                </c:pt>
                <c:pt idx="12">
                  <c:v>3-Jun-16</c:v>
                </c:pt>
                <c:pt idx="13">
                  <c:v>2-Jun-16</c:v>
                </c:pt>
                <c:pt idx="14">
                  <c:v>1-Jun-16</c:v>
                </c:pt>
                <c:pt idx="15">
                  <c:v>31-May-16</c:v>
                </c:pt>
                <c:pt idx="16">
                  <c:v>27-May-16</c:v>
                </c:pt>
                <c:pt idx="17">
                  <c:v>26-May-16</c:v>
                </c:pt>
                <c:pt idx="18">
                  <c:v>25-May-16</c:v>
                </c:pt>
                <c:pt idx="19">
                  <c:v>24-May-16</c:v>
                </c:pt>
                <c:pt idx="20">
                  <c:v>23-May-16</c:v>
                </c:pt>
                <c:pt idx="21">
                  <c:v>20-May-16</c:v>
                </c:pt>
                <c:pt idx="22">
                  <c:v>19-May-16</c:v>
                </c:pt>
                <c:pt idx="23">
                  <c:v>18-May-16</c:v>
                </c:pt>
                <c:pt idx="24">
                  <c:v>17-May-16</c:v>
                </c:pt>
                <c:pt idx="25">
                  <c:v>16-May-16</c:v>
                </c:pt>
                <c:pt idx="26">
                  <c:v>13-May-16</c:v>
                </c:pt>
                <c:pt idx="27">
                  <c:v>12-May-16</c:v>
                </c:pt>
                <c:pt idx="28">
                  <c:v>11-May-16</c:v>
                </c:pt>
                <c:pt idx="29">
                  <c:v>10-May-16</c:v>
                </c:pt>
                <c:pt idx="30">
                  <c:v>9-May-16</c:v>
                </c:pt>
                <c:pt idx="31">
                  <c:v>6-May-16</c:v>
                </c:pt>
                <c:pt idx="32">
                  <c:v>5-May-16</c:v>
                </c:pt>
                <c:pt idx="33">
                  <c:v>4-May-16</c:v>
                </c:pt>
                <c:pt idx="34">
                  <c:v>3-May-16</c:v>
                </c:pt>
                <c:pt idx="35">
                  <c:v>2-May-16</c:v>
                </c:pt>
                <c:pt idx="36">
                  <c:v>29-Apr-16</c:v>
                </c:pt>
                <c:pt idx="37">
                  <c:v>28-Apr-16</c:v>
                </c:pt>
                <c:pt idx="38">
                  <c:v>27-Apr-16</c:v>
                </c:pt>
                <c:pt idx="39">
                  <c:v>26-Apr-16</c:v>
                </c:pt>
                <c:pt idx="40">
                  <c:v>25-Apr-16</c:v>
                </c:pt>
                <c:pt idx="41">
                  <c:v>22-Apr-16</c:v>
                </c:pt>
                <c:pt idx="42">
                  <c:v>21-Apr-16</c:v>
                </c:pt>
                <c:pt idx="43">
                  <c:v>20-Apr-16</c:v>
                </c:pt>
                <c:pt idx="44">
                  <c:v>19-Apr-16</c:v>
                </c:pt>
                <c:pt idx="45">
                  <c:v>18-Apr-16</c:v>
                </c:pt>
                <c:pt idx="46">
                  <c:v>15-Apr-16</c:v>
                </c:pt>
                <c:pt idx="47">
                  <c:v>14-Apr-16</c:v>
                </c:pt>
                <c:pt idx="48">
                  <c:v>13-Apr-16</c:v>
                </c:pt>
                <c:pt idx="49">
                  <c:v>12-Apr-16</c:v>
                </c:pt>
                <c:pt idx="50">
                  <c:v>11-Apr-16</c:v>
                </c:pt>
                <c:pt idx="51">
                  <c:v>8-Apr-16</c:v>
                </c:pt>
                <c:pt idx="52">
                  <c:v>7-Apr-16</c:v>
                </c:pt>
                <c:pt idx="53">
                  <c:v>6-Apr-16</c:v>
                </c:pt>
                <c:pt idx="54">
                  <c:v>5-Apr-16</c:v>
                </c:pt>
                <c:pt idx="55">
                  <c:v>4-Apr-16</c:v>
                </c:pt>
                <c:pt idx="56">
                  <c:v>1-Apr-16</c:v>
                </c:pt>
                <c:pt idx="57">
                  <c:v>31-Mar-16</c:v>
                </c:pt>
                <c:pt idx="58">
                  <c:v>30-Mar-16</c:v>
                </c:pt>
                <c:pt idx="59">
                  <c:v>29-Mar-16</c:v>
                </c:pt>
                <c:pt idx="60">
                  <c:v>28-Mar-16</c:v>
                </c:pt>
                <c:pt idx="61">
                  <c:v>24-Mar-16</c:v>
                </c:pt>
                <c:pt idx="62">
                  <c:v>23-Mar-16</c:v>
                </c:pt>
                <c:pt idx="63">
                  <c:v>22-Mar-16</c:v>
                </c:pt>
                <c:pt idx="64">
                  <c:v>21-Mar-16</c:v>
                </c:pt>
                <c:pt idx="65">
                  <c:v>18-Mar-16</c:v>
                </c:pt>
                <c:pt idx="66">
                  <c:v>17-Mar-16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156.93</c:v>
                </c:pt>
                <c:pt idx="1">
                  <c:v>156</c:v>
                </c:pt>
                <c:pt idx="2">
                  <c:v>158.63</c:v>
                </c:pt>
                <c:pt idx="3">
                  <c:v>158.4</c:v>
                </c:pt>
                <c:pt idx="5">
                  <c:v>158.99</c:v>
                </c:pt>
                <c:pt idx="6">
                  <c:v>160.01</c:v>
                </c:pt>
                <c:pt idx="7">
                  <c:v>160.82</c:v>
                </c:pt>
                <c:pt idx="8">
                  <c:v>164.14</c:v>
                </c:pt>
                <c:pt idx="9">
                  <c:v>163.69999999999999</c:v>
                </c:pt>
                <c:pt idx="10">
                  <c:v>164.84</c:v>
                </c:pt>
                <c:pt idx="11">
                  <c:v>162.84</c:v>
                </c:pt>
                <c:pt idx="12">
                  <c:v>162.56</c:v>
                </c:pt>
                <c:pt idx="13">
                  <c:v>154.91</c:v>
                </c:pt>
                <c:pt idx="14">
                  <c:v>154.77000000000001</c:v>
                </c:pt>
                <c:pt idx="15">
                  <c:v>154.36000000000001</c:v>
                </c:pt>
                <c:pt idx="16">
                  <c:v>153.30000000000001</c:v>
                </c:pt>
                <c:pt idx="17">
                  <c:v>153.02000000000001</c:v>
                </c:pt>
                <c:pt idx="18">
                  <c:v>153.57</c:v>
                </c:pt>
                <c:pt idx="19">
                  <c:v>151.41999999999999</c:v>
                </c:pt>
                <c:pt idx="20">
                  <c:v>148.1</c:v>
                </c:pt>
                <c:pt idx="21">
                  <c:v>146.72999999999999</c:v>
                </c:pt>
                <c:pt idx="22">
                  <c:v>142.74</c:v>
                </c:pt>
                <c:pt idx="23">
                  <c:v>143.88</c:v>
                </c:pt>
                <c:pt idx="24">
                  <c:v>141.16999999999999</c:v>
                </c:pt>
                <c:pt idx="25">
                  <c:v>142.65</c:v>
                </c:pt>
                <c:pt idx="26">
                  <c:v>140.05000000000001</c:v>
                </c:pt>
                <c:pt idx="27">
                  <c:v>141.04</c:v>
                </c:pt>
                <c:pt idx="28">
                  <c:v>143.85</c:v>
                </c:pt>
                <c:pt idx="29">
                  <c:v>144.61000000000001</c:v>
                </c:pt>
                <c:pt idx="30">
                  <c:v>142.4</c:v>
                </c:pt>
                <c:pt idx="31">
                  <c:v>141.88999999999999</c:v>
                </c:pt>
                <c:pt idx="32">
                  <c:v>142.58000000000001</c:v>
                </c:pt>
                <c:pt idx="33">
                  <c:v>142.07</c:v>
                </c:pt>
                <c:pt idx="34">
                  <c:v>143.19999999999999</c:v>
                </c:pt>
                <c:pt idx="35">
                  <c:v>146.08000000000001</c:v>
                </c:pt>
                <c:pt idx="36">
                  <c:v>145.75</c:v>
                </c:pt>
                <c:pt idx="37">
                  <c:v>147.99</c:v>
                </c:pt>
                <c:pt idx="38">
                  <c:v>151.53</c:v>
                </c:pt>
                <c:pt idx="39">
                  <c:v>150.76</c:v>
                </c:pt>
                <c:pt idx="40">
                  <c:v>149.1</c:v>
                </c:pt>
                <c:pt idx="41">
                  <c:v>150.33000000000001</c:v>
                </c:pt>
                <c:pt idx="42">
                  <c:v>151.35</c:v>
                </c:pt>
                <c:pt idx="43">
                  <c:v>153.22999999999999</c:v>
                </c:pt>
                <c:pt idx="44">
                  <c:v>151.07</c:v>
                </c:pt>
                <c:pt idx="45">
                  <c:v>155.9</c:v>
                </c:pt>
                <c:pt idx="46">
                  <c:v>155.49</c:v>
                </c:pt>
                <c:pt idx="47">
                  <c:v>158.82</c:v>
                </c:pt>
                <c:pt idx="48">
                  <c:v>159.47999999999999</c:v>
                </c:pt>
                <c:pt idx="49">
                  <c:v>155.43</c:v>
                </c:pt>
                <c:pt idx="50">
                  <c:v>155.61000000000001</c:v>
                </c:pt>
                <c:pt idx="51">
                  <c:v>156.15</c:v>
                </c:pt>
                <c:pt idx="52">
                  <c:v>154.97</c:v>
                </c:pt>
                <c:pt idx="53">
                  <c:v>157.54</c:v>
                </c:pt>
                <c:pt idx="54">
                  <c:v>155.03</c:v>
                </c:pt>
                <c:pt idx="55">
                  <c:v>156.01</c:v>
                </c:pt>
                <c:pt idx="56">
                  <c:v>157.80000000000001</c:v>
                </c:pt>
                <c:pt idx="57">
                  <c:v>154.5</c:v>
                </c:pt>
                <c:pt idx="58">
                  <c:v>156.93</c:v>
                </c:pt>
                <c:pt idx="59">
                  <c:v>154.13</c:v>
                </c:pt>
                <c:pt idx="60">
                  <c:v>153.1</c:v>
                </c:pt>
                <c:pt idx="61">
                  <c:v>153</c:v>
                </c:pt>
                <c:pt idx="62">
                  <c:v>152.99</c:v>
                </c:pt>
                <c:pt idx="63">
                  <c:v>154.76</c:v>
                </c:pt>
                <c:pt idx="64">
                  <c:v>152.88999999999999</c:v>
                </c:pt>
                <c:pt idx="65">
                  <c:v>152.49</c:v>
                </c:pt>
                <c:pt idx="66">
                  <c:v>151.55000000000001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60192"/>
        <c:axId val="424758624"/>
      </c:lineChart>
      <c:catAx>
        <c:axId val="424760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58624"/>
        <c:crosses val="autoZero"/>
        <c:auto val="1"/>
        <c:lblAlgn val="ctr"/>
        <c:lblOffset val="100"/>
        <c:noMultiLvlLbl val="0"/>
      </c:catAx>
      <c:valAx>
        <c:axId val="4247586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6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43.4</c:v>
                </c:pt>
                <c:pt idx="1">
                  <c:v>42.62</c:v>
                </c:pt>
                <c:pt idx="2">
                  <c:v>41.83</c:v>
                </c:pt>
                <c:pt idx="3">
                  <c:v>42.89</c:v>
                </c:pt>
                <c:pt idx="4">
                  <c:v>42.09</c:v>
                </c:pt>
                <c:pt idx="5">
                  <c:v>44.06</c:v>
                </c:pt>
                <c:pt idx="6">
                  <c:v>46.08</c:v>
                </c:pt>
                <c:pt idx="7">
                  <c:v>46.7</c:v>
                </c:pt>
                <c:pt idx="8">
                  <c:v>45.69</c:v>
                </c:pt>
                <c:pt idx="9">
                  <c:v>45.81</c:v>
                </c:pt>
                <c:pt idx="10">
                  <c:v>44.53</c:v>
                </c:pt>
                <c:pt idx="11">
                  <c:v>44.3</c:v>
                </c:pt>
                <c:pt idx="12">
                  <c:v>45.17</c:v>
                </c:pt>
                <c:pt idx="13">
                  <c:v>45.25</c:v>
                </c:pt>
                <c:pt idx="14">
                  <c:v>45.09</c:v>
                </c:pt>
                <c:pt idx="15">
                  <c:v>45.18</c:v>
                </c:pt>
                <c:pt idx="16">
                  <c:v>44.5</c:v>
                </c:pt>
                <c:pt idx="17">
                  <c:v>45.13</c:v>
                </c:pt>
                <c:pt idx="18">
                  <c:v>44.99</c:v>
                </c:pt>
                <c:pt idx="19">
                  <c:v>44.2</c:v>
                </c:pt>
                <c:pt idx="20">
                  <c:v>44.49</c:v>
                </c:pt>
                <c:pt idx="21">
                  <c:v>44.01</c:v>
                </c:pt>
                <c:pt idx="22">
                  <c:v>45.27</c:v>
                </c:pt>
                <c:pt idx="23">
                  <c:v>45.05</c:v>
                </c:pt>
                <c:pt idx="24">
                  <c:v>44.59</c:v>
                </c:pt>
                <c:pt idx="25">
                  <c:v>43.84</c:v>
                </c:pt>
                <c:pt idx="26">
                  <c:v>43.78</c:v>
                </c:pt>
                <c:pt idx="27">
                  <c:v>45.8</c:v>
                </c:pt>
                <c:pt idx="28">
                  <c:v>47</c:v>
                </c:pt>
                <c:pt idx="29">
                  <c:v>45.71</c:v>
                </c:pt>
                <c:pt idx="30">
                  <c:v>45.7</c:v>
                </c:pt>
                <c:pt idx="31">
                  <c:v>44.99</c:v>
                </c:pt>
                <c:pt idx="32">
                  <c:v>45.55</c:v>
                </c:pt>
                <c:pt idx="33">
                  <c:v>47.13</c:v>
                </c:pt>
                <c:pt idx="34">
                  <c:v>46.66</c:v>
                </c:pt>
                <c:pt idx="35">
                  <c:v>45.81</c:v>
                </c:pt>
                <c:pt idx="36">
                  <c:v>48.06</c:v>
                </c:pt>
                <c:pt idx="37">
                  <c:v>48.94</c:v>
                </c:pt>
                <c:pt idx="38">
                  <c:v>49.14</c:v>
                </c:pt>
                <c:pt idx="39">
                  <c:v>49.37</c:v>
                </c:pt>
                <c:pt idx="40">
                  <c:v>50.74</c:v>
                </c:pt>
                <c:pt idx="41">
                  <c:v>52.76</c:v>
                </c:pt>
                <c:pt idx="42">
                  <c:v>58.6</c:v>
                </c:pt>
                <c:pt idx="43">
                  <c:v>58.05</c:v>
                </c:pt>
                <c:pt idx="44">
                  <c:v>56.98</c:v>
                </c:pt>
                <c:pt idx="45">
                  <c:v>56.9</c:v>
                </c:pt>
                <c:pt idx="46">
                  <c:v>56.73</c:v>
                </c:pt>
                <c:pt idx="47">
                  <c:v>55.58</c:v>
                </c:pt>
                <c:pt idx="48">
                  <c:v>54.07</c:v>
                </c:pt>
                <c:pt idx="49">
                  <c:v>53.71</c:v>
                </c:pt>
                <c:pt idx="50">
                  <c:v>53.08</c:v>
                </c:pt>
                <c:pt idx="51">
                  <c:v>53.16</c:v>
                </c:pt>
                <c:pt idx="52">
                  <c:v>55.14</c:v>
                </c:pt>
                <c:pt idx="53">
                  <c:v>55.58</c:v>
                </c:pt>
                <c:pt idx="54">
                  <c:v>55.85</c:v>
                </c:pt>
                <c:pt idx="55">
                  <c:v>56.72</c:v>
                </c:pt>
                <c:pt idx="56">
                  <c:v>59.86</c:v>
                </c:pt>
                <c:pt idx="57">
                  <c:v>59.82</c:v>
                </c:pt>
                <c:pt idx="58">
                  <c:v>58.66</c:v>
                </c:pt>
                <c:pt idx="59">
                  <c:v>57.91</c:v>
                </c:pt>
                <c:pt idx="60">
                  <c:v>57.84</c:v>
                </c:pt>
                <c:pt idx="61">
                  <c:v>59.74</c:v>
                </c:pt>
                <c:pt idx="62">
                  <c:v>60.49</c:v>
                </c:pt>
                <c:pt idx="63">
                  <c:v>61.19</c:v>
                </c:pt>
                <c:pt idx="64">
                  <c:v>60.41</c:v>
                </c:pt>
                <c:pt idx="65">
                  <c:v>58.84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64896"/>
        <c:axId val="424765288"/>
      </c:lineChart>
      <c:dateAx>
        <c:axId val="424764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65288"/>
        <c:crosses val="autoZero"/>
        <c:auto val="1"/>
        <c:lblOffset val="100"/>
        <c:baseTimeUnit val="days"/>
      </c:dateAx>
      <c:valAx>
        <c:axId val="4247652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6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20-Jun-16</c:v>
                </c:pt>
                <c:pt idx="1">
                  <c:v>17-Jun-16</c:v>
                </c:pt>
                <c:pt idx="2">
                  <c:v>16-Jun-16</c:v>
                </c:pt>
                <c:pt idx="3">
                  <c:v>15-Jun-16</c:v>
                </c:pt>
                <c:pt idx="4">
                  <c:v>14-Jun-16</c:v>
                </c:pt>
                <c:pt idx="5">
                  <c:v>13-Jun-16</c:v>
                </c:pt>
                <c:pt idx="6">
                  <c:v>10-Jun-16</c:v>
                </c:pt>
                <c:pt idx="7">
                  <c:v>9-Jun-16</c:v>
                </c:pt>
                <c:pt idx="8">
                  <c:v>8-Jun-16</c:v>
                </c:pt>
                <c:pt idx="9">
                  <c:v>7-Jun-16</c:v>
                </c:pt>
                <c:pt idx="10">
                  <c:v>6-Jun-16</c:v>
                </c:pt>
                <c:pt idx="11">
                  <c:v>3-Jun-16</c:v>
                </c:pt>
                <c:pt idx="12">
                  <c:v>2-Jun-16</c:v>
                </c:pt>
                <c:pt idx="13">
                  <c:v>1-Jun-16</c:v>
                </c:pt>
                <c:pt idx="14">
                  <c:v>31-May-16</c:v>
                </c:pt>
                <c:pt idx="15">
                  <c:v>27-May-16</c:v>
                </c:pt>
                <c:pt idx="16">
                  <c:v>26-May-16</c:v>
                </c:pt>
                <c:pt idx="17">
                  <c:v>25-May-16</c:v>
                </c:pt>
                <c:pt idx="18">
                  <c:v>24-May-16</c:v>
                </c:pt>
                <c:pt idx="19">
                  <c:v>23-May-16</c:v>
                </c:pt>
                <c:pt idx="20">
                  <c:v>20-May-16</c:v>
                </c:pt>
                <c:pt idx="21">
                  <c:v>19-May-16</c:v>
                </c:pt>
                <c:pt idx="22">
                  <c:v>18-May-16</c:v>
                </c:pt>
                <c:pt idx="23">
                  <c:v>17-May-16</c:v>
                </c:pt>
                <c:pt idx="24">
                  <c:v>16-May-16</c:v>
                </c:pt>
                <c:pt idx="25">
                  <c:v>13-May-16</c:v>
                </c:pt>
                <c:pt idx="26">
                  <c:v>12-May-16</c:v>
                </c:pt>
                <c:pt idx="27">
                  <c:v>11-May-16</c:v>
                </c:pt>
                <c:pt idx="28">
                  <c:v>10-May-16</c:v>
                </c:pt>
                <c:pt idx="29">
                  <c:v>9-May-16</c:v>
                </c:pt>
                <c:pt idx="30">
                  <c:v>6-May-16</c:v>
                </c:pt>
                <c:pt idx="31">
                  <c:v>5-May-16</c:v>
                </c:pt>
                <c:pt idx="32">
                  <c:v>4-May-16</c:v>
                </c:pt>
                <c:pt idx="33">
                  <c:v>3-May-16</c:v>
                </c:pt>
                <c:pt idx="34">
                  <c:v>2-May-16</c:v>
                </c:pt>
                <c:pt idx="35">
                  <c:v>29-Apr-16</c:v>
                </c:pt>
                <c:pt idx="36">
                  <c:v>28-Apr-16</c:v>
                </c:pt>
                <c:pt idx="37">
                  <c:v>27-Apr-16</c:v>
                </c:pt>
                <c:pt idx="38">
                  <c:v>26-Apr-16</c:v>
                </c:pt>
                <c:pt idx="39">
                  <c:v>25-Apr-16</c:v>
                </c:pt>
                <c:pt idx="40">
                  <c:v>22-Apr-16</c:v>
                </c:pt>
                <c:pt idx="41">
                  <c:v>21-Apr-16</c:v>
                </c:pt>
                <c:pt idx="42">
                  <c:v>20-Apr-16</c:v>
                </c:pt>
                <c:pt idx="43">
                  <c:v>19-Apr-16</c:v>
                </c:pt>
                <c:pt idx="44">
                  <c:v>18-Apr-16</c:v>
                </c:pt>
                <c:pt idx="45">
                  <c:v>15-Apr-16</c:v>
                </c:pt>
                <c:pt idx="46">
                  <c:v>14-Apr-16</c:v>
                </c:pt>
                <c:pt idx="47">
                  <c:v>13-Apr-16</c:v>
                </c:pt>
                <c:pt idx="48">
                  <c:v>12-Apr-16</c:v>
                </c:pt>
                <c:pt idx="49">
                  <c:v>11-Apr-16</c:v>
                </c:pt>
                <c:pt idx="50">
                  <c:v>8-Apr-16</c:v>
                </c:pt>
                <c:pt idx="51">
                  <c:v>7-Apr-16</c:v>
                </c:pt>
                <c:pt idx="52">
                  <c:v>6-Apr-16</c:v>
                </c:pt>
                <c:pt idx="53">
                  <c:v>5-Apr-16</c:v>
                </c:pt>
                <c:pt idx="54">
                  <c:v>4-Apr-16</c:v>
                </c:pt>
                <c:pt idx="55">
                  <c:v>1-Apr-16</c:v>
                </c:pt>
                <c:pt idx="56">
                  <c:v>31-Mar-16</c:v>
                </c:pt>
                <c:pt idx="57">
                  <c:v>30-Mar-16</c:v>
                </c:pt>
                <c:pt idx="58">
                  <c:v>30-Mar-16</c:v>
                </c:pt>
                <c:pt idx="59">
                  <c:v>29-Mar-16</c:v>
                </c:pt>
                <c:pt idx="60">
                  <c:v>28-Mar-16</c:v>
                </c:pt>
                <c:pt idx="61">
                  <c:v>24-Mar-16</c:v>
                </c:pt>
                <c:pt idx="62">
                  <c:v>23-Mar-16</c:v>
                </c:pt>
                <c:pt idx="63">
                  <c:v>22-Mar-16</c:v>
                </c:pt>
                <c:pt idx="64">
                  <c:v>21-Mar-16</c:v>
                </c:pt>
                <c:pt idx="65">
                  <c:v>18-Mar-16</c:v>
                </c:pt>
                <c:pt idx="66">
                  <c:v>17-Mar-16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76.48</c:v>
                </c:pt>
                <c:pt idx="1">
                  <c:v>75.510000000000005</c:v>
                </c:pt>
                <c:pt idx="2">
                  <c:v>76.540000000000006</c:v>
                </c:pt>
                <c:pt idx="3">
                  <c:v>76.680000000000007</c:v>
                </c:pt>
                <c:pt idx="4">
                  <c:v>77.930000000000007</c:v>
                </c:pt>
                <c:pt idx="5">
                  <c:v>78.2</c:v>
                </c:pt>
                <c:pt idx="6">
                  <c:v>78.53</c:v>
                </c:pt>
                <c:pt idx="7">
                  <c:v>79.290000000000006</c:v>
                </c:pt>
                <c:pt idx="8">
                  <c:v>79.66</c:v>
                </c:pt>
                <c:pt idx="9">
                  <c:v>80</c:v>
                </c:pt>
                <c:pt idx="10">
                  <c:v>80.42</c:v>
                </c:pt>
                <c:pt idx="11">
                  <c:v>79.790000000000006</c:v>
                </c:pt>
                <c:pt idx="12">
                  <c:v>79.89</c:v>
                </c:pt>
                <c:pt idx="13">
                  <c:v>78.72</c:v>
                </c:pt>
                <c:pt idx="14">
                  <c:v>78.95</c:v>
                </c:pt>
                <c:pt idx="15">
                  <c:v>78.150000000000006</c:v>
                </c:pt>
                <c:pt idx="16">
                  <c:v>77.290000000000006</c:v>
                </c:pt>
                <c:pt idx="17">
                  <c:v>76.73</c:v>
                </c:pt>
                <c:pt idx="18">
                  <c:v>77.459999999999994</c:v>
                </c:pt>
                <c:pt idx="19">
                  <c:v>76.739999999999995</c:v>
                </c:pt>
                <c:pt idx="20">
                  <c:v>77.41</c:v>
                </c:pt>
                <c:pt idx="21">
                  <c:v>77.33</c:v>
                </c:pt>
                <c:pt idx="22">
                  <c:v>77.83</c:v>
                </c:pt>
                <c:pt idx="23">
                  <c:v>77.099999999999994</c:v>
                </c:pt>
                <c:pt idx="24">
                  <c:v>77.39</c:v>
                </c:pt>
                <c:pt idx="25">
                  <c:v>76.25</c:v>
                </c:pt>
                <c:pt idx="26">
                  <c:v>77</c:v>
                </c:pt>
                <c:pt idx="27">
                  <c:v>76.959999999999994</c:v>
                </c:pt>
                <c:pt idx="28">
                  <c:v>78.47</c:v>
                </c:pt>
                <c:pt idx="29">
                  <c:v>78.47</c:v>
                </c:pt>
                <c:pt idx="30">
                  <c:v>76.849999999999994</c:v>
                </c:pt>
                <c:pt idx="31">
                  <c:v>78.55</c:v>
                </c:pt>
                <c:pt idx="32">
                  <c:v>77.510000000000005</c:v>
                </c:pt>
                <c:pt idx="33">
                  <c:v>79.239999999999995</c:v>
                </c:pt>
                <c:pt idx="34">
                  <c:v>79.5</c:v>
                </c:pt>
                <c:pt idx="35">
                  <c:v>78.459999999999994</c:v>
                </c:pt>
                <c:pt idx="36">
                  <c:v>78.510000000000005</c:v>
                </c:pt>
                <c:pt idx="37">
                  <c:v>86.54</c:v>
                </c:pt>
                <c:pt idx="38">
                  <c:v>86.58</c:v>
                </c:pt>
                <c:pt idx="39">
                  <c:v>86.35</c:v>
                </c:pt>
                <c:pt idx="40">
                  <c:v>86.91</c:v>
                </c:pt>
                <c:pt idx="41">
                  <c:v>86.82</c:v>
                </c:pt>
                <c:pt idx="42">
                  <c:v>87.2</c:v>
                </c:pt>
                <c:pt idx="43">
                  <c:v>85.59</c:v>
                </c:pt>
                <c:pt idx="44">
                  <c:v>84.57</c:v>
                </c:pt>
                <c:pt idx="45">
                  <c:v>84.25</c:v>
                </c:pt>
                <c:pt idx="46">
                  <c:v>83.91</c:v>
                </c:pt>
                <c:pt idx="47">
                  <c:v>83.87</c:v>
                </c:pt>
                <c:pt idx="48">
                  <c:v>82.56</c:v>
                </c:pt>
                <c:pt idx="49">
                  <c:v>82.2</c:v>
                </c:pt>
                <c:pt idx="50">
                  <c:v>83</c:v>
                </c:pt>
                <c:pt idx="51">
                  <c:v>83.76</c:v>
                </c:pt>
                <c:pt idx="52">
                  <c:v>84.06</c:v>
                </c:pt>
                <c:pt idx="53">
                  <c:v>81.31</c:v>
                </c:pt>
                <c:pt idx="54">
                  <c:v>83.13</c:v>
                </c:pt>
                <c:pt idx="55">
                  <c:v>82.16</c:v>
                </c:pt>
                <c:pt idx="56">
                  <c:v>81.95</c:v>
                </c:pt>
                <c:pt idx="57">
                  <c:v>81.78</c:v>
                </c:pt>
                <c:pt idx="59">
                  <c:v>81.819999999999993</c:v>
                </c:pt>
                <c:pt idx="60">
                  <c:v>80.77</c:v>
                </c:pt>
                <c:pt idx="61">
                  <c:v>81.48</c:v>
                </c:pt>
                <c:pt idx="62">
                  <c:v>81.28</c:v>
                </c:pt>
                <c:pt idx="63">
                  <c:v>81.16</c:v>
                </c:pt>
                <c:pt idx="64">
                  <c:v>80.849999999999994</c:v>
                </c:pt>
                <c:pt idx="65">
                  <c:v>80.86</c:v>
                </c:pt>
                <c:pt idx="66">
                  <c:v>79.739999999999995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66856"/>
        <c:axId val="424766464"/>
      </c:lineChart>
      <c:catAx>
        <c:axId val="424766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66464"/>
        <c:crosses val="autoZero"/>
        <c:auto val="1"/>
        <c:lblAlgn val="ctr"/>
        <c:lblOffset val="100"/>
        <c:noMultiLvlLbl val="0"/>
      </c:catAx>
      <c:valAx>
        <c:axId val="42476646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6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  <c:pt idx="66">
                  <c:v>42446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38.090000000000003</c:v>
                </c:pt>
                <c:pt idx="1">
                  <c:v>38.01</c:v>
                </c:pt>
                <c:pt idx="2">
                  <c:v>38.020000000000003</c:v>
                </c:pt>
                <c:pt idx="3">
                  <c:v>38.89</c:v>
                </c:pt>
                <c:pt idx="4">
                  <c:v>39.11</c:v>
                </c:pt>
                <c:pt idx="5">
                  <c:v>40.57</c:v>
                </c:pt>
                <c:pt idx="6">
                  <c:v>42.04</c:v>
                </c:pt>
                <c:pt idx="7">
                  <c:v>42.4</c:v>
                </c:pt>
                <c:pt idx="8">
                  <c:v>41.85</c:v>
                </c:pt>
                <c:pt idx="9">
                  <c:v>42.1</c:v>
                </c:pt>
                <c:pt idx="10">
                  <c:v>41.28</c:v>
                </c:pt>
                <c:pt idx="11">
                  <c:v>41.57</c:v>
                </c:pt>
                <c:pt idx="12">
                  <c:v>42.45</c:v>
                </c:pt>
                <c:pt idx="13">
                  <c:v>43.51</c:v>
                </c:pt>
                <c:pt idx="14">
                  <c:v>43.46</c:v>
                </c:pt>
                <c:pt idx="15">
                  <c:v>43.12</c:v>
                </c:pt>
                <c:pt idx="16">
                  <c:v>42.76</c:v>
                </c:pt>
                <c:pt idx="17">
                  <c:v>43.5</c:v>
                </c:pt>
                <c:pt idx="18">
                  <c:v>43.63</c:v>
                </c:pt>
                <c:pt idx="19">
                  <c:v>42.95</c:v>
                </c:pt>
                <c:pt idx="20">
                  <c:v>43.1</c:v>
                </c:pt>
                <c:pt idx="21">
                  <c:v>43.1</c:v>
                </c:pt>
                <c:pt idx="22">
                  <c:v>43.86</c:v>
                </c:pt>
                <c:pt idx="23">
                  <c:v>43.67</c:v>
                </c:pt>
                <c:pt idx="24">
                  <c:v>43</c:v>
                </c:pt>
                <c:pt idx="25">
                  <c:v>41.6</c:v>
                </c:pt>
                <c:pt idx="26">
                  <c:v>41.07</c:v>
                </c:pt>
                <c:pt idx="27">
                  <c:v>42.3</c:v>
                </c:pt>
                <c:pt idx="28">
                  <c:v>42.95</c:v>
                </c:pt>
                <c:pt idx="29">
                  <c:v>42.4</c:v>
                </c:pt>
                <c:pt idx="31">
                  <c:v>42.04</c:v>
                </c:pt>
                <c:pt idx="32">
                  <c:v>41.75</c:v>
                </c:pt>
                <c:pt idx="33">
                  <c:v>41.43</c:v>
                </c:pt>
                <c:pt idx="34">
                  <c:v>42.92</c:v>
                </c:pt>
                <c:pt idx="35">
                  <c:v>42.17</c:v>
                </c:pt>
                <c:pt idx="36">
                  <c:v>41.67</c:v>
                </c:pt>
                <c:pt idx="37">
                  <c:v>42.86</c:v>
                </c:pt>
                <c:pt idx="38">
                  <c:v>43.69</c:v>
                </c:pt>
                <c:pt idx="39">
                  <c:v>43.59</c:v>
                </c:pt>
                <c:pt idx="40">
                  <c:v>43.93</c:v>
                </c:pt>
                <c:pt idx="41">
                  <c:v>44.62</c:v>
                </c:pt>
                <c:pt idx="42">
                  <c:v>44.97</c:v>
                </c:pt>
                <c:pt idx="43">
                  <c:v>46.6</c:v>
                </c:pt>
                <c:pt idx="44">
                  <c:v>46.87</c:v>
                </c:pt>
                <c:pt idx="45">
                  <c:v>46.55</c:v>
                </c:pt>
                <c:pt idx="46">
                  <c:v>47.5</c:v>
                </c:pt>
                <c:pt idx="47">
                  <c:v>48.49</c:v>
                </c:pt>
                <c:pt idx="48">
                  <c:v>48.04</c:v>
                </c:pt>
                <c:pt idx="49">
                  <c:v>46.63</c:v>
                </c:pt>
                <c:pt idx="50">
                  <c:v>46.55</c:v>
                </c:pt>
                <c:pt idx="51">
                  <c:v>46.29</c:v>
                </c:pt>
                <c:pt idx="52">
                  <c:v>45.8</c:v>
                </c:pt>
                <c:pt idx="53">
                  <c:v>47.2</c:v>
                </c:pt>
                <c:pt idx="54">
                  <c:v>47.16</c:v>
                </c:pt>
                <c:pt idx="55">
                  <c:v>47.15</c:v>
                </c:pt>
                <c:pt idx="56">
                  <c:v>47.01</c:v>
                </c:pt>
                <c:pt idx="57">
                  <c:v>48.68</c:v>
                </c:pt>
                <c:pt idx="58">
                  <c:v>49.33</c:v>
                </c:pt>
                <c:pt idx="59">
                  <c:v>49.13</c:v>
                </c:pt>
                <c:pt idx="60">
                  <c:v>48.2</c:v>
                </c:pt>
                <c:pt idx="61">
                  <c:v>47.84</c:v>
                </c:pt>
                <c:pt idx="62">
                  <c:v>48.91</c:v>
                </c:pt>
                <c:pt idx="63">
                  <c:v>49.39</c:v>
                </c:pt>
                <c:pt idx="64">
                  <c:v>50.12</c:v>
                </c:pt>
                <c:pt idx="65">
                  <c:v>50.05</c:v>
                </c:pt>
                <c:pt idx="66">
                  <c:v>48.62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76680"/>
        <c:axId val="421273936"/>
      </c:lineChart>
      <c:dateAx>
        <c:axId val="421276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73936"/>
        <c:crosses val="autoZero"/>
        <c:auto val="1"/>
        <c:lblOffset val="100"/>
        <c:baseTimeUnit val="days"/>
      </c:dateAx>
      <c:valAx>
        <c:axId val="42127393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7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42507</c:v>
                </c:pt>
                <c:pt idx="24">
                  <c:v>42506</c:v>
                </c:pt>
                <c:pt idx="25">
                  <c:v>42503</c:v>
                </c:pt>
                <c:pt idx="26">
                  <c:v>42502</c:v>
                </c:pt>
                <c:pt idx="27">
                  <c:v>42501</c:v>
                </c:pt>
                <c:pt idx="28">
                  <c:v>42500</c:v>
                </c:pt>
                <c:pt idx="29">
                  <c:v>42499</c:v>
                </c:pt>
                <c:pt idx="30">
                  <c:v>42496</c:v>
                </c:pt>
                <c:pt idx="31">
                  <c:v>42495</c:v>
                </c:pt>
                <c:pt idx="32">
                  <c:v>42494</c:v>
                </c:pt>
                <c:pt idx="33">
                  <c:v>42493</c:v>
                </c:pt>
                <c:pt idx="34">
                  <c:v>42492</c:v>
                </c:pt>
                <c:pt idx="35">
                  <c:v>42489</c:v>
                </c:pt>
                <c:pt idx="36">
                  <c:v>42488</c:v>
                </c:pt>
                <c:pt idx="37">
                  <c:v>42487</c:v>
                </c:pt>
                <c:pt idx="38">
                  <c:v>42486</c:v>
                </c:pt>
                <c:pt idx="39">
                  <c:v>42485</c:v>
                </c:pt>
                <c:pt idx="40">
                  <c:v>42482</c:v>
                </c:pt>
                <c:pt idx="41">
                  <c:v>42481</c:v>
                </c:pt>
                <c:pt idx="42">
                  <c:v>42480</c:v>
                </c:pt>
                <c:pt idx="43">
                  <c:v>42479</c:v>
                </c:pt>
                <c:pt idx="44">
                  <c:v>42478</c:v>
                </c:pt>
                <c:pt idx="45">
                  <c:v>42475</c:v>
                </c:pt>
                <c:pt idx="46">
                  <c:v>42474</c:v>
                </c:pt>
                <c:pt idx="47">
                  <c:v>42473</c:v>
                </c:pt>
                <c:pt idx="48">
                  <c:v>42472</c:v>
                </c:pt>
                <c:pt idx="49">
                  <c:v>42471</c:v>
                </c:pt>
                <c:pt idx="50">
                  <c:v>42468</c:v>
                </c:pt>
                <c:pt idx="51">
                  <c:v>42467</c:v>
                </c:pt>
                <c:pt idx="52">
                  <c:v>42466</c:v>
                </c:pt>
                <c:pt idx="53">
                  <c:v>42465</c:v>
                </c:pt>
                <c:pt idx="54">
                  <c:v>42464</c:v>
                </c:pt>
                <c:pt idx="55">
                  <c:v>42461</c:v>
                </c:pt>
                <c:pt idx="56">
                  <c:v>42460</c:v>
                </c:pt>
                <c:pt idx="57">
                  <c:v>42459</c:v>
                </c:pt>
                <c:pt idx="58">
                  <c:v>42458</c:v>
                </c:pt>
                <c:pt idx="59">
                  <c:v>42457</c:v>
                </c:pt>
                <c:pt idx="60">
                  <c:v>42453</c:v>
                </c:pt>
                <c:pt idx="61">
                  <c:v>42452</c:v>
                </c:pt>
                <c:pt idx="62">
                  <c:v>42451</c:v>
                </c:pt>
                <c:pt idx="63">
                  <c:v>42450</c:v>
                </c:pt>
                <c:pt idx="64">
                  <c:v>42447</c:v>
                </c:pt>
                <c:pt idx="65">
                  <c:v>42446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99.57</c:v>
                </c:pt>
                <c:pt idx="1">
                  <c:v>99</c:v>
                </c:pt>
                <c:pt idx="2">
                  <c:v>98.38</c:v>
                </c:pt>
                <c:pt idx="3">
                  <c:v>98.27</c:v>
                </c:pt>
                <c:pt idx="4">
                  <c:v>98.4</c:v>
                </c:pt>
                <c:pt idx="5">
                  <c:v>97.57</c:v>
                </c:pt>
                <c:pt idx="6">
                  <c:v>97.34</c:v>
                </c:pt>
                <c:pt idx="7">
                  <c:v>97.84</c:v>
                </c:pt>
                <c:pt idx="8">
                  <c:v>98.04</c:v>
                </c:pt>
                <c:pt idx="9">
                  <c:v>98.35</c:v>
                </c:pt>
                <c:pt idx="10">
                  <c:v>98.78</c:v>
                </c:pt>
                <c:pt idx="11">
                  <c:v>98.75</c:v>
                </c:pt>
                <c:pt idx="12">
                  <c:v>98.72</c:v>
                </c:pt>
                <c:pt idx="13">
                  <c:v>98.52</c:v>
                </c:pt>
                <c:pt idx="14">
                  <c:v>99.22</c:v>
                </c:pt>
                <c:pt idx="15">
                  <c:v>100.29</c:v>
                </c:pt>
                <c:pt idx="16">
                  <c:v>99.81</c:v>
                </c:pt>
                <c:pt idx="17">
                  <c:v>99.86</c:v>
                </c:pt>
                <c:pt idx="18">
                  <c:v>99.51</c:v>
                </c:pt>
                <c:pt idx="19">
                  <c:v>99.18</c:v>
                </c:pt>
                <c:pt idx="20">
                  <c:v>99.78</c:v>
                </c:pt>
                <c:pt idx="21">
                  <c:v>98.41</c:v>
                </c:pt>
                <c:pt idx="22">
                  <c:v>99</c:v>
                </c:pt>
                <c:pt idx="23">
                  <c:v>99.94</c:v>
                </c:pt>
                <c:pt idx="24">
                  <c:v>100.36</c:v>
                </c:pt>
                <c:pt idx="25">
                  <c:v>100.52</c:v>
                </c:pt>
                <c:pt idx="26">
                  <c:v>101.71</c:v>
                </c:pt>
                <c:pt idx="27">
                  <c:v>102.29</c:v>
                </c:pt>
                <c:pt idx="28">
                  <c:v>106.6</c:v>
                </c:pt>
                <c:pt idx="29">
                  <c:v>105.34</c:v>
                </c:pt>
                <c:pt idx="30">
                  <c:v>105.54</c:v>
                </c:pt>
                <c:pt idx="31">
                  <c:v>104.93</c:v>
                </c:pt>
                <c:pt idx="32">
                  <c:v>103.67</c:v>
                </c:pt>
                <c:pt idx="33">
                  <c:v>103.78</c:v>
                </c:pt>
                <c:pt idx="34">
                  <c:v>104.36</c:v>
                </c:pt>
                <c:pt idx="35">
                  <c:v>103.26</c:v>
                </c:pt>
                <c:pt idx="36">
                  <c:v>104.03</c:v>
                </c:pt>
                <c:pt idx="37">
                  <c:v>105.28</c:v>
                </c:pt>
                <c:pt idx="38">
                  <c:v>104.89</c:v>
                </c:pt>
                <c:pt idx="39">
                  <c:v>104.57</c:v>
                </c:pt>
                <c:pt idx="40">
                  <c:v>103.77</c:v>
                </c:pt>
                <c:pt idx="41">
                  <c:v>102.91</c:v>
                </c:pt>
                <c:pt idx="42">
                  <c:v>103.27</c:v>
                </c:pt>
                <c:pt idx="43">
                  <c:v>102.64</c:v>
                </c:pt>
                <c:pt idx="44">
                  <c:v>101.48</c:v>
                </c:pt>
                <c:pt idx="45">
                  <c:v>98.59</c:v>
                </c:pt>
                <c:pt idx="46">
                  <c:v>98.63</c:v>
                </c:pt>
                <c:pt idx="47">
                  <c:v>99.48</c:v>
                </c:pt>
                <c:pt idx="48">
                  <c:v>97.35</c:v>
                </c:pt>
                <c:pt idx="49">
                  <c:v>96.27</c:v>
                </c:pt>
                <c:pt idx="50">
                  <c:v>96.42</c:v>
                </c:pt>
                <c:pt idx="51">
                  <c:v>96.16</c:v>
                </c:pt>
                <c:pt idx="52">
                  <c:v>97.48</c:v>
                </c:pt>
                <c:pt idx="53">
                  <c:v>97</c:v>
                </c:pt>
                <c:pt idx="54">
                  <c:v>98.68</c:v>
                </c:pt>
                <c:pt idx="55">
                  <c:v>99.07</c:v>
                </c:pt>
                <c:pt idx="56">
                  <c:v>99.31</c:v>
                </c:pt>
                <c:pt idx="57">
                  <c:v>98.91</c:v>
                </c:pt>
                <c:pt idx="58">
                  <c:v>98.16</c:v>
                </c:pt>
                <c:pt idx="59">
                  <c:v>98.09</c:v>
                </c:pt>
                <c:pt idx="60">
                  <c:v>97.22</c:v>
                </c:pt>
                <c:pt idx="61">
                  <c:v>96.83</c:v>
                </c:pt>
                <c:pt idx="62">
                  <c:v>97.58</c:v>
                </c:pt>
                <c:pt idx="63">
                  <c:v>98.46</c:v>
                </c:pt>
                <c:pt idx="64">
                  <c:v>99.2</c:v>
                </c:pt>
                <c:pt idx="65">
                  <c:v>99.6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62960"/>
        <c:axId val="421271584"/>
      </c:lineChart>
      <c:dateAx>
        <c:axId val="421262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71584"/>
        <c:crosses val="autoZero"/>
        <c:auto val="1"/>
        <c:lblOffset val="100"/>
        <c:baseTimeUnit val="days"/>
      </c:dateAx>
      <c:valAx>
        <c:axId val="4212715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6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  <c:pt idx="66">
                  <c:v>42446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5.17</c:v>
                </c:pt>
                <c:pt idx="1">
                  <c:v>5.1100000000000003</c:v>
                </c:pt>
                <c:pt idx="2">
                  <c:v>5.04</c:v>
                </c:pt>
                <c:pt idx="3">
                  <c:v>4.8600000000000003</c:v>
                </c:pt>
                <c:pt idx="4">
                  <c:v>4.83</c:v>
                </c:pt>
                <c:pt idx="5">
                  <c:v>4.87</c:v>
                </c:pt>
                <c:pt idx="7">
                  <c:v>5.1100000000000003</c:v>
                </c:pt>
                <c:pt idx="8">
                  <c:v>5.12</c:v>
                </c:pt>
                <c:pt idx="9">
                  <c:v>5.2</c:v>
                </c:pt>
                <c:pt idx="10">
                  <c:v>5.21</c:v>
                </c:pt>
                <c:pt idx="11">
                  <c:v>5.19</c:v>
                </c:pt>
                <c:pt idx="12">
                  <c:v>5.23</c:v>
                </c:pt>
                <c:pt idx="13">
                  <c:v>5.16</c:v>
                </c:pt>
                <c:pt idx="14">
                  <c:v>5.07</c:v>
                </c:pt>
                <c:pt idx="15">
                  <c:v>5.17</c:v>
                </c:pt>
                <c:pt idx="16">
                  <c:v>5.15</c:v>
                </c:pt>
                <c:pt idx="17">
                  <c:v>5.16</c:v>
                </c:pt>
                <c:pt idx="18">
                  <c:v>5.22</c:v>
                </c:pt>
                <c:pt idx="19">
                  <c:v>5.09</c:v>
                </c:pt>
                <c:pt idx="20">
                  <c:v>4.8899999999999997</c:v>
                </c:pt>
                <c:pt idx="21">
                  <c:v>5.01</c:v>
                </c:pt>
                <c:pt idx="22">
                  <c:v>4.96</c:v>
                </c:pt>
                <c:pt idx="23">
                  <c:v>5.0199999999999996</c:v>
                </c:pt>
                <c:pt idx="24">
                  <c:v>5.14</c:v>
                </c:pt>
                <c:pt idx="25">
                  <c:v>5.24</c:v>
                </c:pt>
                <c:pt idx="26">
                  <c:v>5.26</c:v>
                </c:pt>
                <c:pt idx="27">
                  <c:v>5.33</c:v>
                </c:pt>
                <c:pt idx="28">
                  <c:v>5.4</c:v>
                </c:pt>
                <c:pt idx="29">
                  <c:v>5.43</c:v>
                </c:pt>
                <c:pt idx="30">
                  <c:v>5.25</c:v>
                </c:pt>
                <c:pt idx="31">
                  <c:v>5.27</c:v>
                </c:pt>
                <c:pt idx="32">
                  <c:v>5.18</c:v>
                </c:pt>
                <c:pt idx="33">
                  <c:v>5.35</c:v>
                </c:pt>
                <c:pt idx="34">
                  <c:v>5.22</c:v>
                </c:pt>
                <c:pt idx="35">
                  <c:v>5.44</c:v>
                </c:pt>
                <c:pt idx="36">
                  <c:v>5.56</c:v>
                </c:pt>
                <c:pt idx="37">
                  <c:v>5.55</c:v>
                </c:pt>
                <c:pt idx="38">
                  <c:v>5.63</c:v>
                </c:pt>
                <c:pt idx="39">
                  <c:v>5.61</c:v>
                </c:pt>
                <c:pt idx="40">
                  <c:v>5.55</c:v>
                </c:pt>
                <c:pt idx="41">
                  <c:v>5.63</c:v>
                </c:pt>
                <c:pt idx="42">
                  <c:v>5.55</c:v>
                </c:pt>
                <c:pt idx="43">
                  <c:v>5.63</c:v>
                </c:pt>
                <c:pt idx="44">
                  <c:v>5.68</c:v>
                </c:pt>
                <c:pt idx="45">
                  <c:v>5.46</c:v>
                </c:pt>
                <c:pt idx="46">
                  <c:v>5.41</c:v>
                </c:pt>
                <c:pt idx="47">
                  <c:v>5.38</c:v>
                </c:pt>
                <c:pt idx="48">
                  <c:v>5.36</c:v>
                </c:pt>
                <c:pt idx="49">
                  <c:v>5.34</c:v>
                </c:pt>
                <c:pt idx="50">
                  <c:v>5.24</c:v>
                </c:pt>
                <c:pt idx="51">
                  <c:v>5.25</c:v>
                </c:pt>
                <c:pt idx="52">
                  <c:v>5.34</c:v>
                </c:pt>
                <c:pt idx="53">
                  <c:v>5.36</c:v>
                </c:pt>
                <c:pt idx="54">
                  <c:v>5.23</c:v>
                </c:pt>
                <c:pt idx="55">
                  <c:v>5.42</c:v>
                </c:pt>
                <c:pt idx="56">
                  <c:v>5.47</c:v>
                </c:pt>
                <c:pt idx="57">
                  <c:v>5.59</c:v>
                </c:pt>
                <c:pt idx="58">
                  <c:v>5.63</c:v>
                </c:pt>
                <c:pt idx="59">
                  <c:v>5.47</c:v>
                </c:pt>
                <c:pt idx="60">
                  <c:v>5.3</c:v>
                </c:pt>
                <c:pt idx="61">
                  <c:v>5.27</c:v>
                </c:pt>
                <c:pt idx="62">
                  <c:v>5.21</c:v>
                </c:pt>
                <c:pt idx="63">
                  <c:v>5.31</c:v>
                </c:pt>
                <c:pt idx="64">
                  <c:v>5.27</c:v>
                </c:pt>
                <c:pt idx="65">
                  <c:v>5.28</c:v>
                </c:pt>
                <c:pt idx="66">
                  <c:v>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72368"/>
        <c:axId val="421261784"/>
      </c:lineChart>
      <c:dateAx>
        <c:axId val="421272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61784"/>
        <c:crosses val="autoZero"/>
        <c:auto val="1"/>
        <c:lblOffset val="100"/>
        <c:baseTimeUnit val="days"/>
      </c:dateAx>
      <c:valAx>
        <c:axId val="42126178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7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20-Jun-16</c:v>
                </c:pt>
                <c:pt idx="1">
                  <c:v>17-Jun-16</c:v>
                </c:pt>
                <c:pt idx="2">
                  <c:v>16-Jun-16</c:v>
                </c:pt>
                <c:pt idx="3">
                  <c:v>15-Jun-16</c:v>
                </c:pt>
                <c:pt idx="4">
                  <c:v>14-Jun-16</c:v>
                </c:pt>
                <c:pt idx="5">
                  <c:v>14-Jun-16</c:v>
                </c:pt>
                <c:pt idx="6">
                  <c:v>13-Jun-16</c:v>
                </c:pt>
                <c:pt idx="7">
                  <c:v>10-Jun-16</c:v>
                </c:pt>
                <c:pt idx="8">
                  <c:v>9-Jun-16</c:v>
                </c:pt>
                <c:pt idx="9">
                  <c:v>8-Jun-16</c:v>
                </c:pt>
                <c:pt idx="10">
                  <c:v>7-Jun-16</c:v>
                </c:pt>
                <c:pt idx="11">
                  <c:v>6-Jun-16</c:v>
                </c:pt>
                <c:pt idx="12">
                  <c:v>3-Jun-16</c:v>
                </c:pt>
                <c:pt idx="13">
                  <c:v>2-Jun-16</c:v>
                </c:pt>
                <c:pt idx="14">
                  <c:v>1-Jun-16</c:v>
                </c:pt>
                <c:pt idx="15">
                  <c:v>31-May-16</c:v>
                </c:pt>
                <c:pt idx="16">
                  <c:v>27-May-16</c:v>
                </c:pt>
                <c:pt idx="17">
                  <c:v>26-May-16</c:v>
                </c:pt>
                <c:pt idx="18">
                  <c:v>25-May-16</c:v>
                </c:pt>
                <c:pt idx="19">
                  <c:v>24-May-16</c:v>
                </c:pt>
                <c:pt idx="20">
                  <c:v>23-May-16</c:v>
                </c:pt>
                <c:pt idx="21">
                  <c:v>20-May-16</c:v>
                </c:pt>
                <c:pt idx="22">
                  <c:v>19-May-16</c:v>
                </c:pt>
                <c:pt idx="23">
                  <c:v>18-May-16</c:v>
                </c:pt>
                <c:pt idx="24">
                  <c:v>17-May-16</c:v>
                </c:pt>
                <c:pt idx="25">
                  <c:v>16-May-16</c:v>
                </c:pt>
                <c:pt idx="26">
                  <c:v>13-May-16</c:v>
                </c:pt>
                <c:pt idx="27">
                  <c:v>12-May-16</c:v>
                </c:pt>
                <c:pt idx="28">
                  <c:v>11-May-16</c:v>
                </c:pt>
                <c:pt idx="29">
                  <c:v>10-May-16</c:v>
                </c:pt>
                <c:pt idx="30">
                  <c:v>9-May-16</c:v>
                </c:pt>
                <c:pt idx="31">
                  <c:v>6-May-16</c:v>
                </c:pt>
                <c:pt idx="32">
                  <c:v>5-May-16</c:v>
                </c:pt>
                <c:pt idx="33">
                  <c:v>4-May-16</c:v>
                </c:pt>
                <c:pt idx="34">
                  <c:v>3-May-16</c:v>
                </c:pt>
                <c:pt idx="35">
                  <c:v>2-May-16</c:v>
                </c:pt>
                <c:pt idx="36">
                  <c:v>29-Apr-16</c:v>
                </c:pt>
                <c:pt idx="37">
                  <c:v>28-Apr-16</c:v>
                </c:pt>
                <c:pt idx="38">
                  <c:v>27-Apr-16</c:v>
                </c:pt>
                <c:pt idx="39">
                  <c:v>26-Apr-16</c:v>
                </c:pt>
                <c:pt idx="40">
                  <c:v>25-Apr-16</c:v>
                </c:pt>
                <c:pt idx="41">
                  <c:v>22-Apr-16</c:v>
                </c:pt>
                <c:pt idx="42">
                  <c:v>21-Apr-16</c:v>
                </c:pt>
                <c:pt idx="43">
                  <c:v>20-Apr-16</c:v>
                </c:pt>
                <c:pt idx="44">
                  <c:v>19-Apr-16</c:v>
                </c:pt>
                <c:pt idx="45">
                  <c:v>18-Apr-16</c:v>
                </c:pt>
                <c:pt idx="46">
                  <c:v>15-Apr-16</c:v>
                </c:pt>
                <c:pt idx="47">
                  <c:v>14-Apr-16</c:v>
                </c:pt>
                <c:pt idx="48">
                  <c:v>13-Apr-16</c:v>
                </c:pt>
                <c:pt idx="49">
                  <c:v>12-Apr-16</c:v>
                </c:pt>
                <c:pt idx="50">
                  <c:v>11-Apr-16</c:v>
                </c:pt>
                <c:pt idx="51">
                  <c:v>8-Apr-16</c:v>
                </c:pt>
                <c:pt idx="52">
                  <c:v>7-Apr-16</c:v>
                </c:pt>
                <c:pt idx="53">
                  <c:v>6-Apr-16</c:v>
                </c:pt>
                <c:pt idx="54">
                  <c:v>5-Apr-16</c:v>
                </c:pt>
                <c:pt idx="55">
                  <c:v>4-Apr-16</c:v>
                </c:pt>
                <c:pt idx="56">
                  <c:v>1-Apr-16</c:v>
                </c:pt>
                <c:pt idx="57">
                  <c:v>31-Mar-16</c:v>
                </c:pt>
                <c:pt idx="58">
                  <c:v>30-Mar-16</c:v>
                </c:pt>
                <c:pt idx="59">
                  <c:v>29-Mar-16</c:v>
                </c:pt>
                <c:pt idx="60">
                  <c:v>28-Mar-16</c:v>
                </c:pt>
                <c:pt idx="61">
                  <c:v>24-Mar-16</c:v>
                </c:pt>
                <c:pt idx="62">
                  <c:v>23-Mar-16</c:v>
                </c:pt>
                <c:pt idx="63">
                  <c:v>22-Mar-16</c:v>
                </c:pt>
                <c:pt idx="64">
                  <c:v>21-Mar-16</c:v>
                </c:pt>
                <c:pt idx="65">
                  <c:v>18-Mar-16</c:v>
                </c:pt>
                <c:pt idx="66">
                  <c:v>17-Mar-16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82.99</c:v>
                </c:pt>
                <c:pt idx="1">
                  <c:v>82.65</c:v>
                </c:pt>
                <c:pt idx="2">
                  <c:v>83.51</c:v>
                </c:pt>
                <c:pt idx="3">
                  <c:v>83.04</c:v>
                </c:pt>
                <c:pt idx="4">
                  <c:v>83.57</c:v>
                </c:pt>
                <c:pt idx="6">
                  <c:v>83.98</c:v>
                </c:pt>
                <c:pt idx="7">
                  <c:v>84.45</c:v>
                </c:pt>
                <c:pt idx="8">
                  <c:v>85.77</c:v>
                </c:pt>
                <c:pt idx="9">
                  <c:v>87.42</c:v>
                </c:pt>
                <c:pt idx="10">
                  <c:v>87.5</c:v>
                </c:pt>
                <c:pt idx="11">
                  <c:v>87.6</c:v>
                </c:pt>
                <c:pt idx="12">
                  <c:v>86.15</c:v>
                </c:pt>
                <c:pt idx="13">
                  <c:v>86.72</c:v>
                </c:pt>
                <c:pt idx="14">
                  <c:v>86.58</c:v>
                </c:pt>
                <c:pt idx="15">
                  <c:v>87.06</c:v>
                </c:pt>
                <c:pt idx="16">
                  <c:v>85.82</c:v>
                </c:pt>
                <c:pt idx="17">
                  <c:v>85.29</c:v>
                </c:pt>
                <c:pt idx="18">
                  <c:v>86.51</c:v>
                </c:pt>
                <c:pt idx="19">
                  <c:v>86.22</c:v>
                </c:pt>
                <c:pt idx="20">
                  <c:v>83.33</c:v>
                </c:pt>
                <c:pt idx="21">
                  <c:v>82.64</c:v>
                </c:pt>
                <c:pt idx="22">
                  <c:v>82.14</c:v>
                </c:pt>
                <c:pt idx="23">
                  <c:v>82.88</c:v>
                </c:pt>
                <c:pt idx="24">
                  <c:v>82.76</c:v>
                </c:pt>
                <c:pt idx="25">
                  <c:v>83.61</c:v>
                </c:pt>
                <c:pt idx="26">
                  <c:v>82.7</c:v>
                </c:pt>
                <c:pt idx="27">
                  <c:v>82.76</c:v>
                </c:pt>
                <c:pt idx="28">
                  <c:v>83.9</c:v>
                </c:pt>
                <c:pt idx="29">
                  <c:v>86.18</c:v>
                </c:pt>
                <c:pt idx="30">
                  <c:v>85.67</c:v>
                </c:pt>
                <c:pt idx="31">
                  <c:v>84.68</c:v>
                </c:pt>
                <c:pt idx="32">
                  <c:v>85.86</c:v>
                </c:pt>
                <c:pt idx="33">
                  <c:v>85.6</c:v>
                </c:pt>
                <c:pt idx="34">
                  <c:v>87.17</c:v>
                </c:pt>
                <c:pt idx="35">
                  <c:v>89</c:v>
                </c:pt>
                <c:pt idx="36">
                  <c:v>88.21</c:v>
                </c:pt>
                <c:pt idx="37">
                  <c:v>97</c:v>
                </c:pt>
                <c:pt idx="38">
                  <c:v>100.72</c:v>
                </c:pt>
                <c:pt idx="39">
                  <c:v>101.33</c:v>
                </c:pt>
                <c:pt idx="40">
                  <c:v>102.29</c:v>
                </c:pt>
                <c:pt idx="41">
                  <c:v>101.93</c:v>
                </c:pt>
                <c:pt idx="42">
                  <c:v>101.74</c:v>
                </c:pt>
                <c:pt idx="43">
                  <c:v>100.11</c:v>
                </c:pt>
                <c:pt idx="44">
                  <c:v>99.44</c:v>
                </c:pt>
                <c:pt idx="45">
                  <c:v>99.2</c:v>
                </c:pt>
                <c:pt idx="46">
                  <c:v>98.29</c:v>
                </c:pt>
                <c:pt idx="47">
                  <c:v>98.19</c:v>
                </c:pt>
                <c:pt idx="48">
                  <c:v>97.19</c:v>
                </c:pt>
                <c:pt idx="49">
                  <c:v>97.24</c:v>
                </c:pt>
                <c:pt idx="50">
                  <c:v>95.83</c:v>
                </c:pt>
                <c:pt idx="51">
                  <c:v>96.09</c:v>
                </c:pt>
                <c:pt idx="52">
                  <c:v>95.57</c:v>
                </c:pt>
                <c:pt idx="53">
                  <c:v>97.44</c:v>
                </c:pt>
                <c:pt idx="54">
                  <c:v>95.57</c:v>
                </c:pt>
                <c:pt idx="55">
                  <c:v>94.24</c:v>
                </c:pt>
                <c:pt idx="56">
                  <c:v>94.12</c:v>
                </c:pt>
                <c:pt idx="57">
                  <c:v>91.86</c:v>
                </c:pt>
                <c:pt idx="58">
                  <c:v>91.97</c:v>
                </c:pt>
                <c:pt idx="59">
                  <c:v>92.2</c:v>
                </c:pt>
                <c:pt idx="60">
                  <c:v>92.46</c:v>
                </c:pt>
                <c:pt idx="61">
                  <c:v>91.32</c:v>
                </c:pt>
                <c:pt idx="62">
                  <c:v>90.08</c:v>
                </c:pt>
                <c:pt idx="63">
                  <c:v>93.72</c:v>
                </c:pt>
                <c:pt idx="64">
                  <c:v>92.67</c:v>
                </c:pt>
                <c:pt idx="65">
                  <c:v>90.27</c:v>
                </c:pt>
                <c:pt idx="66">
                  <c:v>89.53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70800"/>
        <c:axId val="421272760"/>
      </c:lineChart>
      <c:catAx>
        <c:axId val="421270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72760"/>
        <c:crosses val="autoZero"/>
        <c:auto val="1"/>
        <c:lblAlgn val="ctr"/>
        <c:lblOffset val="100"/>
        <c:noMultiLvlLbl val="0"/>
      </c:catAx>
      <c:valAx>
        <c:axId val="421272760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7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  <c:pt idx="66">
                  <c:v>42446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57.87</c:v>
                </c:pt>
                <c:pt idx="1">
                  <c:v>57.8</c:v>
                </c:pt>
                <c:pt idx="2">
                  <c:v>57.31</c:v>
                </c:pt>
                <c:pt idx="3">
                  <c:v>56.84</c:v>
                </c:pt>
                <c:pt idx="4">
                  <c:v>56.77</c:v>
                </c:pt>
                <c:pt idx="5">
                  <c:v>57.96</c:v>
                </c:pt>
                <c:pt idx="6">
                  <c:v>59.13</c:v>
                </c:pt>
                <c:pt idx="7">
                  <c:v>59.39</c:v>
                </c:pt>
                <c:pt idx="8">
                  <c:v>58.84</c:v>
                </c:pt>
                <c:pt idx="9">
                  <c:v>58.64</c:v>
                </c:pt>
                <c:pt idx="10">
                  <c:v>57.72</c:v>
                </c:pt>
                <c:pt idx="11">
                  <c:v>57.86</c:v>
                </c:pt>
                <c:pt idx="12">
                  <c:v>57.48</c:v>
                </c:pt>
                <c:pt idx="13">
                  <c:v>56.94</c:v>
                </c:pt>
                <c:pt idx="14">
                  <c:v>56.87</c:v>
                </c:pt>
                <c:pt idx="15">
                  <c:v>57.14</c:v>
                </c:pt>
                <c:pt idx="16">
                  <c:v>57.21</c:v>
                </c:pt>
                <c:pt idx="17">
                  <c:v>56.71</c:v>
                </c:pt>
                <c:pt idx="18">
                  <c:v>55.15</c:v>
                </c:pt>
                <c:pt idx="19">
                  <c:v>55.23</c:v>
                </c:pt>
                <c:pt idx="20">
                  <c:v>54.54</c:v>
                </c:pt>
                <c:pt idx="22">
                  <c:v>55.05</c:v>
                </c:pt>
                <c:pt idx="23">
                  <c:v>55.01</c:v>
                </c:pt>
                <c:pt idx="24">
                  <c:v>55.05</c:v>
                </c:pt>
                <c:pt idx="25">
                  <c:v>54.47</c:v>
                </c:pt>
                <c:pt idx="26">
                  <c:v>55.4</c:v>
                </c:pt>
                <c:pt idx="27">
                  <c:v>55.14</c:v>
                </c:pt>
                <c:pt idx="28">
                  <c:v>55.24</c:v>
                </c:pt>
                <c:pt idx="29">
                  <c:v>54.01</c:v>
                </c:pt>
                <c:pt idx="30">
                  <c:v>54.34</c:v>
                </c:pt>
                <c:pt idx="31">
                  <c:v>53.24</c:v>
                </c:pt>
                <c:pt idx="32">
                  <c:v>53.24</c:v>
                </c:pt>
                <c:pt idx="33">
                  <c:v>53.67</c:v>
                </c:pt>
                <c:pt idx="34">
                  <c:v>54.97</c:v>
                </c:pt>
                <c:pt idx="35">
                  <c:v>54.21</c:v>
                </c:pt>
                <c:pt idx="36">
                  <c:v>55.15</c:v>
                </c:pt>
                <c:pt idx="37">
                  <c:v>55.19</c:v>
                </c:pt>
                <c:pt idx="38">
                  <c:v>54.91</c:v>
                </c:pt>
                <c:pt idx="39">
                  <c:v>54.71</c:v>
                </c:pt>
                <c:pt idx="40">
                  <c:v>54.91</c:v>
                </c:pt>
                <c:pt idx="41">
                  <c:v>54.84</c:v>
                </c:pt>
                <c:pt idx="42">
                  <c:v>55.35</c:v>
                </c:pt>
                <c:pt idx="43">
                  <c:v>52.85</c:v>
                </c:pt>
                <c:pt idx="44">
                  <c:v>52.83</c:v>
                </c:pt>
                <c:pt idx="45">
                  <c:v>52.59</c:v>
                </c:pt>
                <c:pt idx="46">
                  <c:v>52.37</c:v>
                </c:pt>
                <c:pt idx="47">
                  <c:v>52.64</c:v>
                </c:pt>
                <c:pt idx="48">
                  <c:v>52.19</c:v>
                </c:pt>
                <c:pt idx="49">
                  <c:v>51.62</c:v>
                </c:pt>
                <c:pt idx="50">
                  <c:v>51.31</c:v>
                </c:pt>
                <c:pt idx="51">
                  <c:v>51.01</c:v>
                </c:pt>
                <c:pt idx="52">
                  <c:v>51.66</c:v>
                </c:pt>
                <c:pt idx="53">
                  <c:v>51.34</c:v>
                </c:pt>
                <c:pt idx="54">
                  <c:v>51.53</c:v>
                </c:pt>
                <c:pt idx="55">
                  <c:v>52.38</c:v>
                </c:pt>
                <c:pt idx="56">
                  <c:v>52.02</c:v>
                </c:pt>
                <c:pt idx="57">
                  <c:v>52.62</c:v>
                </c:pt>
                <c:pt idx="58">
                  <c:v>53.05</c:v>
                </c:pt>
                <c:pt idx="59">
                  <c:v>52.05</c:v>
                </c:pt>
                <c:pt idx="60">
                  <c:v>51.45</c:v>
                </c:pt>
                <c:pt idx="61">
                  <c:v>51.89</c:v>
                </c:pt>
                <c:pt idx="62">
                  <c:v>52.9</c:v>
                </c:pt>
                <c:pt idx="63">
                  <c:v>53.02</c:v>
                </c:pt>
                <c:pt idx="64">
                  <c:v>53.24</c:v>
                </c:pt>
                <c:pt idx="65">
                  <c:v>52.41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67272"/>
        <c:axId val="421264528"/>
      </c:lineChart>
      <c:dateAx>
        <c:axId val="421267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64528"/>
        <c:crosses val="autoZero"/>
        <c:auto val="1"/>
        <c:lblOffset val="100"/>
        <c:baseTimeUnit val="days"/>
      </c:dateAx>
      <c:valAx>
        <c:axId val="42126452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6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20-Jun-16</c:v>
                </c:pt>
                <c:pt idx="1">
                  <c:v>17-Jun-16</c:v>
                </c:pt>
                <c:pt idx="2">
                  <c:v>16-Jun-16</c:v>
                </c:pt>
                <c:pt idx="3">
                  <c:v>15-Jun-16</c:v>
                </c:pt>
                <c:pt idx="4">
                  <c:v>14-Jun-16</c:v>
                </c:pt>
                <c:pt idx="5">
                  <c:v>13-Jun-16</c:v>
                </c:pt>
                <c:pt idx="6">
                  <c:v>10-Jun-16</c:v>
                </c:pt>
                <c:pt idx="7">
                  <c:v>9-Jun-16</c:v>
                </c:pt>
                <c:pt idx="8">
                  <c:v>8-Jun-16</c:v>
                </c:pt>
                <c:pt idx="9">
                  <c:v>7-Jun-16</c:v>
                </c:pt>
                <c:pt idx="10">
                  <c:v>6-Jun-16</c:v>
                </c:pt>
                <c:pt idx="11">
                  <c:v>3-Jun-16</c:v>
                </c:pt>
                <c:pt idx="12">
                  <c:v>2-Jun-16</c:v>
                </c:pt>
                <c:pt idx="13">
                  <c:v>1-Jun-16</c:v>
                </c:pt>
                <c:pt idx="14">
                  <c:v>31-May-16</c:v>
                </c:pt>
                <c:pt idx="15">
                  <c:v>27-May-16</c:v>
                </c:pt>
                <c:pt idx="16">
                  <c:v>26-May-16</c:v>
                </c:pt>
                <c:pt idx="17">
                  <c:v>25-May-16</c:v>
                </c:pt>
                <c:pt idx="18">
                  <c:v>24-May-16</c:v>
                </c:pt>
                <c:pt idx="19">
                  <c:v>23-May-16</c:v>
                </c:pt>
                <c:pt idx="20">
                  <c:v>20-May-16</c:v>
                </c:pt>
                <c:pt idx="21">
                  <c:v>19-May-16</c:v>
                </c:pt>
                <c:pt idx="22">
                  <c:v>18-May-16</c:v>
                </c:pt>
                <c:pt idx="23">
                  <c:v>17-May-16</c:v>
                </c:pt>
                <c:pt idx="24">
                  <c:v>16-May-16</c:v>
                </c:pt>
                <c:pt idx="25">
                  <c:v>13-May-16</c:v>
                </c:pt>
                <c:pt idx="26">
                  <c:v>12-May-16</c:v>
                </c:pt>
                <c:pt idx="27">
                  <c:v>11-May-16</c:v>
                </c:pt>
                <c:pt idx="28">
                  <c:v>10-May-16</c:v>
                </c:pt>
                <c:pt idx="29">
                  <c:v>9-May-16</c:v>
                </c:pt>
                <c:pt idx="30">
                  <c:v>6-May-16</c:v>
                </c:pt>
                <c:pt idx="31">
                  <c:v>5-May-16</c:v>
                </c:pt>
                <c:pt idx="32">
                  <c:v>4-May-16</c:v>
                </c:pt>
                <c:pt idx="33">
                  <c:v>3-May-16</c:v>
                </c:pt>
                <c:pt idx="34">
                  <c:v>2-May-16</c:v>
                </c:pt>
                <c:pt idx="35">
                  <c:v>29-Apr-16</c:v>
                </c:pt>
                <c:pt idx="36">
                  <c:v>28-Apr-16</c:v>
                </c:pt>
                <c:pt idx="37">
                  <c:v>27-Apr-16</c:v>
                </c:pt>
                <c:pt idx="38">
                  <c:v>26-Apr-16</c:v>
                </c:pt>
                <c:pt idx="39">
                  <c:v>25-Apr-16</c:v>
                </c:pt>
                <c:pt idx="40">
                  <c:v>22-Apr-16</c:v>
                </c:pt>
                <c:pt idx="41">
                  <c:v>21-Apr-16</c:v>
                </c:pt>
                <c:pt idx="42">
                  <c:v>20-Apr-16</c:v>
                </c:pt>
                <c:pt idx="43">
                  <c:v>19-Apr-16</c:v>
                </c:pt>
                <c:pt idx="44">
                  <c:v>18-Apr-16</c:v>
                </c:pt>
                <c:pt idx="45">
                  <c:v>15-Apr-16</c:v>
                </c:pt>
                <c:pt idx="46">
                  <c:v>14-Apr-16</c:v>
                </c:pt>
                <c:pt idx="47">
                  <c:v>13-Apr-16</c:v>
                </c:pt>
                <c:pt idx="48">
                  <c:v>12-Apr-16</c:v>
                </c:pt>
                <c:pt idx="49">
                  <c:v>11-Apr-16</c:v>
                </c:pt>
                <c:pt idx="50">
                  <c:v>8-Apr-16</c:v>
                </c:pt>
                <c:pt idx="51">
                  <c:v>7-Apr-16</c:v>
                </c:pt>
                <c:pt idx="52">
                  <c:v>7-Apr-16</c:v>
                </c:pt>
                <c:pt idx="53">
                  <c:v>6-Apr-16</c:v>
                </c:pt>
                <c:pt idx="54">
                  <c:v>5-Apr-16</c:v>
                </c:pt>
                <c:pt idx="55">
                  <c:v>4-Apr-16</c:v>
                </c:pt>
                <c:pt idx="56">
                  <c:v>1-Apr-16</c:v>
                </c:pt>
                <c:pt idx="57">
                  <c:v>31-Mar-16</c:v>
                </c:pt>
                <c:pt idx="58">
                  <c:v>30-Mar-16</c:v>
                </c:pt>
                <c:pt idx="59">
                  <c:v>29-Mar-16</c:v>
                </c:pt>
                <c:pt idx="60">
                  <c:v>28-Mar-16</c:v>
                </c:pt>
                <c:pt idx="61">
                  <c:v>24-Mar-16</c:v>
                </c:pt>
                <c:pt idx="62">
                  <c:v>23-Mar-16</c:v>
                </c:pt>
                <c:pt idx="63">
                  <c:v>22-Mar-16</c:v>
                </c:pt>
                <c:pt idx="64">
                  <c:v>21-Mar-16</c:v>
                </c:pt>
                <c:pt idx="65">
                  <c:v>18-Mar-16</c:v>
                </c:pt>
                <c:pt idx="66">
                  <c:v>17-Mar-16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65.88</c:v>
                </c:pt>
                <c:pt idx="1">
                  <c:v>65.81</c:v>
                </c:pt>
                <c:pt idx="2">
                  <c:v>65.78</c:v>
                </c:pt>
                <c:pt idx="3">
                  <c:v>64.89</c:v>
                </c:pt>
                <c:pt idx="4">
                  <c:v>65.040000000000006</c:v>
                </c:pt>
                <c:pt idx="5">
                  <c:v>64.849999999999994</c:v>
                </c:pt>
                <c:pt idx="6">
                  <c:v>65.41</c:v>
                </c:pt>
                <c:pt idx="7">
                  <c:v>65.34</c:v>
                </c:pt>
                <c:pt idx="8">
                  <c:v>64.42</c:v>
                </c:pt>
                <c:pt idx="9">
                  <c:v>64.02</c:v>
                </c:pt>
                <c:pt idx="10">
                  <c:v>63.58</c:v>
                </c:pt>
                <c:pt idx="11">
                  <c:v>63.69</c:v>
                </c:pt>
                <c:pt idx="12">
                  <c:v>63.23</c:v>
                </c:pt>
                <c:pt idx="13">
                  <c:v>63.17</c:v>
                </c:pt>
                <c:pt idx="14">
                  <c:v>62.78</c:v>
                </c:pt>
                <c:pt idx="15">
                  <c:v>62.87</c:v>
                </c:pt>
                <c:pt idx="16">
                  <c:v>62.87</c:v>
                </c:pt>
                <c:pt idx="17">
                  <c:v>62.36</c:v>
                </c:pt>
                <c:pt idx="18">
                  <c:v>62.4</c:v>
                </c:pt>
                <c:pt idx="19">
                  <c:v>62.7</c:v>
                </c:pt>
                <c:pt idx="20">
                  <c:v>62.45</c:v>
                </c:pt>
                <c:pt idx="21">
                  <c:v>62.92</c:v>
                </c:pt>
                <c:pt idx="22">
                  <c:v>62.39</c:v>
                </c:pt>
                <c:pt idx="23">
                  <c:v>62.99</c:v>
                </c:pt>
                <c:pt idx="24">
                  <c:v>64.569999999999993</c:v>
                </c:pt>
                <c:pt idx="25">
                  <c:v>64.52</c:v>
                </c:pt>
                <c:pt idx="26">
                  <c:v>64.72</c:v>
                </c:pt>
                <c:pt idx="27">
                  <c:v>64.010000000000005</c:v>
                </c:pt>
                <c:pt idx="28">
                  <c:v>63.73</c:v>
                </c:pt>
                <c:pt idx="29">
                  <c:v>62.73</c:v>
                </c:pt>
                <c:pt idx="30">
                  <c:v>62.11</c:v>
                </c:pt>
                <c:pt idx="31">
                  <c:v>62.08</c:v>
                </c:pt>
                <c:pt idx="32">
                  <c:v>61.74</c:v>
                </c:pt>
                <c:pt idx="33">
                  <c:v>61.65</c:v>
                </c:pt>
                <c:pt idx="34">
                  <c:v>62.22</c:v>
                </c:pt>
                <c:pt idx="35">
                  <c:v>61.34</c:v>
                </c:pt>
                <c:pt idx="36">
                  <c:v>61.26</c:v>
                </c:pt>
                <c:pt idx="37">
                  <c:v>61.13</c:v>
                </c:pt>
                <c:pt idx="38">
                  <c:v>60.71</c:v>
                </c:pt>
                <c:pt idx="39">
                  <c:v>61.09</c:v>
                </c:pt>
                <c:pt idx="40">
                  <c:v>60.56</c:v>
                </c:pt>
                <c:pt idx="41">
                  <c:v>60.12</c:v>
                </c:pt>
                <c:pt idx="42">
                  <c:v>61.64</c:v>
                </c:pt>
                <c:pt idx="43">
                  <c:v>62.38</c:v>
                </c:pt>
                <c:pt idx="44">
                  <c:v>62.53</c:v>
                </c:pt>
                <c:pt idx="45">
                  <c:v>62.45</c:v>
                </c:pt>
                <c:pt idx="46">
                  <c:v>62.11</c:v>
                </c:pt>
                <c:pt idx="47">
                  <c:v>62.69</c:v>
                </c:pt>
                <c:pt idx="48">
                  <c:v>63.46</c:v>
                </c:pt>
                <c:pt idx="49">
                  <c:v>62.88</c:v>
                </c:pt>
                <c:pt idx="50">
                  <c:v>63.3</c:v>
                </c:pt>
                <c:pt idx="51">
                  <c:v>63.12</c:v>
                </c:pt>
                <c:pt idx="53">
                  <c:v>64.14</c:v>
                </c:pt>
                <c:pt idx="54">
                  <c:v>64.28</c:v>
                </c:pt>
                <c:pt idx="55">
                  <c:v>65.36</c:v>
                </c:pt>
                <c:pt idx="56">
                  <c:v>64.959999999999994</c:v>
                </c:pt>
                <c:pt idx="57">
                  <c:v>63.35</c:v>
                </c:pt>
                <c:pt idx="58">
                  <c:v>63.31</c:v>
                </c:pt>
                <c:pt idx="59">
                  <c:v>62.94</c:v>
                </c:pt>
                <c:pt idx="60">
                  <c:v>61.88</c:v>
                </c:pt>
                <c:pt idx="61">
                  <c:v>61.36</c:v>
                </c:pt>
                <c:pt idx="62">
                  <c:v>61.01</c:v>
                </c:pt>
                <c:pt idx="63">
                  <c:v>60.79</c:v>
                </c:pt>
                <c:pt idx="64">
                  <c:v>61.3</c:v>
                </c:pt>
                <c:pt idx="65">
                  <c:v>61.79</c:v>
                </c:pt>
                <c:pt idx="66">
                  <c:v>61.78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65704"/>
        <c:axId val="421266096"/>
      </c:lineChart>
      <c:catAx>
        <c:axId val="421265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66096"/>
        <c:crosses val="autoZero"/>
        <c:auto val="1"/>
        <c:lblAlgn val="ctr"/>
        <c:lblOffset val="100"/>
        <c:noMultiLvlLbl val="0"/>
      </c:catAx>
      <c:valAx>
        <c:axId val="421266096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65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20-Jun-16</c:v>
                </c:pt>
                <c:pt idx="1">
                  <c:v>17-Jun-16</c:v>
                </c:pt>
                <c:pt idx="2">
                  <c:v>16-Jun-16</c:v>
                </c:pt>
                <c:pt idx="3">
                  <c:v>15-Jun-16</c:v>
                </c:pt>
                <c:pt idx="4">
                  <c:v>14-Jun-16</c:v>
                </c:pt>
                <c:pt idx="5">
                  <c:v>13-Jun-16</c:v>
                </c:pt>
                <c:pt idx="6">
                  <c:v>10-Jun-16</c:v>
                </c:pt>
                <c:pt idx="7">
                  <c:v>9-Jun-16</c:v>
                </c:pt>
                <c:pt idx="8">
                  <c:v>8-Jun-16</c:v>
                </c:pt>
                <c:pt idx="9">
                  <c:v>8-Jun-16</c:v>
                </c:pt>
                <c:pt idx="10">
                  <c:v>7-Jun-16</c:v>
                </c:pt>
                <c:pt idx="11">
                  <c:v>6-Jun-16</c:v>
                </c:pt>
                <c:pt idx="12">
                  <c:v>3-Jun-16</c:v>
                </c:pt>
                <c:pt idx="13">
                  <c:v>2-Jun-16</c:v>
                </c:pt>
                <c:pt idx="14">
                  <c:v>1-Jun-16</c:v>
                </c:pt>
                <c:pt idx="15">
                  <c:v>31-May-16</c:v>
                </c:pt>
                <c:pt idx="16">
                  <c:v>27-May-16</c:v>
                </c:pt>
                <c:pt idx="17">
                  <c:v>26-May-16</c:v>
                </c:pt>
                <c:pt idx="18">
                  <c:v>25-May-16</c:v>
                </c:pt>
                <c:pt idx="19">
                  <c:v>24-May-16</c:v>
                </c:pt>
                <c:pt idx="20">
                  <c:v>23-May-16</c:v>
                </c:pt>
                <c:pt idx="21">
                  <c:v>20-May-16</c:v>
                </c:pt>
                <c:pt idx="22">
                  <c:v>19-May-16</c:v>
                </c:pt>
                <c:pt idx="23">
                  <c:v>18-May-16</c:v>
                </c:pt>
                <c:pt idx="24">
                  <c:v>17-May-16</c:v>
                </c:pt>
                <c:pt idx="25">
                  <c:v>16-May-16</c:v>
                </c:pt>
                <c:pt idx="26">
                  <c:v>13-May-16</c:v>
                </c:pt>
                <c:pt idx="27">
                  <c:v>12-May-16</c:v>
                </c:pt>
                <c:pt idx="28">
                  <c:v>11-May-16</c:v>
                </c:pt>
                <c:pt idx="29">
                  <c:v>10-May-16</c:v>
                </c:pt>
                <c:pt idx="30">
                  <c:v>9-May-16</c:v>
                </c:pt>
                <c:pt idx="31">
                  <c:v>6-May-16</c:v>
                </c:pt>
                <c:pt idx="32">
                  <c:v>5-May-16</c:v>
                </c:pt>
                <c:pt idx="33">
                  <c:v>4-May-16</c:v>
                </c:pt>
                <c:pt idx="34">
                  <c:v>3-May-16</c:v>
                </c:pt>
                <c:pt idx="35">
                  <c:v>2-May-16</c:v>
                </c:pt>
                <c:pt idx="36">
                  <c:v>29-Apr-16</c:v>
                </c:pt>
                <c:pt idx="37">
                  <c:v>28-Apr-16</c:v>
                </c:pt>
                <c:pt idx="38">
                  <c:v>27-Apr-16</c:v>
                </c:pt>
                <c:pt idx="39">
                  <c:v>26-Apr-16</c:v>
                </c:pt>
                <c:pt idx="40">
                  <c:v>25-Apr-16</c:v>
                </c:pt>
                <c:pt idx="41">
                  <c:v>22-Apr-16</c:v>
                </c:pt>
                <c:pt idx="42">
                  <c:v>21-Apr-16</c:v>
                </c:pt>
                <c:pt idx="43">
                  <c:v>20-Apr-16</c:v>
                </c:pt>
                <c:pt idx="44">
                  <c:v>19-Apr-16</c:v>
                </c:pt>
                <c:pt idx="45">
                  <c:v>18-Apr-16</c:v>
                </c:pt>
                <c:pt idx="46">
                  <c:v>15-Apr-16</c:v>
                </c:pt>
                <c:pt idx="47">
                  <c:v>14-Apr-16</c:v>
                </c:pt>
                <c:pt idx="48">
                  <c:v>13-Apr-16</c:v>
                </c:pt>
                <c:pt idx="49">
                  <c:v>12-Apr-16</c:v>
                </c:pt>
                <c:pt idx="50">
                  <c:v>11-Apr-16</c:v>
                </c:pt>
                <c:pt idx="51">
                  <c:v>8-Apr-16</c:v>
                </c:pt>
                <c:pt idx="52">
                  <c:v>7-Apr-16</c:v>
                </c:pt>
                <c:pt idx="53">
                  <c:v>6-Apr-16</c:v>
                </c:pt>
                <c:pt idx="54">
                  <c:v>5-Apr-16</c:v>
                </c:pt>
                <c:pt idx="55">
                  <c:v>4-Apr-16</c:v>
                </c:pt>
                <c:pt idx="56">
                  <c:v>1-Apr-16</c:v>
                </c:pt>
                <c:pt idx="57">
                  <c:v>31-Mar-16</c:v>
                </c:pt>
                <c:pt idx="58">
                  <c:v>30-Mar-16</c:v>
                </c:pt>
                <c:pt idx="59">
                  <c:v>29-Mar-16</c:v>
                </c:pt>
                <c:pt idx="60">
                  <c:v>28-Mar-16</c:v>
                </c:pt>
                <c:pt idx="61">
                  <c:v>24-Mar-16</c:v>
                </c:pt>
                <c:pt idx="62">
                  <c:v>23-Mar-16</c:v>
                </c:pt>
                <c:pt idx="63">
                  <c:v>22-Mar-16</c:v>
                </c:pt>
                <c:pt idx="64">
                  <c:v>21-Mar-16</c:v>
                </c:pt>
                <c:pt idx="65">
                  <c:v>18-Mar-16</c:v>
                </c:pt>
                <c:pt idx="66">
                  <c:v>17-Mar-16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29.65</c:v>
                </c:pt>
                <c:pt idx="1">
                  <c:v>29.23</c:v>
                </c:pt>
                <c:pt idx="2">
                  <c:v>29.02</c:v>
                </c:pt>
                <c:pt idx="3">
                  <c:v>28.86</c:v>
                </c:pt>
                <c:pt idx="4">
                  <c:v>28.83</c:v>
                </c:pt>
                <c:pt idx="5">
                  <c:v>29.08</c:v>
                </c:pt>
                <c:pt idx="6">
                  <c:v>29.06</c:v>
                </c:pt>
                <c:pt idx="7">
                  <c:v>29.36</c:v>
                </c:pt>
                <c:pt idx="8">
                  <c:v>29.57</c:v>
                </c:pt>
                <c:pt idx="10">
                  <c:v>30.23</c:v>
                </c:pt>
                <c:pt idx="11">
                  <c:v>29.99</c:v>
                </c:pt>
                <c:pt idx="12">
                  <c:v>29.6</c:v>
                </c:pt>
                <c:pt idx="13">
                  <c:v>30.26</c:v>
                </c:pt>
                <c:pt idx="14">
                  <c:v>30.22</c:v>
                </c:pt>
                <c:pt idx="15">
                  <c:v>31.28</c:v>
                </c:pt>
                <c:pt idx="16">
                  <c:v>31.39</c:v>
                </c:pt>
                <c:pt idx="17">
                  <c:v>31.29</c:v>
                </c:pt>
                <c:pt idx="18">
                  <c:v>31.65</c:v>
                </c:pt>
                <c:pt idx="19">
                  <c:v>31.05</c:v>
                </c:pt>
                <c:pt idx="20">
                  <c:v>30.59</c:v>
                </c:pt>
                <c:pt idx="21">
                  <c:v>30.57</c:v>
                </c:pt>
                <c:pt idx="22">
                  <c:v>30.32</c:v>
                </c:pt>
                <c:pt idx="23">
                  <c:v>30.75</c:v>
                </c:pt>
                <c:pt idx="24">
                  <c:v>30.63</c:v>
                </c:pt>
                <c:pt idx="25">
                  <c:v>30.67</c:v>
                </c:pt>
                <c:pt idx="26">
                  <c:v>30.52</c:v>
                </c:pt>
                <c:pt idx="27">
                  <c:v>31.18</c:v>
                </c:pt>
                <c:pt idx="28">
                  <c:v>31.08</c:v>
                </c:pt>
                <c:pt idx="29">
                  <c:v>31.35</c:v>
                </c:pt>
                <c:pt idx="30">
                  <c:v>30.78</c:v>
                </c:pt>
                <c:pt idx="31">
                  <c:v>30.96</c:v>
                </c:pt>
                <c:pt idx="32">
                  <c:v>30.54</c:v>
                </c:pt>
                <c:pt idx="33">
                  <c:v>30.59</c:v>
                </c:pt>
                <c:pt idx="34">
                  <c:v>31.25</c:v>
                </c:pt>
                <c:pt idx="35">
                  <c:v>31.75</c:v>
                </c:pt>
                <c:pt idx="36">
                  <c:v>31.8</c:v>
                </c:pt>
                <c:pt idx="37">
                  <c:v>32.44</c:v>
                </c:pt>
                <c:pt idx="38">
                  <c:v>32.159999999999997</c:v>
                </c:pt>
                <c:pt idx="39">
                  <c:v>32.19</c:v>
                </c:pt>
                <c:pt idx="40">
                  <c:v>31.95</c:v>
                </c:pt>
                <c:pt idx="41">
                  <c:v>32.18</c:v>
                </c:pt>
                <c:pt idx="42">
                  <c:v>32.659999999999997</c:v>
                </c:pt>
                <c:pt idx="43">
                  <c:v>32.19</c:v>
                </c:pt>
                <c:pt idx="44">
                  <c:v>31.97</c:v>
                </c:pt>
                <c:pt idx="45">
                  <c:v>31.31</c:v>
                </c:pt>
                <c:pt idx="46">
                  <c:v>30.56</c:v>
                </c:pt>
                <c:pt idx="47">
                  <c:v>30.72</c:v>
                </c:pt>
                <c:pt idx="48">
                  <c:v>30.78</c:v>
                </c:pt>
                <c:pt idx="49">
                  <c:v>29.71</c:v>
                </c:pt>
                <c:pt idx="50">
                  <c:v>29.53</c:v>
                </c:pt>
                <c:pt idx="51">
                  <c:v>29.37</c:v>
                </c:pt>
                <c:pt idx="52">
                  <c:v>29.42</c:v>
                </c:pt>
                <c:pt idx="53">
                  <c:v>29.94</c:v>
                </c:pt>
                <c:pt idx="54">
                  <c:v>29.6</c:v>
                </c:pt>
                <c:pt idx="55">
                  <c:v>29.9</c:v>
                </c:pt>
                <c:pt idx="56">
                  <c:v>30.47</c:v>
                </c:pt>
                <c:pt idx="57">
                  <c:v>31.43</c:v>
                </c:pt>
                <c:pt idx="58">
                  <c:v>30.99</c:v>
                </c:pt>
                <c:pt idx="59">
                  <c:v>31.19</c:v>
                </c:pt>
                <c:pt idx="60">
                  <c:v>31.02</c:v>
                </c:pt>
                <c:pt idx="61">
                  <c:v>30.96</c:v>
                </c:pt>
                <c:pt idx="62">
                  <c:v>31.31</c:v>
                </c:pt>
                <c:pt idx="63">
                  <c:v>31.9</c:v>
                </c:pt>
                <c:pt idx="64">
                  <c:v>32.08</c:v>
                </c:pt>
                <c:pt idx="65">
                  <c:v>31.96</c:v>
                </c:pt>
                <c:pt idx="66">
                  <c:v>31.96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68840"/>
        <c:axId val="421269624"/>
      </c:lineChart>
      <c:catAx>
        <c:axId val="421268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69624"/>
        <c:crosses val="autoZero"/>
        <c:auto val="1"/>
        <c:lblAlgn val="ctr"/>
        <c:lblOffset val="100"/>
        <c:noMultiLvlLbl val="0"/>
      </c:catAx>
      <c:valAx>
        <c:axId val="4212696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6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20-Jun-16</c:v>
                </c:pt>
                <c:pt idx="1">
                  <c:v>17-Jun-16</c:v>
                </c:pt>
                <c:pt idx="2">
                  <c:v>16-Jun-16</c:v>
                </c:pt>
                <c:pt idx="3">
                  <c:v>15-Jun-16</c:v>
                </c:pt>
                <c:pt idx="4">
                  <c:v>14-Jun-16</c:v>
                </c:pt>
                <c:pt idx="5">
                  <c:v>13-Jun-16</c:v>
                </c:pt>
                <c:pt idx="6">
                  <c:v>13-Jun-16</c:v>
                </c:pt>
                <c:pt idx="7">
                  <c:v>10-Jun-16</c:v>
                </c:pt>
                <c:pt idx="8">
                  <c:v>9-Jun-16</c:v>
                </c:pt>
                <c:pt idx="9">
                  <c:v>8-Jun-16</c:v>
                </c:pt>
                <c:pt idx="10">
                  <c:v>7-Jun-16</c:v>
                </c:pt>
                <c:pt idx="11">
                  <c:v>6-Jun-16</c:v>
                </c:pt>
                <c:pt idx="12">
                  <c:v>3-Jun-16</c:v>
                </c:pt>
                <c:pt idx="13">
                  <c:v>2-Jun-16</c:v>
                </c:pt>
                <c:pt idx="14">
                  <c:v>1-Jun-16</c:v>
                </c:pt>
                <c:pt idx="15">
                  <c:v>31-May-16</c:v>
                </c:pt>
                <c:pt idx="16">
                  <c:v>27-May-16</c:v>
                </c:pt>
                <c:pt idx="17">
                  <c:v>26-May-16</c:v>
                </c:pt>
                <c:pt idx="18">
                  <c:v>25-May-16</c:v>
                </c:pt>
                <c:pt idx="19">
                  <c:v>24-May-16</c:v>
                </c:pt>
                <c:pt idx="20">
                  <c:v>23-May-16</c:v>
                </c:pt>
                <c:pt idx="21">
                  <c:v>20-May-16</c:v>
                </c:pt>
                <c:pt idx="22">
                  <c:v>19-May-16</c:v>
                </c:pt>
                <c:pt idx="23">
                  <c:v>18-May-16</c:v>
                </c:pt>
                <c:pt idx="24">
                  <c:v>17-May-16</c:v>
                </c:pt>
                <c:pt idx="25">
                  <c:v>16-May-16</c:v>
                </c:pt>
                <c:pt idx="26">
                  <c:v>13-May-16</c:v>
                </c:pt>
                <c:pt idx="27">
                  <c:v>12-May-16</c:v>
                </c:pt>
                <c:pt idx="28">
                  <c:v>11-May-16</c:v>
                </c:pt>
                <c:pt idx="29">
                  <c:v>10-May-16</c:v>
                </c:pt>
                <c:pt idx="30">
                  <c:v>9-May-16</c:v>
                </c:pt>
                <c:pt idx="31">
                  <c:v>6-May-16</c:v>
                </c:pt>
                <c:pt idx="32">
                  <c:v>5-May-16</c:v>
                </c:pt>
                <c:pt idx="33">
                  <c:v>4-May-16</c:v>
                </c:pt>
                <c:pt idx="34">
                  <c:v>3-May-16</c:v>
                </c:pt>
                <c:pt idx="35">
                  <c:v>2-May-16</c:v>
                </c:pt>
                <c:pt idx="36">
                  <c:v>29-Apr-16</c:v>
                </c:pt>
                <c:pt idx="37">
                  <c:v>28-Apr-16</c:v>
                </c:pt>
                <c:pt idx="38">
                  <c:v>27-Apr-16</c:v>
                </c:pt>
                <c:pt idx="39">
                  <c:v>26-Apr-16</c:v>
                </c:pt>
                <c:pt idx="40">
                  <c:v>25-Apr-16</c:v>
                </c:pt>
                <c:pt idx="41">
                  <c:v>22-Apr-16</c:v>
                </c:pt>
                <c:pt idx="42">
                  <c:v>21-Apr-16</c:v>
                </c:pt>
                <c:pt idx="43">
                  <c:v>20-Apr-16</c:v>
                </c:pt>
                <c:pt idx="44">
                  <c:v>19-Apr-16</c:v>
                </c:pt>
                <c:pt idx="45">
                  <c:v>18-Apr-16</c:v>
                </c:pt>
                <c:pt idx="46">
                  <c:v>15-Apr-16</c:v>
                </c:pt>
                <c:pt idx="47">
                  <c:v>14-Apr-16</c:v>
                </c:pt>
                <c:pt idx="48">
                  <c:v>13-Apr-16</c:v>
                </c:pt>
                <c:pt idx="49">
                  <c:v>12-Apr-16</c:v>
                </c:pt>
                <c:pt idx="50">
                  <c:v>11-Apr-16</c:v>
                </c:pt>
                <c:pt idx="51">
                  <c:v>8-Apr-16</c:v>
                </c:pt>
                <c:pt idx="52">
                  <c:v>7-Apr-16</c:v>
                </c:pt>
                <c:pt idx="53">
                  <c:v>6-Apr-16</c:v>
                </c:pt>
                <c:pt idx="54">
                  <c:v>5-Apr-16</c:v>
                </c:pt>
                <c:pt idx="55">
                  <c:v>4-Apr-16</c:v>
                </c:pt>
                <c:pt idx="56">
                  <c:v>1-Apr-16</c:v>
                </c:pt>
                <c:pt idx="57">
                  <c:v>31-Mar-16</c:v>
                </c:pt>
                <c:pt idx="58">
                  <c:v>30-Mar-16</c:v>
                </c:pt>
                <c:pt idx="59">
                  <c:v>29-Mar-16</c:v>
                </c:pt>
                <c:pt idx="60">
                  <c:v>28-Mar-16</c:v>
                </c:pt>
                <c:pt idx="61">
                  <c:v>24-Mar-16</c:v>
                </c:pt>
                <c:pt idx="62">
                  <c:v>23-Mar-16</c:v>
                </c:pt>
                <c:pt idx="63">
                  <c:v>22-Mar-16</c:v>
                </c:pt>
                <c:pt idx="64">
                  <c:v>21-Mar-16</c:v>
                </c:pt>
                <c:pt idx="65">
                  <c:v>18-Mar-16</c:v>
                </c:pt>
                <c:pt idx="66">
                  <c:v>17-Mar-16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148.37</c:v>
                </c:pt>
                <c:pt idx="1">
                  <c:v>146.24</c:v>
                </c:pt>
                <c:pt idx="2">
                  <c:v>147.22999999999999</c:v>
                </c:pt>
                <c:pt idx="3">
                  <c:v>147.41</c:v>
                </c:pt>
                <c:pt idx="4">
                  <c:v>147.97999999999999</c:v>
                </c:pt>
                <c:pt idx="5">
                  <c:v>150.52000000000001</c:v>
                </c:pt>
                <c:pt idx="7">
                  <c:v>151.80000000000001</c:v>
                </c:pt>
                <c:pt idx="8">
                  <c:v>154.15</c:v>
                </c:pt>
                <c:pt idx="9">
                  <c:v>154.13999999999999</c:v>
                </c:pt>
                <c:pt idx="10">
                  <c:v>152.69</c:v>
                </c:pt>
                <c:pt idx="11">
                  <c:v>153.19</c:v>
                </c:pt>
                <c:pt idx="12">
                  <c:v>152.87</c:v>
                </c:pt>
                <c:pt idx="13">
                  <c:v>153.55000000000001</c:v>
                </c:pt>
                <c:pt idx="14">
                  <c:v>153.06</c:v>
                </c:pt>
                <c:pt idx="15">
                  <c:v>151.77000000000001</c:v>
                </c:pt>
                <c:pt idx="16">
                  <c:v>152.13</c:v>
                </c:pt>
                <c:pt idx="17">
                  <c:v>151.19999999999999</c:v>
                </c:pt>
                <c:pt idx="18">
                  <c:v>151.16</c:v>
                </c:pt>
                <c:pt idx="19">
                  <c:v>150.68</c:v>
                </c:pt>
                <c:pt idx="20">
                  <c:v>148.84</c:v>
                </c:pt>
                <c:pt idx="21">
                  <c:v>148.85</c:v>
                </c:pt>
                <c:pt idx="22">
                  <c:v>148.41999999999999</c:v>
                </c:pt>
                <c:pt idx="23">
                  <c:v>150.11000000000001</c:v>
                </c:pt>
                <c:pt idx="24">
                  <c:v>148.82</c:v>
                </c:pt>
                <c:pt idx="25">
                  <c:v>150.24</c:v>
                </c:pt>
                <c:pt idx="26">
                  <c:v>147.88999999999999</c:v>
                </c:pt>
                <c:pt idx="27">
                  <c:v>148.91999999999999</c:v>
                </c:pt>
                <c:pt idx="28">
                  <c:v>147.97</c:v>
                </c:pt>
                <c:pt idx="29">
                  <c:v>148.83000000000001</c:v>
                </c:pt>
                <c:pt idx="30">
                  <c:v>147.46</c:v>
                </c:pt>
                <c:pt idx="31">
                  <c:v>146.97</c:v>
                </c:pt>
                <c:pt idx="32">
                  <c:v>145.13999999999999</c:v>
                </c:pt>
                <c:pt idx="33">
                  <c:v>144.55000000000001</c:v>
                </c:pt>
                <c:pt idx="34">
                  <c:v>144.87</c:v>
                </c:pt>
                <c:pt idx="35">
                  <c:v>146.5</c:v>
                </c:pt>
                <c:pt idx="36">
                  <c:v>144.25</c:v>
                </c:pt>
                <c:pt idx="37">
                  <c:v>145.32</c:v>
                </c:pt>
                <c:pt idx="38">
                  <c:v>147.13999999999999</c:v>
                </c:pt>
                <c:pt idx="39">
                  <c:v>145.61000000000001</c:v>
                </c:pt>
                <c:pt idx="40">
                  <c:v>146.56</c:v>
                </c:pt>
                <c:pt idx="41">
                  <c:v>146.85</c:v>
                </c:pt>
                <c:pt idx="42">
                  <c:v>147.35</c:v>
                </c:pt>
                <c:pt idx="43">
                  <c:v>146.44</c:v>
                </c:pt>
                <c:pt idx="44">
                  <c:v>145.59</c:v>
                </c:pt>
                <c:pt idx="45">
                  <c:v>146.47</c:v>
                </c:pt>
                <c:pt idx="46">
                  <c:v>145.34</c:v>
                </c:pt>
                <c:pt idx="47">
                  <c:v>144.62</c:v>
                </c:pt>
                <c:pt idx="48">
                  <c:v>145.05000000000001</c:v>
                </c:pt>
                <c:pt idx="49">
                  <c:v>142.43</c:v>
                </c:pt>
                <c:pt idx="50">
                  <c:v>141.66</c:v>
                </c:pt>
                <c:pt idx="51">
                  <c:v>142.21</c:v>
                </c:pt>
                <c:pt idx="52">
                  <c:v>142.05000000000001</c:v>
                </c:pt>
                <c:pt idx="53">
                  <c:v>145.11000000000001</c:v>
                </c:pt>
                <c:pt idx="54">
                  <c:v>141.38</c:v>
                </c:pt>
                <c:pt idx="55">
                  <c:v>144.05000000000001</c:v>
                </c:pt>
                <c:pt idx="56">
                  <c:v>142.66999999999999</c:v>
                </c:pt>
                <c:pt idx="57">
                  <c:v>141.59</c:v>
                </c:pt>
                <c:pt idx="58">
                  <c:v>140.79</c:v>
                </c:pt>
                <c:pt idx="59">
                  <c:v>140.15</c:v>
                </c:pt>
                <c:pt idx="60">
                  <c:v>138.53</c:v>
                </c:pt>
                <c:pt idx="61">
                  <c:v>139.02000000000001</c:v>
                </c:pt>
                <c:pt idx="62">
                  <c:v>138.82</c:v>
                </c:pt>
                <c:pt idx="63">
                  <c:v>138.85</c:v>
                </c:pt>
                <c:pt idx="64">
                  <c:v>139.63</c:v>
                </c:pt>
                <c:pt idx="65">
                  <c:v>140</c:v>
                </c:pt>
                <c:pt idx="66">
                  <c:v>138.25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434952"/>
        <c:axId val="437428680"/>
      </c:lineChart>
      <c:catAx>
        <c:axId val="437434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28680"/>
        <c:crosses val="autoZero"/>
        <c:auto val="1"/>
        <c:lblAlgn val="ctr"/>
        <c:lblOffset val="100"/>
        <c:noMultiLvlLbl val="0"/>
      </c:catAx>
      <c:valAx>
        <c:axId val="4374286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3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20-Jun-16</c:v>
                </c:pt>
                <c:pt idx="1">
                  <c:v>17-Jun-16</c:v>
                </c:pt>
                <c:pt idx="2">
                  <c:v>16-Jun-16</c:v>
                </c:pt>
                <c:pt idx="3">
                  <c:v>15-Jun-16</c:v>
                </c:pt>
                <c:pt idx="4">
                  <c:v>14-Jun-16</c:v>
                </c:pt>
                <c:pt idx="5">
                  <c:v>13-Jun-16</c:v>
                </c:pt>
                <c:pt idx="6">
                  <c:v>10-Jun-16</c:v>
                </c:pt>
                <c:pt idx="7">
                  <c:v>9-Jun-16</c:v>
                </c:pt>
                <c:pt idx="8">
                  <c:v>8-Jun-16</c:v>
                </c:pt>
                <c:pt idx="9">
                  <c:v>7-Jun-16</c:v>
                </c:pt>
                <c:pt idx="10">
                  <c:v>6-Jun-16</c:v>
                </c:pt>
                <c:pt idx="11">
                  <c:v>3-Jun-16</c:v>
                </c:pt>
                <c:pt idx="12">
                  <c:v>2-Jun-16</c:v>
                </c:pt>
                <c:pt idx="13">
                  <c:v>1-Jun-16</c:v>
                </c:pt>
                <c:pt idx="14">
                  <c:v>31-May-16</c:v>
                </c:pt>
                <c:pt idx="15">
                  <c:v>27-May-16</c:v>
                </c:pt>
                <c:pt idx="16">
                  <c:v>26-May-16</c:v>
                </c:pt>
                <c:pt idx="17">
                  <c:v>25-May-16</c:v>
                </c:pt>
                <c:pt idx="18">
                  <c:v>24-May-16</c:v>
                </c:pt>
                <c:pt idx="19">
                  <c:v>23-May-16</c:v>
                </c:pt>
                <c:pt idx="20">
                  <c:v>20-May-16</c:v>
                </c:pt>
                <c:pt idx="21">
                  <c:v>19-May-16</c:v>
                </c:pt>
                <c:pt idx="22">
                  <c:v>18-May-16</c:v>
                </c:pt>
                <c:pt idx="23">
                  <c:v>18-May-16</c:v>
                </c:pt>
                <c:pt idx="24">
                  <c:v>17-May-16</c:v>
                </c:pt>
                <c:pt idx="25">
                  <c:v>16-May-16</c:v>
                </c:pt>
                <c:pt idx="26">
                  <c:v>13-May-16</c:v>
                </c:pt>
                <c:pt idx="27">
                  <c:v>12-May-16</c:v>
                </c:pt>
                <c:pt idx="28">
                  <c:v>11-May-16</c:v>
                </c:pt>
                <c:pt idx="29">
                  <c:v>10-May-16</c:v>
                </c:pt>
                <c:pt idx="30">
                  <c:v>9-May-16</c:v>
                </c:pt>
                <c:pt idx="31">
                  <c:v>6-May-16</c:v>
                </c:pt>
                <c:pt idx="32">
                  <c:v>5-May-16</c:v>
                </c:pt>
                <c:pt idx="33">
                  <c:v>4-May-16</c:v>
                </c:pt>
                <c:pt idx="34">
                  <c:v>3-May-16</c:v>
                </c:pt>
                <c:pt idx="35">
                  <c:v>2-May-16</c:v>
                </c:pt>
                <c:pt idx="36">
                  <c:v>29-Apr-16</c:v>
                </c:pt>
                <c:pt idx="37">
                  <c:v>28-Apr-16</c:v>
                </c:pt>
                <c:pt idx="38">
                  <c:v>27-Apr-16</c:v>
                </c:pt>
                <c:pt idx="39">
                  <c:v>26-Apr-16</c:v>
                </c:pt>
                <c:pt idx="40">
                  <c:v>25-Apr-16</c:v>
                </c:pt>
                <c:pt idx="41">
                  <c:v>22-Apr-16</c:v>
                </c:pt>
                <c:pt idx="42">
                  <c:v>21-Apr-16</c:v>
                </c:pt>
                <c:pt idx="43">
                  <c:v>20-Apr-16</c:v>
                </c:pt>
                <c:pt idx="44">
                  <c:v>19-Apr-16</c:v>
                </c:pt>
                <c:pt idx="45">
                  <c:v>18-Apr-16</c:v>
                </c:pt>
                <c:pt idx="46">
                  <c:v>15-Apr-16</c:v>
                </c:pt>
                <c:pt idx="47">
                  <c:v>14-Apr-16</c:v>
                </c:pt>
                <c:pt idx="48">
                  <c:v>13-Apr-16</c:v>
                </c:pt>
                <c:pt idx="49">
                  <c:v>12-Apr-16</c:v>
                </c:pt>
                <c:pt idx="50">
                  <c:v>11-Apr-16</c:v>
                </c:pt>
                <c:pt idx="51">
                  <c:v>8-Apr-16</c:v>
                </c:pt>
                <c:pt idx="52">
                  <c:v>7-Apr-16</c:v>
                </c:pt>
                <c:pt idx="53">
                  <c:v>6-Apr-16</c:v>
                </c:pt>
                <c:pt idx="54">
                  <c:v>5-Apr-16</c:v>
                </c:pt>
                <c:pt idx="55">
                  <c:v>4-Apr-16</c:v>
                </c:pt>
                <c:pt idx="56">
                  <c:v>1-Apr-16</c:v>
                </c:pt>
                <c:pt idx="57">
                  <c:v>31-Mar-16</c:v>
                </c:pt>
                <c:pt idx="58">
                  <c:v>30-Mar-16</c:v>
                </c:pt>
                <c:pt idx="59">
                  <c:v>29-Mar-16</c:v>
                </c:pt>
                <c:pt idx="60">
                  <c:v>28-Mar-16</c:v>
                </c:pt>
                <c:pt idx="61">
                  <c:v>24-Mar-16</c:v>
                </c:pt>
                <c:pt idx="62">
                  <c:v>23-Mar-16</c:v>
                </c:pt>
                <c:pt idx="63">
                  <c:v>22-Mar-16</c:v>
                </c:pt>
                <c:pt idx="64">
                  <c:v>21-Mar-16</c:v>
                </c:pt>
                <c:pt idx="65">
                  <c:v>18-Mar-16</c:v>
                </c:pt>
                <c:pt idx="66">
                  <c:v>17-Mar-16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33.36</c:v>
                </c:pt>
                <c:pt idx="1">
                  <c:v>32.92</c:v>
                </c:pt>
                <c:pt idx="2">
                  <c:v>32.49</c:v>
                </c:pt>
                <c:pt idx="3">
                  <c:v>32.44</c:v>
                </c:pt>
                <c:pt idx="4">
                  <c:v>32.520000000000003</c:v>
                </c:pt>
                <c:pt idx="5">
                  <c:v>32.909999999999997</c:v>
                </c:pt>
                <c:pt idx="6">
                  <c:v>33.44</c:v>
                </c:pt>
                <c:pt idx="7">
                  <c:v>34.090000000000003</c:v>
                </c:pt>
                <c:pt idx="8">
                  <c:v>34.380000000000003</c:v>
                </c:pt>
                <c:pt idx="9">
                  <c:v>34.270000000000003</c:v>
                </c:pt>
                <c:pt idx="10">
                  <c:v>33.94</c:v>
                </c:pt>
                <c:pt idx="11">
                  <c:v>33.56</c:v>
                </c:pt>
                <c:pt idx="12">
                  <c:v>33.799999999999997</c:v>
                </c:pt>
                <c:pt idx="13">
                  <c:v>33.26</c:v>
                </c:pt>
                <c:pt idx="14">
                  <c:v>33.25</c:v>
                </c:pt>
                <c:pt idx="15">
                  <c:v>33.44</c:v>
                </c:pt>
                <c:pt idx="16">
                  <c:v>33.68</c:v>
                </c:pt>
                <c:pt idx="17">
                  <c:v>34.04</c:v>
                </c:pt>
                <c:pt idx="18">
                  <c:v>33.22</c:v>
                </c:pt>
                <c:pt idx="19">
                  <c:v>32.68</c:v>
                </c:pt>
                <c:pt idx="20">
                  <c:v>32.57</c:v>
                </c:pt>
                <c:pt idx="21">
                  <c:v>32.39</c:v>
                </c:pt>
                <c:pt idx="22">
                  <c:v>32.9</c:v>
                </c:pt>
                <c:pt idx="24">
                  <c:v>33.549999999999997</c:v>
                </c:pt>
                <c:pt idx="25">
                  <c:v>33.42</c:v>
                </c:pt>
                <c:pt idx="26">
                  <c:v>32.9</c:v>
                </c:pt>
                <c:pt idx="27">
                  <c:v>33.47</c:v>
                </c:pt>
                <c:pt idx="28">
                  <c:v>33.75</c:v>
                </c:pt>
                <c:pt idx="29">
                  <c:v>33.71</c:v>
                </c:pt>
                <c:pt idx="30">
                  <c:v>32.58</c:v>
                </c:pt>
                <c:pt idx="31">
                  <c:v>33.590000000000003</c:v>
                </c:pt>
                <c:pt idx="32">
                  <c:v>33.43</c:v>
                </c:pt>
                <c:pt idx="33">
                  <c:v>33.51</c:v>
                </c:pt>
                <c:pt idx="34">
                  <c:v>34.42</c:v>
                </c:pt>
                <c:pt idx="35">
                  <c:v>35.81</c:v>
                </c:pt>
                <c:pt idx="36">
                  <c:v>35.630000000000003</c:v>
                </c:pt>
                <c:pt idx="37">
                  <c:v>35.94</c:v>
                </c:pt>
                <c:pt idx="38">
                  <c:v>35.799999999999997</c:v>
                </c:pt>
                <c:pt idx="39">
                  <c:v>36.5</c:v>
                </c:pt>
                <c:pt idx="40">
                  <c:v>35.93</c:v>
                </c:pt>
                <c:pt idx="41">
                  <c:v>36.590000000000003</c:v>
                </c:pt>
                <c:pt idx="42">
                  <c:v>35.71</c:v>
                </c:pt>
                <c:pt idx="43">
                  <c:v>35.46</c:v>
                </c:pt>
                <c:pt idx="44">
                  <c:v>35.49</c:v>
                </c:pt>
                <c:pt idx="45">
                  <c:v>34.69</c:v>
                </c:pt>
                <c:pt idx="46">
                  <c:v>34.950000000000003</c:v>
                </c:pt>
                <c:pt idx="47">
                  <c:v>34.630000000000003</c:v>
                </c:pt>
                <c:pt idx="48">
                  <c:v>34.76</c:v>
                </c:pt>
                <c:pt idx="49">
                  <c:v>33.89</c:v>
                </c:pt>
                <c:pt idx="50">
                  <c:v>33.520000000000003</c:v>
                </c:pt>
                <c:pt idx="51">
                  <c:v>33.14</c:v>
                </c:pt>
                <c:pt idx="52">
                  <c:v>32.590000000000003</c:v>
                </c:pt>
                <c:pt idx="53">
                  <c:v>33.35</c:v>
                </c:pt>
                <c:pt idx="54">
                  <c:v>33.29</c:v>
                </c:pt>
                <c:pt idx="55">
                  <c:v>33.54</c:v>
                </c:pt>
                <c:pt idx="56">
                  <c:v>33.67</c:v>
                </c:pt>
                <c:pt idx="57">
                  <c:v>33.49</c:v>
                </c:pt>
                <c:pt idx="58">
                  <c:v>33.31</c:v>
                </c:pt>
                <c:pt idx="59">
                  <c:v>32.869999999999997</c:v>
                </c:pt>
                <c:pt idx="60">
                  <c:v>32.270000000000003</c:v>
                </c:pt>
                <c:pt idx="61">
                  <c:v>32.76</c:v>
                </c:pt>
                <c:pt idx="62">
                  <c:v>32.6</c:v>
                </c:pt>
                <c:pt idx="63">
                  <c:v>33.4</c:v>
                </c:pt>
                <c:pt idx="64">
                  <c:v>33.229999999999997</c:v>
                </c:pt>
                <c:pt idx="65">
                  <c:v>33.44</c:v>
                </c:pt>
                <c:pt idx="66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430248"/>
        <c:axId val="437429072"/>
      </c:lineChart>
      <c:catAx>
        <c:axId val="437430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29072"/>
        <c:crosses val="autoZero"/>
        <c:auto val="1"/>
        <c:lblAlgn val="ctr"/>
        <c:lblOffset val="100"/>
        <c:noMultiLvlLbl val="0"/>
      </c:catAx>
      <c:valAx>
        <c:axId val="4374290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3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42535</c:v>
                </c:pt>
                <c:pt idx="5">
                  <c:v>42534</c:v>
                </c:pt>
                <c:pt idx="6">
                  <c:v>42531</c:v>
                </c:pt>
                <c:pt idx="7">
                  <c:v>42530</c:v>
                </c:pt>
                <c:pt idx="8">
                  <c:v>42529</c:v>
                </c:pt>
                <c:pt idx="9">
                  <c:v>42528</c:v>
                </c:pt>
                <c:pt idx="10">
                  <c:v>42527</c:v>
                </c:pt>
                <c:pt idx="11">
                  <c:v>42524</c:v>
                </c:pt>
                <c:pt idx="12">
                  <c:v>42523</c:v>
                </c:pt>
                <c:pt idx="13">
                  <c:v>42522</c:v>
                </c:pt>
                <c:pt idx="14">
                  <c:v>42521</c:v>
                </c:pt>
                <c:pt idx="15">
                  <c:v>42517</c:v>
                </c:pt>
                <c:pt idx="16">
                  <c:v>42516</c:v>
                </c:pt>
                <c:pt idx="17">
                  <c:v>42515</c:v>
                </c:pt>
                <c:pt idx="18">
                  <c:v>42514</c:v>
                </c:pt>
                <c:pt idx="19">
                  <c:v>42513</c:v>
                </c:pt>
                <c:pt idx="20">
                  <c:v>42510</c:v>
                </c:pt>
                <c:pt idx="21">
                  <c:v>42509</c:v>
                </c:pt>
                <c:pt idx="22">
                  <c:v>42508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  <c:pt idx="66">
                  <c:v>42446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101.7</c:v>
                </c:pt>
                <c:pt idx="1">
                  <c:v>101.2</c:v>
                </c:pt>
                <c:pt idx="2">
                  <c:v>101.12</c:v>
                </c:pt>
                <c:pt idx="3">
                  <c:v>100.54</c:v>
                </c:pt>
                <c:pt idx="4">
                  <c:v>101.19</c:v>
                </c:pt>
                <c:pt idx="5">
                  <c:v>101.21</c:v>
                </c:pt>
                <c:pt idx="6">
                  <c:v>102</c:v>
                </c:pt>
                <c:pt idx="7">
                  <c:v>102.32</c:v>
                </c:pt>
                <c:pt idx="8">
                  <c:v>102.07</c:v>
                </c:pt>
                <c:pt idx="9">
                  <c:v>101.45</c:v>
                </c:pt>
                <c:pt idx="10">
                  <c:v>101.36</c:v>
                </c:pt>
                <c:pt idx="11">
                  <c:v>100.43</c:v>
                </c:pt>
                <c:pt idx="12">
                  <c:v>100.79</c:v>
                </c:pt>
                <c:pt idx="13">
                  <c:v>100.35</c:v>
                </c:pt>
                <c:pt idx="14">
                  <c:v>100.58</c:v>
                </c:pt>
                <c:pt idx="15">
                  <c:v>100.76</c:v>
                </c:pt>
                <c:pt idx="16">
                  <c:v>100.41</c:v>
                </c:pt>
                <c:pt idx="17">
                  <c:v>100.32</c:v>
                </c:pt>
                <c:pt idx="18">
                  <c:v>99.91</c:v>
                </c:pt>
                <c:pt idx="19">
                  <c:v>98.9</c:v>
                </c:pt>
                <c:pt idx="20">
                  <c:v>99.1</c:v>
                </c:pt>
                <c:pt idx="21">
                  <c:v>98.51</c:v>
                </c:pt>
                <c:pt idx="22">
                  <c:v>99.29</c:v>
                </c:pt>
                <c:pt idx="24">
                  <c:v>100.06</c:v>
                </c:pt>
                <c:pt idx="25">
                  <c:v>101.82</c:v>
                </c:pt>
                <c:pt idx="26">
                  <c:v>100.27</c:v>
                </c:pt>
                <c:pt idx="27">
                  <c:v>101.46</c:v>
                </c:pt>
                <c:pt idx="28">
                  <c:v>101.6</c:v>
                </c:pt>
                <c:pt idx="29">
                  <c:v>102.16</c:v>
                </c:pt>
                <c:pt idx="30">
                  <c:v>100.09</c:v>
                </c:pt>
                <c:pt idx="31">
                  <c:v>101.12</c:v>
                </c:pt>
                <c:pt idx="32">
                  <c:v>100.29</c:v>
                </c:pt>
                <c:pt idx="33">
                  <c:v>100.67</c:v>
                </c:pt>
                <c:pt idx="34">
                  <c:v>102.13</c:v>
                </c:pt>
                <c:pt idx="35">
                  <c:v>104.37</c:v>
                </c:pt>
                <c:pt idx="36">
                  <c:v>104.37</c:v>
                </c:pt>
                <c:pt idx="37">
                  <c:v>104.23</c:v>
                </c:pt>
                <c:pt idx="38">
                  <c:v>105.89</c:v>
                </c:pt>
                <c:pt idx="39">
                  <c:v>104.8</c:v>
                </c:pt>
                <c:pt idx="40">
                  <c:v>105.2</c:v>
                </c:pt>
                <c:pt idx="41">
                  <c:v>105.7</c:v>
                </c:pt>
                <c:pt idx="42">
                  <c:v>105.43</c:v>
                </c:pt>
                <c:pt idx="43">
                  <c:v>105.53</c:v>
                </c:pt>
                <c:pt idx="44">
                  <c:v>105</c:v>
                </c:pt>
                <c:pt idx="45">
                  <c:v>105.13</c:v>
                </c:pt>
                <c:pt idx="46">
                  <c:v>104.57</c:v>
                </c:pt>
                <c:pt idx="47">
                  <c:v>104.68</c:v>
                </c:pt>
                <c:pt idx="48">
                  <c:v>104.61</c:v>
                </c:pt>
                <c:pt idx="49">
                  <c:v>103.08</c:v>
                </c:pt>
                <c:pt idx="50">
                  <c:v>102.14</c:v>
                </c:pt>
                <c:pt idx="51">
                  <c:v>101.32</c:v>
                </c:pt>
                <c:pt idx="52">
                  <c:v>100.89</c:v>
                </c:pt>
                <c:pt idx="53">
                  <c:v>100.37</c:v>
                </c:pt>
                <c:pt idx="54">
                  <c:v>99.86</c:v>
                </c:pt>
                <c:pt idx="55">
                  <c:v>100.27</c:v>
                </c:pt>
                <c:pt idx="56">
                  <c:v>99.97</c:v>
                </c:pt>
                <c:pt idx="57">
                  <c:v>100.1</c:v>
                </c:pt>
                <c:pt idx="58">
                  <c:v>100.25</c:v>
                </c:pt>
                <c:pt idx="59">
                  <c:v>100.12</c:v>
                </c:pt>
                <c:pt idx="60">
                  <c:v>98.91</c:v>
                </c:pt>
                <c:pt idx="61">
                  <c:v>99.06</c:v>
                </c:pt>
                <c:pt idx="62">
                  <c:v>99.11</c:v>
                </c:pt>
                <c:pt idx="63">
                  <c:v>98.66</c:v>
                </c:pt>
                <c:pt idx="64">
                  <c:v>99.17</c:v>
                </c:pt>
                <c:pt idx="65">
                  <c:v>99.05</c:v>
                </c:pt>
                <c:pt idx="66">
                  <c:v>98.84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429464"/>
        <c:axId val="437435344"/>
      </c:lineChart>
      <c:dateAx>
        <c:axId val="4374294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35344"/>
        <c:crosses val="autoZero"/>
        <c:auto val="1"/>
        <c:lblOffset val="100"/>
        <c:baseTimeUnit val="days"/>
      </c:dateAx>
      <c:valAx>
        <c:axId val="4374353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2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42541</c:v>
                </c:pt>
                <c:pt idx="1">
                  <c:v>42538</c:v>
                </c:pt>
                <c:pt idx="2">
                  <c:v>42537</c:v>
                </c:pt>
                <c:pt idx="3">
                  <c:v>42536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138.52000000000001</c:v>
                </c:pt>
                <c:pt idx="1">
                  <c:v>137.69</c:v>
                </c:pt>
                <c:pt idx="2">
                  <c:v>138.66</c:v>
                </c:pt>
                <c:pt idx="3">
                  <c:v>137.26</c:v>
                </c:pt>
                <c:pt idx="5">
                  <c:v>137.87</c:v>
                </c:pt>
                <c:pt idx="6">
                  <c:v>138.09</c:v>
                </c:pt>
                <c:pt idx="7">
                  <c:v>139.24</c:v>
                </c:pt>
                <c:pt idx="8">
                  <c:v>140.68</c:v>
                </c:pt>
                <c:pt idx="9">
                  <c:v>140.4</c:v>
                </c:pt>
                <c:pt idx="10">
                  <c:v>136.94</c:v>
                </c:pt>
                <c:pt idx="11">
                  <c:v>138.15</c:v>
                </c:pt>
                <c:pt idx="12">
                  <c:v>136.84</c:v>
                </c:pt>
                <c:pt idx="13">
                  <c:v>136.04</c:v>
                </c:pt>
                <c:pt idx="14">
                  <c:v>134.53</c:v>
                </c:pt>
                <c:pt idx="15">
                  <c:v>133.66999999999999</c:v>
                </c:pt>
                <c:pt idx="16">
                  <c:v>134</c:v>
                </c:pt>
                <c:pt idx="17">
                  <c:v>132.97999999999999</c:v>
                </c:pt>
                <c:pt idx="18">
                  <c:v>133.41999999999999</c:v>
                </c:pt>
                <c:pt idx="19">
                  <c:v>132.59</c:v>
                </c:pt>
                <c:pt idx="20">
                  <c:v>130.41999999999999</c:v>
                </c:pt>
                <c:pt idx="21">
                  <c:v>130.94</c:v>
                </c:pt>
                <c:pt idx="22">
                  <c:v>130</c:v>
                </c:pt>
                <c:pt idx="23">
                  <c:v>130.51</c:v>
                </c:pt>
                <c:pt idx="24">
                  <c:v>129.56</c:v>
                </c:pt>
                <c:pt idx="25">
                  <c:v>130.63999999999999</c:v>
                </c:pt>
                <c:pt idx="26">
                  <c:v>129</c:v>
                </c:pt>
                <c:pt idx="27">
                  <c:v>129.74</c:v>
                </c:pt>
                <c:pt idx="28">
                  <c:v>130.69</c:v>
                </c:pt>
                <c:pt idx="29">
                  <c:v>133.57</c:v>
                </c:pt>
                <c:pt idx="30">
                  <c:v>132.66999999999999</c:v>
                </c:pt>
                <c:pt idx="31">
                  <c:v>132.04</c:v>
                </c:pt>
                <c:pt idx="32">
                  <c:v>132.31</c:v>
                </c:pt>
                <c:pt idx="33">
                  <c:v>132.03</c:v>
                </c:pt>
                <c:pt idx="34">
                  <c:v>132.46</c:v>
                </c:pt>
                <c:pt idx="35">
                  <c:v>132.1</c:v>
                </c:pt>
                <c:pt idx="36">
                  <c:v>131.68</c:v>
                </c:pt>
                <c:pt idx="37">
                  <c:v>132.07</c:v>
                </c:pt>
                <c:pt idx="38">
                  <c:v>132.80000000000001</c:v>
                </c:pt>
                <c:pt idx="39">
                  <c:v>134.24</c:v>
                </c:pt>
                <c:pt idx="40">
                  <c:v>133.78</c:v>
                </c:pt>
                <c:pt idx="41">
                  <c:v>134.13</c:v>
                </c:pt>
                <c:pt idx="42">
                  <c:v>132.96</c:v>
                </c:pt>
                <c:pt idx="43">
                  <c:v>133.93</c:v>
                </c:pt>
                <c:pt idx="44">
                  <c:v>130.5</c:v>
                </c:pt>
                <c:pt idx="45">
                  <c:v>127.81</c:v>
                </c:pt>
                <c:pt idx="46">
                  <c:v>127.33</c:v>
                </c:pt>
                <c:pt idx="47">
                  <c:v>127.98</c:v>
                </c:pt>
                <c:pt idx="48">
                  <c:v>127.76</c:v>
                </c:pt>
                <c:pt idx="49">
                  <c:v>126.8</c:v>
                </c:pt>
                <c:pt idx="50">
                  <c:v>126.33</c:v>
                </c:pt>
                <c:pt idx="51">
                  <c:v>125.68</c:v>
                </c:pt>
                <c:pt idx="52">
                  <c:v>126.87</c:v>
                </c:pt>
                <c:pt idx="53">
                  <c:v>128.03</c:v>
                </c:pt>
                <c:pt idx="54">
                  <c:v>127.04</c:v>
                </c:pt>
                <c:pt idx="55">
                  <c:v>129.49</c:v>
                </c:pt>
                <c:pt idx="56">
                  <c:v>129.91999999999999</c:v>
                </c:pt>
                <c:pt idx="57">
                  <c:v>128.9</c:v>
                </c:pt>
                <c:pt idx="58">
                  <c:v>129.68</c:v>
                </c:pt>
                <c:pt idx="59">
                  <c:v>129.83000000000001</c:v>
                </c:pt>
                <c:pt idx="60">
                  <c:v>128.91999999999999</c:v>
                </c:pt>
                <c:pt idx="61">
                  <c:v>128.59</c:v>
                </c:pt>
                <c:pt idx="62">
                  <c:v>129.79</c:v>
                </c:pt>
                <c:pt idx="63">
                  <c:v>128.02000000000001</c:v>
                </c:pt>
                <c:pt idx="64">
                  <c:v>126.74</c:v>
                </c:pt>
                <c:pt idx="65">
                  <c:v>126.72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440440"/>
        <c:axId val="437432992"/>
      </c:lineChart>
      <c:dateAx>
        <c:axId val="437440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32992"/>
        <c:crosses val="autoZero"/>
        <c:auto val="1"/>
        <c:lblOffset val="100"/>
        <c:baseTimeUnit val="days"/>
      </c:dateAx>
      <c:valAx>
        <c:axId val="43743299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4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338137</xdr:colOff>
      <xdr:row>30</xdr:row>
      <xdr:rowOff>9525</xdr:rowOff>
    </xdr:from>
    <xdr:to>
      <xdr:col>29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285750</xdr:colOff>
      <xdr:row>14</xdr:row>
      <xdr:rowOff>238125</xdr:rowOff>
    </xdr:from>
    <xdr:to>
      <xdr:col>28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276225</xdr:colOff>
      <xdr:row>0</xdr:row>
      <xdr:rowOff>28575</xdr:rowOff>
    </xdr:from>
    <xdr:to>
      <xdr:col>28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323850</xdr:colOff>
      <xdr:row>45</xdr:row>
      <xdr:rowOff>114300</xdr:rowOff>
    </xdr:from>
    <xdr:to>
      <xdr:col>28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HES" backgroundRefresh="0" connectionId="7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SPY" connectionId="7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SPY+Historical+Prices" adjustColumnWidth="0" connectionId="6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S_1" connectionId="6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IS" connectionId="6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D214"/>
  <sheetViews>
    <sheetView zoomScaleNormal="100" workbookViewId="0">
      <pane ySplit="1" topLeftCell="A191" activePane="bottomLeft" state="frozen"/>
      <selection pane="bottomLeft" activeCell="O221" sqref="O221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2" bestFit="1" customWidth="1"/>
    <col min="17" max="17" width="15" style="362" bestFit="1" customWidth="1"/>
    <col min="18" max="20" width="12" style="362" customWidth="1"/>
    <col min="21" max="21" width="11.42578125" style="173" bestFit="1" customWidth="1"/>
    <col min="22" max="22" width="9.140625" style="173"/>
    <col min="23" max="23" width="11.42578125" style="173" bestFit="1" customWidth="1"/>
    <col min="24" max="16384" width="9.140625" style="173"/>
  </cols>
  <sheetData>
    <row r="1" spans="1:30" ht="20.100000000000001" customHeight="1" x14ac:dyDescent="0.25">
      <c r="A1" s="366"/>
      <c r="B1" s="367" t="s">
        <v>86</v>
      </c>
      <c r="C1" s="366" t="s">
        <v>138</v>
      </c>
      <c r="D1" s="368" t="s">
        <v>140</v>
      </c>
      <c r="E1" s="368" t="s">
        <v>144</v>
      </c>
      <c r="F1" s="368" t="s">
        <v>157</v>
      </c>
      <c r="G1" s="368" t="s">
        <v>158</v>
      </c>
      <c r="H1" s="368" t="s">
        <v>159</v>
      </c>
      <c r="I1" s="366" t="s">
        <v>85</v>
      </c>
      <c r="J1" s="366" t="s">
        <v>87</v>
      </c>
      <c r="K1" s="366" t="s">
        <v>137</v>
      </c>
      <c r="L1" s="366" t="s">
        <v>139</v>
      </c>
      <c r="M1" s="369" t="s">
        <v>96</v>
      </c>
      <c r="N1" s="369" t="s">
        <v>76</v>
      </c>
      <c r="O1" s="366" t="s">
        <v>153</v>
      </c>
      <c r="P1" s="370" t="s">
        <v>212</v>
      </c>
      <c r="Q1" s="370" t="s">
        <v>213</v>
      </c>
      <c r="R1" s="370" t="s">
        <v>214</v>
      </c>
      <c r="S1" s="370" t="s">
        <v>300</v>
      </c>
      <c r="T1" s="370" t="s">
        <v>301</v>
      </c>
      <c r="U1" s="230" t="s">
        <v>154</v>
      </c>
      <c r="V1" s="171"/>
      <c r="W1" s="172"/>
      <c r="X1" s="171"/>
      <c r="Y1" s="172"/>
      <c r="Z1" s="172"/>
      <c r="AA1" s="170"/>
      <c r="AB1" s="170"/>
      <c r="AC1" s="170"/>
      <c r="AD1" s="170"/>
    </row>
    <row r="2" spans="1:30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3"/>
      <c r="R2" s="363"/>
      <c r="S2" s="363"/>
      <c r="T2" s="363"/>
      <c r="U2" s="361">
        <f>LOOKUP(2,1/(M:M&lt;&gt;""),M:M)</f>
        <v>-58257.25</v>
      </c>
      <c r="V2" s="171"/>
      <c r="W2" s="172"/>
      <c r="X2" s="171"/>
      <c r="Y2" s="172"/>
      <c r="Z2" s="172"/>
      <c r="AA2" s="170"/>
      <c r="AB2" s="170"/>
      <c r="AC2" s="170"/>
      <c r="AD2" s="170"/>
    </row>
    <row r="3" spans="1:30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3"/>
      <c r="R3" s="363"/>
      <c r="S3" s="363"/>
      <c r="T3" s="363"/>
      <c r="V3" s="171"/>
      <c r="W3" s="172"/>
      <c r="X3" s="171"/>
      <c r="Y3" s="172"/>
      <c r="Z3" s="172"/>
      <c r="AA3" s="170"/>
      <c r="AB3" s="170"/>
      <c r="AC3" s="170"/>
      <c r="AD3" s="170"/>
    </row>
    <row r="4" spans="1:30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3"/>
      <c r="R4" s="363"/>
      <c r="S4" s="363"/>
      <c r="T4" s="363"/>
      <c r="U4" s="170"/>
      <c r="V4" s="171"/>
      <c r="W4" s="172"/>
      <c r="X4" s="171"/>
      <c r="Y4" s="172"/>
      <c r="Z4" s="172"/>
      <c r="AA4" s="170"/>
      <c r="AB4" s="170"/>
      <c r="AC4" s="170"/>
      <c r="AD4" s="170"/>
    </row>
    <row r="5" spans="1:30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3"/>
      <c r="R5" s="363"/>
      <c r="S5" s="363"/>
      <c r="T5" s="363"/>
      <c r="U5" s="170"/>
      <c r="V5" s="171"/>
      <c r="W5" s="172"/>
      <c r="X5" s="171"/>
      <c r="Y5" s="172"/>
      <c r="Z5" s="172"/>
      <c r="AA5" s="170"/>
      <c r="AB5" s="170"/>
      <c r="AC5" s="170"/>
      <c r="AD5" s="170"/>
    </row>
    <row r="6" spans="1:30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3"/>
      <c r="R6" s="363"/>
      <c r="S6" s="363"/>
      <c r="T6" s="363"/>
      <c r="U6" s="170"/>
      <c r="V6" s="171"/>
      <c r="W6" s="172"/>
      <c r="X6" s="171"/>
      <c r="Y6" s="172"/>
      <c r="Z6" s="172"/>
      <c r="AA6" s="170"/>
      <c r="AB6" s="170"/>
      <c r="AC6" s="170"/>
      <c r="AD6" s="170"/>
    </row>
    <row r="7" spans="1:30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4"/>
      <c r="R7" s="364"/>
      <c r="S7" s="364"/>
      <c r="T7" s="364"/>
      <c r="U7" s="170"/>
      <c r="V7" s="171"/>
      <c r="W7" s="172"/>
      <c r="X7" s="171"/>
      <c r="Y7" s="172"/>
      <c r="Z7" s="172"/>
      <c r="AA7" s="170"/>
      <c r="AB7" s="170"/>
      <c r="AC7" s="170"/>
      <c r="AD7" s="170"/>
    </row>
    <row r="8" spans="1:30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4"/>
      <c r="R8" s="364"/>
      <c r="S8" s="364"/>
      <c r="T8" s="364"/>
      <c r="U8" s="170"/>
      <c r="V8" s="171"/>
      <c r="W8" s="172"/>
      <c r="X8" s="171"/>
      <c r="Y8" s="172"/>
      <c r="Z8" s="172"/>
      <c r="AA8" s="170"/>
      <c r="AB8" s="170"/>
      <c r="AC8" s="170"/>
      <c r="AD8" s="170"/>
    </row>
    <row r="9" spans="1:30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4"/>
      <c r="R9" s="364"/>
      <c r="S9" s="364"/>
      <c r="T9" s="364"/>
      <c r="U9" s="170"/>
      <c r="V9" s="171"/>
      <c r="W9" s="172"/>
      <c r="X9" s="171"/>
      <c r="Y9" s="172"/>
      <c r="Z9" s="172"/>
      <c r="AA9" s="170"/>
      <c r="AB9" s="170"/>
      <c r="AC9" s="170"/>
      <c r="AD9" s="170"/>
    </row>
    <row r="10" spans="1:30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4"/>
      <c r="R10" s="364"/>
      <c r="S10" s="364"/>
      <c r="T10" s="364"/>
      <c r="U10" s="170" t="s">
        <v>125</v>
      </c>
      <c r="V10" s="171"/>
      <c r="W10" s="172"/>
      <c r="X10" s="171"/>
      <c r="Y10" s="172"/>
      <c r="Z10" s="172"/>
      <c r="AA10" s="170"/>
      <c r="AB10" s="170"/>
      <c r="AC10" s="170"/>
      <c r="AD10" s="170"/>
    </row>
    <row r="11" spans="1:30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4"/>
      <c r="R11" s="364"/>
      <c r="S11" s="364"/>
      <c r="T11" s="364"/>
      <c r="U11" s="170"/>
      <c r="V11" s="171"/>
      <c r="W11" s="172"/>
      <c r="X11" s="171"/>
      <c r="Y11" s="172"/>
      <c r="Z11" s="172"/>
      <c r="AA11" s="170"/>
      <c r="AB11" s="170"/>
      <c r="AC11" s="170"/>
      <c r="AD11" s="170"/>
    </row>
    <row r="12" spans="1:30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3"/>
      <c r="R12" s="363"/>
      <c r="S12" s="363"/>
      <c r="T12" s="363"/>
      <c r="U12" s="170"/>
      <c r="V12" s="171"/>
      <c r="W12" s="172"/>
      <c r="X12" s="171"/>
      <c r="Y12" s="172"/>
      <c r="Z12" s="172"/>
      <c r="AA12" s="170"/>
      <c r="AB12" s="170"/>
      <c r="AC12" s="170"/>
      <c r="AD12" s="170"/>
    </row>
    <row r="13" spans="1:30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3"/>
      <c r="R13" s="363"/>
      <c r="S13" s="363"/>
      <c r="T13" s="363"/>
      <c r="U13" s="170"/>
      <c r="V13" s="171"/>
      <c r="W13" s="172"/>
      <c r="X13" s="171"/>
      <c r="Y13" s="172"/>
      <c r="Z13" s="172"/>
      <c r="AA13" s="170"/>
      <c r="AB13" s="170"/>
      <c r="AC13" s="170"/>
      <c r="AD13" s="170"/>
    </row>
    <row r="14" spans="1:30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3"/>
      <c r="R14" s="363"/>
      <c r="S14" s="363"/>
      <c r="T14" s="363"/>
      <c r="V14" s="171"/>
      <c r="W14" s="172"/>
      <c r="X14" s="171"/>
      <c r="Y14" s="172"/>
      <c r="Z14" s="172"/>
      <c r="AA14" s="170"/>
      <c r="AB14" s="170"/>
      <c r="AC14" s="170"/>
      <c r="AD14" s="170"/>
    </row>
    <row r="15" spans="1:30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3"/>
      <c r="R15" s="363"/>
      <c r="S15" s="363"/>
      <c r="T15" s="363"/>
      <c r="U15" s="170"/>
      <c r="V15" s="171"/>
      <c r="W15" s="172"/>
      <c r="X15" s="171"/>
      <c r="Y15" s="172"/>
      <c r="Z15" s="172"/>
      <c r="AA15" s="170"/>
      <c r="AB15" s="170"/>
      <c r="AC15" s="170"/>
      <c r="AD15" s="170"/>
    </row>
    <row r="16" spans="1:30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3"/>
      <c r="R16" s="363"/>
      <c r="S16" s="363"/>
      <c r="T16" s="363"/>
      <c r="U16" s="170"/>
      <c r="V16" s="171"/>
      <c r="W16" s="172"/>
      <c r="X16" s="171"/>
      <c r="Y16" s="172"/>
      <c r="Z16" s="172"/>
      <c r="AA16" s="170"/>
      <c r="AB16" s="170"/>
      <c r="AC16" s="170"/>
      <c r="AD16" s="170"/>
    </row>
    <row r="17" spans="1:30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4"/>
      <c r="R17" s="364"/>
      <c r="S17" s="364"/>
      <c r="T17" s="364"/>
      <c r="U17" s="170"/>
      <c r="V17" s="171"/>
      <c r="W17" s="172"/>
      <c r="X17" s="171"/>
      <c r="Y17" s="172"/>
      <c r="Z17" s="172"/>
      <c r="AA17" s="170"/>
      <c r="AB17" s="170"/>
      <c r="AC17" s="170"/>
      <c r="AD17" s="170"/>
    </row>
    <row r="18" spans="1:30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4"/>
      <c r="R18" s="364"/>
      <c r="S18" s="364"/>
      <c r="T18" s="364"/>
      <c r="U18" s="170"/>
      <c r="V18" s="171"/>
      <c r="W18" s="172"/>
      <c r="X18" s="171"/>
      <c r="Y18" s="172"/>
      <c r="Z18" s="172"/>
      <c r="AA18" s="170"/>
      <c r="AB18" s="170"/>
      <c r="AC18" s="170"/>
      <c r="AD18" s="170"/>
    </row>
    <row r="19" spans="1:30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4"/>
      <c r="R19" s="364"/>
      <c r="S19" s="364"/>
      <c r="T19" s="364"/>
      <c r="U19" s="170"/>
      <c r="V19" s="171"/>
      <c r="W19" s="172"/>
      <c r="X19" s="171"/>
      <c r="Y19" s="172"/>
      <c r="Z19" s="172"/>
      <c r="AA19" s="170"/>
      <c r="AB19" s="170"/>
      <c r="AC19" s="170"/>
      <c r="AD19" s="170"/>
    </row>
    <row r="20" spans="1:30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4"/>
      <c r="R20" s="364"/>
      <c r="S20" s="364"/>
      <c r="T20" s="364"/>
      <c r="U20" s="170"/>
      <c r="V20" s="171"/>
      <c r="W20" s="172"/>
      <c r="X20" s="171"/>
      <c r="Y20" s="172"/>
      <c r="Z20" s="172"/>
      <c r="AA20" s="170"/>
      <c r="AB20" s="170"/>
      <c r="AC20" s="170"/>
      <c r="AD20" s="170"/>
    </row>
    <row r="21" spans="1:30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3"/>
      <c r="R21" s="363"/>
      <c r="S21" s="363"/>
      <c r="T21" s="363"/>
      <c r="U21" s="170"/>
      <c r="V21" s="171"/>
      <c r="W21" s="172"/>
      <c r="X21" s="171"/>
      <c r="Y21" s="172"/>
      <c r="Z21" s="172"/>
      <c r="AA21" s="170"/>
      <c r="AB21" s="170"/>
      <c r="AC21" s="170"/>
      <c r="AD21" s="170"/>
    </row>
    <row r="22" spans="1:30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3"/>
      <c r="R22" s="363"/>
      <c r="S22" s="363"/>
      <c r="T22" s="363"/>
      <c r="U22" s="170"/>
      <c r="V22" s="171"/>
      <c r="W22" s="172"/>
      <c r="X22" s="171"/>
      <c r="Y22" s="172"/>
      <c r="Z22" s="172"/>
      <c r="AA22" s="170"/>
      <c r="AB22" s="170"/>
      <c r="AC22" s="170"/>
      <c r="AD22" s="170"/>
    </row>
    <row r="23" spans="1:30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3"/>
      <c r="R23" s="363"/>
      <c r="S23" s="363"/>
      <c r="T23" s="363"/>
      <c r="U23" s="170"/>
      <c r="V23" s="171"/>
      <c r="W23" s="172"/>
      <c r="X23" s="171"/>
      <c r="Y23" s="172"/>
      <c r="Z23" s="172"/>
      <c r="AA23" s="170"/>
      <c r="AB23" s="170"/>
      <c r="AC23" s="170"/>
      <c r="AD23" s="170"/>
    </row>
    <row r="24" spans="1:30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3"/>
      <c r="R24" s="363"/>
      <c r="S24" s="363"/>
      <c r="T24" s="363"/>
      <c r="U24" s="170"/>
      <c r="V24" s="171"/>
      <c r="W24" s="172"/>
      <c r="X24" s="171"/>
      <c r="Y24" s="172"/>
      <c r="Z24" s="172"/>
      <c r="AA24" s="170"/>
      <c r="AB24" s="170"/>
      <c r="AC24" s="170"/>
      <c r="AD24" s="170"/>
    </row>
    <row r="25" spans="1:30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3"/>
      <c r="R25" s="363"/>
      <c r="S25" s="363"/>
      <c r="T25" s="363"/>
      <c r="U25" s="170"/>
      <c r="V25" s="171"/>
      <c r="W25" s="172"/>
      <c r="X25" s="171"/>
      <c r="Y25" s="172"/>
      <c r="Z25" s="172"/>
      <c r="AA25" s="170"/>
      <c r="AB25" s="170"/>
      <c r="AC25" s="170"/>
      <c r="AD25" s="170"/>
    </row>
    <row r="26" spans="1:30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4"/>
      <c r="R26" s="364"/>
      <c r="S26" s="364"/>
      <c r="T26" s="364"/>
      <c r="U26" s="170"/>
      <c r="V26" s="171"/>
      <c r="W26" s="172"/>
      <c r="X26" s="171"/>
      <c r="Y26" s="172"/>
      <c r="Z26" s="172"/>
      <c r="AA26" s="170"/>
      <c r="AB26" s="170"/>
      <c r="AC26" s="170"/>
      <c r="AD26" s="170"/>
    </row>
    <row r="27" spans="1:30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4"/>
      <c r="R27" s="364"/>
      <c r="S27" s="364"/>
      <c r="T27" s="364"/>
      <c r="U27" s="170"/>
      <c r="V27" s="171"/>
      <c r="W27" s="172"/>
      <c r="X27" s="171"/>
      <c r="Y27" s="172"/>
      <c r="Z27" s="172"/>
      <c r="AA27" s="170"/>
      <c r="AB27" s="170"/>
      <c r="AC27" s="170"/>
      <c r="AD27" s="170"/>
    </row>
    <row r="28" spans="1:30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4"/>
      <c r="R28" s="364"/>
      <c r="S28" s="364"/>
      <c r="T28" s="364"/>
      <c r="U28" s="171"/>
      <c r="V28" s="172"/>
      <c r="W28" s="172"/>
      <c r="X28" s="170"/>
      <c r="Y28" s="170"/>
      <c r="Z28" s="170"/>
      <c r="AA28" s="170"/>
    </row>
    <row r="29" spans="1:30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4"/>
      <c r="R29" s="364"/>
      <c r="S29" s="364"/>
      <c r="T29" s="364"/>
      <c r="U29" s="171"/>
      <c r="V29" s="172"/>
      <c r="W29" s="172"/>
      <c r="X29" s="170"/>
      <c r="Y29" s="170"/>
      <c r="Z29" s="170"/>
      <c r="AA29" s="170"/>
    </row>
    <row r="30" spans="1:30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4"/>
      <c r="R30" s="364"/>
      <c r="S30" s="364"/>
      <c r="T30" s="364"/>
      <c r="U30" s="171"/>
      <c r="V30" s="172"/>
      <c r="W30" s="172"/>
      <c r="X30" s="170"/>
      <c r="Y30" s="170"/>
      <c r="Z30" s="170"/>
      <c r="AA30" s="170"/>
    </row>
    <row r="31" spans="1:30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3"/>
      <c r="R31" s="363"/>
      <c r="S31" s="363"/>
      <c r="T31" s="363"/>
      <c r="U31" s="171"/>
      <c r="V31" s="172"/>
      <c r="W31" s="172"/>
      <c r="X31" s="170"/>
      <c r="Y31" s="170"/>
      <c r="Z31" s="170"/>
      <c r="AA31" s="170"/>
    </row>
    <row r="32" spans="1:30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3"/>
      <c r="R32" s="363"/>
      <c r="S32" s="363"/>
      <c r="T32" s="363"/>
      <c r="U32" s="171"/>
      <c r="V32" s="172"/>
      <c r="W32" s="172"/>
      <c r="X32" s="170"/>
      <c r="Y32" s="170"/>
      <c r="Z32" s="170"/>
      <c r="AA32" s="170"/>
    </row>
    <row r="33" spans="1:27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3"/>
      <c r="R33" s="363"/>
      <c r="S33" s="363"/>
      <c r="T33" s="363"/>
      <c r="U33" s="171"/>
      <c r="V33" s="172"/>
      <c r="W33" s="172"/>
      <c r="X33" s="170"/>
      <c r="Y33" s="170"/>
      <c r="Z33" s="170"/>
      <c r="AA33" s="170"/>
    </row>
    <row r="34" spans="1:27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3"/>
      <c r="R34" s="363"/>
      <c r="S34" s="363"/>
      <c r="T34" s="363"/>
    </row>
    <row r="35" spans="1:27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3"/>
      <c r="R35" s="363"/>
      <c r="S35" s="363"/>
      <c r="T35" s="363"/>
    </row>
    <row r="36" spans="1:27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4"/>
      <c r="R36" s="364"/>
      <c r="S36" s="364"/>
      <c r="T36" s="364"/>
    </row>
    <row r="37" spans="1:27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4"/>
      <c r="R37" s="364"/>
      <c r="S37" s="364"/>
      <c r="T37" s="364"/>
    </row>
    <row r="38" spans="1:27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4"/>
      <c r="R38" s="364"/>
      <c r="S38" s="364"/>
      <c r="T38" s="364"/>
    </row>
    <row r="39" spans="1:27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4"/>
      <c r="R39" s="364"/>
      <c r="S39" s="364"/>
      <c r="T39" s="364"/>
    </row>
    <row r="40" spans="1:27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4"/>
      <c r="R40" s="364"/>
      <c r="S40" s="364"/>
      <c r="T40" s="364"/>
    </row>
    <row r="41" spans="1:27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3"/>
      <c r="R41" s="363"/>
      <c r="S41" s="363"/>
      <c r="T41" s="363"/>
    </row>
    <row r="42" spans="1:27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3"/>
      <c r="R42" s="363"/>
      <c r="S42" s="363"/>
      <c r="T42" s="363"/>
    </row>
    <row r="43" spans="1:27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3"/>
      <c r="R43" s="363"/>
      <c r="S43" s="363"/>
      <c r="T43" s="363"/>
    </row>
    <row r="44" spans="1:27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3"/>
      <c r="R44" s="363"/>
      <c r="S44" s="363"/>
      <c r="T44" s="363"/>
    </row>
    <row r="45" spans="1:27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3"/>
      <c r="R45" s="363"/>
      <c r="S45" s="363"/>
      <c r="T45" s="363"/>
    </row>
    <row r="46" spans="1:27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4"/>
      <c r="R46" s="364"/>
      <c r="S46" s="364"/>
      <c r="T46" s="364"/>
    </row>
    <row r="47" spans="1:27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4"/>
      <c r="R47" s="364"/>
      <c r="S47" s="364"/>
      <c r="T47" s="364"/>
    </row>
    <row r="48" spans="1:27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4"/>
      <c r="R48" s="364"/>
      <c r="S48" s="364"/>
      <c r="T48" s="364"/>
    </row>
    <row r="49" spans="2:21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4"/>
      <c r="R49" s="364"/>
      <c r="S49" s="364"/>
      <c r="T49" s="364"/>
    </row>
    <row r="50" spans="2:21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4"/>
      <c r="R50" s="364"/>
      <c r="S50" s="364"/>
      <c r="T50" s="364"/>
    </row>
    <row r="51" spans="2:21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3"/>
      <c r="R51" s="363"/>
      <c r="S51" s="363"/>
      <c r="T51" s="363"/>
    </row>
    <row r="52" spans="2:21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3"/>
      <c r="R52" s="363"/>
      <c r="S52" s="363"/>
      <c r="T52" s="363"/>
    </row>
    <row r="53" spans="2:21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3"/>
      <c r="R53" s="363"/>
      <c r="S53" s="363"/>
      <c r="T53" s="363"/>
    </row>
    <row r="54" spans="2:21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3"/>
      <c r="R54" s="363"/>
      <c r="S54" s="363"/>
      <c r="T54" s="363"/>
    </row>
    <row r="55" spans="2:21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3"/>
      <c r="R55" s="363"/>
      <c r="S55" s="363"/>
      <c r="T55" s="363"/>
    </row>
    <row r="56" spans="2:21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4"/>
      <c r="R56" s="364"/>
      <c r="S56" s="364"/>
      <c r="T56" s="364"/>
    </row>
    <row r="57" spans="2:21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4"/>
      <c r="R57" s="364"/>
      <c r="S57" s="364"/>
      <c r="T57" s="364"/>
    </row>
    <row r="58" spans="2:21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4"/>
      <c r="R58" s="364"/>
      <c r="S58" s="364"/>
      <c r="T58" s="364"/>
    </row>
    <row r="59" spans="2:21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4"/>
      <c r="R59" s="364"/>
      <c r="S59" s="364"/>
      <c r="T59" s="364"/>
    </row>
    <row r="60" spans="2:21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4"/>
      <c r="R60" s="364"/>
      <c r="S60" s="364"/>
      <c r="T60" s="364"/>
      <c r="U60" s="229"/>
    </row>
    <row r="61" spans="2:21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3"/>
      <c r="R61" s="363"/>
      <c r="S61" s="363"/>
      <c r="T61" s="363"/>
    </row>
    <row r="62" spans="2:21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3"/>
      <c r="R62" s="363"/>
      <c r="S62" s="363"/>
      <c r="T62" s="363"/>
    </row>
    <row r="63" spans="2:21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3"/>
      <c r="R63" s="363"/>
      <c r="S63" s="363"/>
      <c r="T63" s="363"/>
    </row>
    <row r="64" spans="2:21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3"/>
      <c r="R64" s="363"/>
      <c r="S64" s="363"/>
      <c r="T64" s="363"/>
    </row>
    <row r="65" spans="2:20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3"/>
      <c r="R65" s="363"/>
      <c r="S65" s="363"/>
      <c r="T65" s="363"/>
    </row>
    <row r="66" spans="2:20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4"/>
      <c r="R66" s="364"/>
      <c r="S66" s="364"/>
      <c r="T66" s="364"/>
    </row>
    <row r="67" spans="2:20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4"/>
      <c r="R67" s="364"/>
      <c r="S67" s="364"/>
      <c r="T67" s="364"/>
    </row>
    <row r="68" spans="2:20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4"/>
      <c r="R68" s="364"/>
      <c r="S68" s="364"/>
      <c r="T68" s="364"/>
    </row>
    <row r="69" spans="2:20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4"/>
      <c r="R69" s="364"/>
      <c r="S69" s="364"/>
      <c r="T69" s="364"/>
    </row>
    <row r="70" spans="2:20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4"/>
      <c r="R70" s="364"/>
      <c r="S70" s="364"/>
      <c r="T70" s="364"/>
    </row>
    <row r="71" spans="2:20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3"/>
      <c r="R71" s="363"/>
      <c r="S71" s="363"/>
      <c r="T71" s="363"/>
    </row>
    <row r="72" spans="2:20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3"/>
      <c r="R72" s="363"/>
      <c r="S72" s="363"/>
      <c r="T72" s="363"/>
    </row>
    <row r="73" spans="2:20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3"/>
      <c r="R73" s="363"/>
      <c r="S73" s="363"/>
      <c r="T73" s="363"/>
    </row>
    <row r="74" spans="2:20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3"/>
      <c r="R74" s="363"/>
      <c r="S74" s="363"/>
      <c r="T74" s="363"/>
    </row>
    <row r="75" spans="2:20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4"/>
      <c r="R75" s="364"/>
      <c r="S75" s="364"/>
      <c r="T75" s="364"/>
    </row>
    <row r="76" spans="2:20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4"/>
      <c r="R76" s="364"/>
      <c r="S76" s="364"/>
      <c r="T76" s="364"/>
    </row>
    <row r="77" spans="2:20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4"/>
      <c r="R77" s="364"/>
      <c r="S77" s="364"/>
      <c r="T77" s="364"/>
    </row>
    <row r="78" spans="2:20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4"/>
      <c r="R78" s="364"/>
      <c r="S78" s="364"/>
      <c r="T78" s="364"/>
    </row>
    <row r="79" spans="2:20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4"/>
      <c r="R79" s="364"/>
      <c r="S79" s="364"/>
      <c r="T79" s="364"/>
    </row>
    <row r="80" spans="2:20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3"/>
      <c r="R80" s="363"/>
      <c r="S80" s="363"/>
      <c r="T80" s="363"/>
    </row>
    <row r="81" spans="2:20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3"/>
      <c r="R81" s="363"/>
      <c r="S81" s="363"/>
      <c r="T81" s="363"/>
    </row>
    <row r="82" spans="2:20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3"/>
      <c r="R82" s="363"/>
      <c r="S82" s="363"/>
      <c r="T82" s="363"/>
    </row>
    <row r="83" spans="2:20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3"/>
      <c r="R83" s="363"/>
      <c r="S83" s="363"/>
      <c r="T83" s="363"/>
    </row>
    <row r="84" spans="2:20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3"/>
      <c r="R84" s="363"/>
      <c r="S84" s="363"/>
      <c r="T84" s="363"/>
    </row>
    <row r="85" spans="2:20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4"/>
      <c r="R85" s="364"/>
      <c r="S85" s="364"/>
      <c r="T85" s="364"/>
    </row>
    <row r="86" spans="2:20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4"/>
      <c r="R86" s="364"/>
      <c r="S86" s="364"/>
      <c r="T86" s="364"/>
    </row>
    <row r="87" spans="2:20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4"/>
      <c r="R87" s="364"/>
      <c r="S87" s="364"/>
      <c r="T87" s="364"/>
    </row>
    <row r="88" spans="2:20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4"/>
      <c r="R88" s="364"/>
      <c r="S88" s="364"/>
      <c r="T88" s="364"/>
    </row>
    <row r="89" spans="2:20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4"/>
      <c r="R89" s="364"/>
      <c r="S89" s="364"/>
      <c r="T89" s="364"/>
    </row>
    <row r="90" spans="2:20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3"/>
      <c r="R90" s="363"/>
      <c r="S90" s="363"/>
      <c r="T90" s="363"/>
    </row>
    <row r="91" spans="2:20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3"/>
      <c r="R91" s="363"/>
      <c r="S91" s="363"/>
      <c r="T91" s="363"/>
    </row>
    <row r="92" spans="2:20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3"/>
      <c r="R92" s="363"/>
      <c r="S92" s="363"/>
      <c r="T92" s="363"/>
    </row>
    <row r="93" spans="2:20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3"/>
      <c r="R93" s="363"/>
      <c r="S93" s="363"/>
      <c r="T93" s="363"/>
    </row>
    <row r="94" spans="2:20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4"/>
      <c r="R94" s="364"/>
      <c r="S94" s="364"/>
      <c r="T94" s="364"/>
    </row>
    <row r="95" spans="2:20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4"/>
      <c r="R95" s="364"/>
      <c r="S95" s="364"/>
      <c r="T95" s="364"/>
    </row>
    <row r="96" spans="2:20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4"/>
      <c r="R96" s="364"/>
      <c r="S96" s="364"/>
      <c r="T96" s="364"/>
    </row>
    <row r="97" spans="2:20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457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4"/>
      <c r="R97" s="364"/>
      <c r="S97" s="364"/>
      <c r="T97" s="364"/>
    </row>
    <row r="98" spans="2:20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3"/>
      <c r="R98" s="363"/>
      <c r="S98" s="363"/>
      <c r="T98" s="363"/>
    </row>
    <row r="99" spans="2:20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3"/>
      <c r="R99" s="363"/>
      <c r="S99" s="363"/>
      <c r="T99" s="363"/>
    </row>
    <row r="100" spans="2:20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3"/>
      <c r="R100" s="363"/>
      <c r="S100" s="363"/>
      <c r="T100" s="363"/>
    </row>
    <row r="101" spans="2:20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3"/>
      <c r="R101" s="363"/>
      <c r="S101" s="363"/>
      <c r="T101" s="363"/>
    </row>
    <row r="102" spans="2:20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3"/>
      <c r="R102" s="363"/>
      <c r="S102" s="363"/>
      <c r="T102" s="363"/>
    </row>
    <row r="103" spans="2:20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4"/>
      <c r="R103" s="364"/>
      <c r="S103" s="364"/>
      <c r="T103" s="364"/>
    </row>
    <row r="104" spans="2:20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4"/>
      <c r="R104" s="364"/>
      <c r="S104" s="364"/>
      <c r="T104" s="364"/>
    </row>
    <row r="105" spans="2:20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4"/>
      <c r="R105" s="364"/>
      <c r="S105" s="364"/>
      <c r="T105" s="364"/>
    </row>
    <row r="106" spans="2:20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4"/>
      <c r="R106" s="364"/>
      <c r="S106" s="364"/>
      <c r="T106" s="364"/>
    </row>
    <row r="107" spans="2:20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4"/>
      <c r="R107" s="364"/>
      <c r="S107" s="364"/>
      <c r="T107" s="364"/>
    </row>
    <row r="108" spans="2:20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3"/>
      <c r="R108" s="363"/>
      <c r="S108" s="363"/>
      <c r="T108" s="363"/>
    </row>
    <row r="109" spans="2:20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3"/>
      <c r="R109" s="363"/>
      <c r="S109" s="363"/>
      <c r="T109" s="363"/>
    </row>
    <row r="110" spans="2:20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3"/>
      <c r="R110" s="363"/>
      <c r="S110" s="363"/>
      <c r="T110" s="363"/>
    </row>
    <row r="111" spans="2:20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3"/>
      <c r="R111" s="363"/>
      <c r="S111" s="363"/>
      <c r="T111" s="363"/>
    </row>
    <row r="112" spans="2:20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4"/>
      <c r="R112" s="364"/>
      <c r="S112" s="364"/>
      <c r="T112" s="364"/>
    </row>
    <row r="113" spans="2:20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4"/>
      <c r="R113" s="364"/>
      <c r="S113" s="364"/>
      <c r="T113" s="364"/>
    </row>
    <row r="114" spans="2:20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4"/>
      <c r="R114" s="364"/>
      <c r="S114" s="364"/>
      <c r="T114" s="364"/>
    </row>
    <row r="115" spans="2:20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4"/>
      <c r="R115" s="364"/>
      <c r="S115" s="364"/>
      <c r="T115" s="364"/>
    </row>
    <row r="116" spans="2:20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57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4"/>
      <c r="R116" s="364"/>
      <c r="S116" s="364"/>
      <c r="T116" s="364"/>
    </row>
    <row r="117" spans="2:20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5"/>
      <c r="R117" s="365"/>
      <c r="S117" s="365"/>
      <c r="T117" s="365"/>
    </row>
    <row r="118" spans="2:20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5"/>
      <c r="R118" s="365"/>
      <c r="S118" s="365"/>
      <c r="T118" s="365"/>
    </row>
    <row r="119" spans="2:20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5"/>
      <c r="R119" s="365"/>
      <c r="S119" s="365"/>
      <c r="T119" s="365"/>
    </row>
    <row r="120" spans="2:20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5"/>
      <c r="R120" s="365"/>
      <c r="S120" s="365"/>
      <c r="T120" s="365"/>
    </row>
    <row r="121" spans="2:20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5"/>
      <c r="R121" s="365"/>
      <c r="S121" s="365"/>
      <c r="T121" s="365"/>
    </row>
    <row r="122" spans="2:20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4"/>
      <c r="R122" s="364"/>
      <c r="S122" s="364"/>
      <c r="T122" s="364"/>
    </row>
    <row r="123" spans="2:20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4"/>
      <c r="R123" s="364"/>
      <c r="S123" s="364"/>
      <c r="T123" s="364"/>
    </row>
    <row r="124" spans="2:20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4"/>
      <c r="R124" s="364"/>
      <c r="S124" s="364"/>
      <c r="T124" s="364"/>
    </row>
    <row r="125" spans="2:20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4"/>
      <c r="R125" s="364"/>
      <c r="S125" s="364"/>
      <c r="T125" s="364"/>
    </row>
    <row r="126" spans="2:20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4"/>
      <c r="R126" s="364"/>
      <c r="S126" s="364"/>
      <c r="T126" s="364"/>
    </row>
    <row r="127" spans="2:20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5"/>
      <c r="R127" s="365"/>
      <c r="S127" s="365"/>
      <c r="T127" s="365"/>
    </row>
    <row r="128" spans="2:20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5"/>
      <c r="R128" s="365"/>
      <c r="S128" s="365"/>
      <c r="T128" s="365"/>
    </row>
    <row r="129" spans="1:20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5"/>
      <c r="R129" s="365"/>
      <c r="S129" s="365"/>
      <c r="T129" s="365"/>
    </row>
    <row r="130" spans="1:20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5"/>
      <c r="R130" s="365"/>
      <c r="S130" s="365"/>
      <c r="T130" s="365"/>
    </row>
    <row r="131" spans="1:20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4"/>
      <c r="R131" s="364"/>
      <c r="S131" s="364"/>
      <c r="T131" s="364"/>
    </row>
    <row r="132" spans="1:20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4"/>
      <c r="R132" s="364"/>
      <c r="S132" s="364"/>
      <c r="T132" s="364"/>
    </row>
    <row r="133" spans="1:20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4"/>
      <c r="R133" s="364"/>
      <c r="S133" s="364"/>
      <c r="T133" s="364"/>
    </row>
    <row r="134" spans="1:20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4"/>
      <c r="R134" s="364"/>
      <c r="S134" s="364"/>
      <c r="T134" s="364"/>
    </row>
    <row r="135" spans="1:20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4"/>
      <c r="R135" s="364"/>
      <c r="S135" s="364"/>
      <c r="T135" s="364"/>
    </row>
    <row r="136" spans="1:20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56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5"/>
      <c r="R136" s="365"/>
      <c r="S136" s="365"/>
      <c r="T136" s="365"/>
    </row>
    <row r="137" spans="1:20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5"/>
      <c r="R137" s="365"/>
      <c r="S137" s="365"/>
      <c r="T137" s="365"/>
    </row>
    <row r="138" spans="1:20" ht="20.100000000000001" customHeight="1" x14ac:dyDescent="0.25">
      <c r="B138" s="264">
        <v>42431</v>
      </c>
      <c r="C138" s="358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5"/>
      <c r="R138" s="365"/>
      <c r="S138" s="365"/>
      <c r="T138" s="365"/>
    </row>
    <row r="139" spans="1:20" ht="20.100000000000001" customHeight="1" x14ac:dyDescent="0.25">
      <c r="B139" s="264">
        <v>42432</v>
      </c>
      <c r="C139" s="358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5"/>
      <c r="R139" s="365"/>
      <c r="S139" s="365"/>
      <c r="T139" s="365"/>
    </row>
    <row r="140" spans="1:20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5"/>
      <c r="R140" s="365"/>
      <c r="S140" s="365"/>
      <c r="T140" s="365"/>
    </row>
    <row r="141" spans="1:20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4"/>
      <c r="R141" s="364"/>
      <c r="S141" s="364"/>
      <c r="T141" s="364"/>
    </row>
    <row r="142" spans="1:20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4"/>
      <c r="R142" s="364"/>
      <c r="S142" s="364"/>
      <c r="T142" s="364"/>
    </row>
    <row r="143" spans="1:20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4"/>
      <c r="R143" s="364"/>
      <c r="S143" s="364"/>
      <c r="T143" s="364"/>
    </row>
    <row r="144" spans="1:20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4"/>
      <c r="R144" s="364"/>
      <c r="S144" s="364"/>
      <c r="T144" s="364"/>
    </row>
    <row r="145" spans="2:20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4"/>
      <c r="R145" s="364"/>
      <c r="S145" s="364"/>
      <c r="T145" s="364"/>
    </row>
    <row r="146" spans="2:20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</row>
    <row r="147" spans="2:20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</row>
    <row r="148" spans="2:20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</row>
    <row r="149" spans="2:20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</row>
    <row r="150" spans="2:20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</row>
    <row r="151" spans="2:20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</row>
    <row r="152" spans="2:20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</row>
    <row r="153" spans="2:20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</row>
    <row r="154" spans="2:20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</row>
    <row r="155" spans="2:20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</row>
    <row r="156" spans="2:20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</row>
    <row r="157" spans="2:20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</row>
    <row r="158" spans="2:20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56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</row>
    <row r="159" spans="2:20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</row>
    <row r="160" spans="2:20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</row>
    <row r="161" spans="2:20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</row>
    <row r="162" spans="2:20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</row>
    <row r="163" spans="2:20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</row>
    <row r="164" spans="2:20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</row>
    <row r="165" spans="2:20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</row>
    <row r="166" spans="2:20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</row>
    <row r="167" spans="2:20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</row>
    <row r="168" spans="2:20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</row>
    <row r="169" spans="2:20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</row>
    <row r="170" spans="2:20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</row>
    <row r="171" spans="2:20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</row>
    <row r="172" spans="2:20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</row>
    <row r="173" spans="2:20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</row>
    <row r="174" spans="2:20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</row>
    <row r="175" spans="2:20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</row>
    <row r="176" spans="2:20" ht="20.100000000000001" customHeight="1" x14ac:dyDescent="0.25">
      <c r="B176" s="264">
        <v>42486</v>
      </c>
      <c r="C176" s="358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</row>
    <row r="177" spans="2:20" ht="20.100000000000001" customHeight="1" x14ac:dyDescent="0.25">
      <c r="B177" s="264">
        <v>42487</v>
      </c>
      <c r="C177" s="358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</row>
    <row r="178" spans="2:20" ht="20.100000000000001" customHeight="1" x14ac:dyDescent="0.25">
      <c r="B178" s="264">
        <v>42488</v>
      </c>
      <c r="C178" s="358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</row>
    <row r="179" spans="2:20" ht="20.100000000000001" customHeight="1" x14ac:dyDescent="0.25">
      <c r="B179" s="264">
        <v>42489</v>
      </c>
      <c r="C179" s="358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56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</row>
    <row r="180" spans="2:20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</row>
    <row r="181" spans="2:20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</row>
    <row r="182" spans="2:20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</row>
    <row r="183" spans="2:20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</row>
    <row r="184" spans="2:20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</row>
    <row r="185" spans="2:20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</row>
    <row r="186" spans="2:20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</row>
    <row r="187" spans="2:20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</row>
    <row r="188" spans="2:20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</row>
    <row r="189" spans="2:20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</row>
    <row r="190" spans="2:20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</row>
    <row r="191" spans="2:20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</row>
    <row r="192" spans="2:20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14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</row>
    <row r="193" spans="2:20" ht="20.100000000000001" customHeight="1" x14ac:dyDescent="0.25">
      <c r="B193" s="179">
        <v>42509</v>
      </c>
      <c r="C193" s="231">
        <v>2040.04</v>
      </c>
      <c r="D193" s="178">
        <f t="shared" ref="D193:D214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</row>
    <row r="194" spans="2:20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</row>
    <row r="195" spans="2:20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</row>
    <row r="196" spans="2:20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14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</row>
    <row r="197" spans="2:20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</row>
    <row r="198" spans="2:20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</row>
    <row r="199" spans="2:20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 t="shared" ref="T199:T204" si="112">M199-S199</f>
        <v>9779.9019999994925</v>
      </c>
    </row>
    <row r="200" spans="2:20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457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 t="shared" si="112"/>
        <v>9548</v>
      </c>
    </row>
    <row r="201" spans="2:20" ht="20.100000000000001" customHeight="1" x14ac:dyDescent="0.25">
      <c r="B201" s="179">
        <v>42522</v>
      </c>
      <c r="C201" s="231">
        <v>2099.33</v>
      </c>
      <c r="D201" s="178">
        <f t="shared" si="68"/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si="61"/>
        <v>8.4881923181855839E-4</v>
      </c>
      <c r="H201" s="218">
        <f t="shared" ref="H201" si="114">(F201-F$2)/F$2</f>
        <v>-2.7387709409430999E-2</v>
      </c>
      <c r="I201" s="237">
        <v>334317.64</v>
      </c>
      <c r="J201" s="180">
        <v>400000</v>
      </c>
      <c r="K201" s="180">
        <f t="shared" ref="K201" si="115">I201-I200-J201+J200</f>
        <v>3544.640000000014</v>
      </c>
      <c r="L201" s="178">
        <f t="shared" si="86"/>
        <v>1.0716231373177417E-2</v>
      </c>
      <c r="M201" s="192">
        <f t="shared" ref="M201" si="116">I201-J201</f>
        <v>-65682.359999999986</v>
      </c>
      <c r="N201" s="194">
        <f t="shared" ref="N201" si="117">M201/J201</f>
        <v>-0.16420589999999996</v>
      </c>
      <c r="O201" s="192" t="b">
        <f t="shared" ref="O201" si="118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19">I201-Q201</f>
        <v>85683.450000000012</v>
      </c>
      <c r="S201" s="180">
        <v>-75736.72</v>
      </c>
      <c r="T201" s="180">
        <f t="shared" si="112"/>
        <v>10054.360000000015</v>
      </c>
    </row>
    <row r="202" spans="2:20" ht="20.100000000000001" customHeight="1" x14ac:dyDescent="0.25">
      <c r="B202" s="179">
        <v>42523</v>
      </c>
      <c r="C202" s="231">
        <v>2105.2600000000002</v>
      </c>
      <c r="D202" s="178">
        <f t="shared" si="68"/>
        <v>2.8247107410460915E-3</v>
      </c>
      <c r="E202" s="224">
        <f t="shared" ref="E202" si="120">(C202-$C$2)/$C$2</f>
        <v>1.3412986815320121E-3</v>
      </c>
      <c r="F202" s="235">
        <v>4971.3599999999997</v>
      </c>
      <c r="G202" s="178">
        <f t="shared" si="61"/>
        <v>3.8588520369528339E-3</v>
      </c>
      <c r="H202" s="218">
        <f t="shared" ref="H202" si="121">(F202-F$2)/F$2</f>
        <v>-2.3634542490720223E-2</v>
      </c>
      <c r="I202" s="237">
        <v>335688.99</v>
      </c>
      <c r="J202" s="180">
        <v>400000</v>
      </c>
      <c r="K202" s="180">
        <f t="shared" ref="K202" si="122">I202-I201-J202+J201</f>
        <v>1371.3499999999767</v>
      </c>
      <c r="L202" s="178">
        <f t="shared" si="86"/>
        <v>4.1019373072864974E-3</v>
      </c>
      <c r="M202" s="192">
        <f t="shared" ref="M202" si="123">I202-J202</f>
        <v>-64311.010000000009</v>
      </c>
      <c r="N202" s="194">
        <f t="shared" ref="N202" si="124">M202/J202</f>
        <v>-0.16077752500000003</v>
      </c>
      <c r="O202" s="192" t="b">
        <f t="shared" ref="O202" si="125">L202&gt;D202</f>
        <v>1</v>
      </c>
      <c r="P202" s="194">
        <f>COUNTIF(O$2:O202, TRUE)/(COUNTIF(O$2:O202,FALSE) + COUNTIF(O$2:O202, TRUE))</f>
        <v>0.4925373134328358</v>
      </c>
      <c r="Q202" s="180">
        <v>250005.54</v>
      </c>
      <c r="R202" s="180">
        <f t="shared" ref="R202" si="126">I202-Q202</f>
        <v>85683.449999999983</v>
      </c>
      <c r="S202" s="180">
        <v>-74052.52</v>
      </c>
      <c r="T202" s="180">
        <f t="shared" si="112"/>
        <v>9741.5099999999948</v>
      </c>
    </row>
    <row r="203" spans="2:20" ht="20.100000000000001" customHeight="1" x14ac:dyDescent="0.25">
      <c r="B203" s="179">
        <v>42524</v>
      </c>
      <c r="C203" s="231">
        <v>2099.13</v>
      </c>
      <c r="D203" s="178">
        <f t="shared" si="68"/>
        <v>-2.911754367631603E-3</v>
      </c>
      <c r="E203" s="224">
        <f t="shared" ref="E203" si="127">(C203-$C$2)/$C$2</f>
        <v>-1.5743612183938402E-3</v>
      </c>
      <c r="F203" s="235">
        <v>4942.51</v>
      </c>
      <c r="G203" s="178">
        <f t="shared" si="61"/>
        <v>-5.8032409642430755E-3</v>
      </c>
      <c r="H203" s="218">
        <f t="shared" ref="H203" si="128">(F203-F$2)/F$2</f>
        <v>-2.9300626509810006E-2</v>
      </c>
      <c r="I203" s="237">
        <v>333931.11</v>
      </c>
      <c r="J203" s="180">
        <v>400000</v>
      </c>
      <c r="K203" s="180">
        <f t="shared" ref="K203" si="129">I203-I202-J203+J202</f>
        <v>-1757.8800000000047</v>
      </c>
      <c r="L203" s="178">
        <f t="shared" si="86"/>
        <v>-5.2366328725884179E-3</v>
      </c>
      <c r="M203" s="192">
        <f t="shared" ref="M203" si="130">I203-J203</f>
        <v>-66068.890000000014</v>
      </c>
      <c r="N203" s="194">
        <f t="shared" ref="N203" si="131">M203/J203</f>
        <v>-0.16517222500000003</v>
      </c>
      <c r="O203" s="192" t="b">
        <f t="shared" ref="O203" si="132">L203&gt;D203</f>
        <v>0</v>
      </c>
      <c r="P203" s="194">
        <f>COUNTIF(O$2:O203, TRUE)/(COUNTIF(O$2:O203,FALSE) + COUNTIF(O$2:O203, TRUE))</f>
        <v>0.49009900990099009</v>
      </c>
      <c r="Q203" s="180">
        <v>260288.76</v>
      </c>
      <c r="R203" s="180">
        <f t="shared" ref="R203" si="133">I203-Q203</f>
        <v>73642.349999999977</v>
      </c>
      <c r="S203" s="180">
        <v>-75134.75</v>
      </c>
      <c r="T203" s="180">
        <f t="shared" si="112"/>
        <v>9065.859999999986</v>
      </c>
    </row>
    <row r="204" spans="2:20" ht="20.100000000000001" customHeight="1" x14ac:dyDescent="0.25">
      <c r="B204" s="264">
        <v>42527</v>
      </c>
      <c r="C204" s="265">
        <v>2109.41</v>
      </c>
      <c r="D204" s="178">
        <f t="shared" si="68"/>
        <v>4.8972669629797792E-3</v>
      </c>
      <c r="E204" s="266">
        <f t="shared" ref="E204" si="134">(C204-$C$2)/$C$2</f>
        <v>3.3151956774033027E-3</v>
      </c>
      <c r="F204" s="267">
        <v>4968.71</v>
      </c>
      <c r="G204" s="178">
        <f t="shared" si="61"/>
        <v>5.300950326858179E-3</v>
      </c>
      <c r="H204" s="268">
        <f t="shared" ref="H204" si="135">(F204-F$2)/F$2</f>
        <v>-2.4154997348626153E-2</v>
      </c>
      <c r="I204" s="269">
        <v>340934.25</v>
      </c>
      <c r="J204" s="270">
        <v>400000</v>
      </c>
      <c r="K204" s="270">
        <f t="shared" ref="K204" si="136">I204-I203-J204+J203</f>
        <v>7003.140000000014</v>
      </c>
      <c r="L204" s="178">
        <f t="shared" si="86"/>
        <v>2.0971810622855757E-2</v>
      </c>
      <c r="M204" s="271">
        <f t="shared" ref="M204" si="137">I204-J204</f>
        <v>-59065.75</v>
      </c>
      <c r="N204" s="272">
        <f t="shared" ref="N204" si="138">M204/J204</f>
        <v>-0.14766437499999999</v>
      </c>
      <c r="O204" s="271" t="b">
        <f t="shared" ref="O204" si="139">L204&gt;D204</f>
        <v>1</v>
      </c>
      <c r="P204" s="272">
        <f>COUNTIF(O$2:O204, TRUE)/(COUNTIF(O$2:O204,FALSE) + COUNTIF(O$2:O204, TRUE))</f>
        <v>0.49261083743842365</v>
      </c>
      <c r="Q204" s="270">
        <v>226096.58</v>
      </c>
      <c r="R204" s="270">
        <f t="shared" ref="R204" si="140">I204-Q204</f>
        <v>114837.67000000001</v>
      </c>
      <c r="S204" s="270">
        <v>-68552.800000000003</v>
      </c>
      <c r="T204" s="270">
        <f t="shared" si="112"/>
        <v>9487.0500000000029</v>
      </c>
    </row>
    <row r="205" spans="2:20" ht="20.100000000000001" customHeight="1" x14ac:dyDescent="0.25">
      <c r="B205" s="264">
        <v>42528</v>
      </c>
      <c r="C205" s="265">
        <v>2112.13</v>
      </c>
      <c r="D205" s="178">
        <f t="shared" si="68"/>
        <v>1.289460085995731E-3</v>
      </c>
      <c r="E205" s="266">
        <f t="shared" ref="E205" si="141">(C205-$C$2)/$C$2</f>
        <v>4.6089305759023109E-3</v>
      </c>
      <c r="F205" s="267">
        <v>4961.75</v>
      </c>
      <c r="G205" s="178">
        <f t="shared" si="61"/>
        <v>-1.4007659935878802E-3</v>
      </c>
      <c r="H205" s="268">
        <f t="shared" ref="H205" si="142">(F205-F$2)/F$2</f>
        <v>-2.5521927843352873E-2</v>
      </c>
      <c r="I205" s="269">
        <v>347691.97</v>
      </c>
      <c r="J205" s="270">
        <v>400000</v>
      </c>
      <c r="K205" s="270">
        <f t="shared" ref="K205" si="143">I205-I204-J205+J204</f>
        <v>6757.7199999999721</v>
      </c>
      <c r="L205" s="178">
        <f t="shared" si="86"/>
        <v>1.9821182530062532E-2</v>
      </c>
      <c r="M205" s="271">
        <f t="shared" ref="M205" si="144">I205-J205</f>
        <v>-52308.030000000028</v>
      </c>
      <c r="N205" s="272">
        <f t="shared" ref="N205" si="145">M205/J205</f>
        <v>-0.13077007500000007</v>
      </c>
      <c r="O205" s="271" t="b">
        <f t="shared" ref="O205" si="146">L205&gt;D205</f>
        <v>1</v>
      </c>
      <c r="P205" s="272">
        <f>COUNTIF(O$2:O205, TRUE)/(COUNTIF(O$2:O205,FALSE) + COUNTIF(O$2:O205, TRUE))</f>
        <v>0.49509803921568629</v>
      </c>
      <c r="Q205" s="270">
        <v>221341.46</v>
      </c>
      <c r="R205" s="270">
        <f t="shared" ref="R205" si="147">I205-Q205</f>
        <v>126350.50999999998</v>
      </c>
      <c r="S205" s="270">
        <v>-62220.480000000003</v>
      </c>
      <c r="T205" s="270">
        <f t="shared" ref="T205" si="148">M205-S205</f>
        <v>9912.4499999999753</v>
      </c>
    </row>
    <row r="206" spans="2:20" ht="20.100000000000001" customHeight="1" x14ac:dyDescent="0.25">
      <c r="B206" s="264">
        <v>42529</v>
      </c>
      <c r="C206" s="265">
        <v>2119.12</v>
      </c>
      <c r="D206" s="178">
        <f t="shared" si="68"/>
        <v>3.3094553839014555E-3</v>
      </c>
      <c r="E206" s="266">
        <f t="shared" ref="E206" si="149">(C206-$C$2)/$C$2</f>
        <v>7.9336390099122144E-3</v>
      </c>
      <c r="F206" s="267">
        <v>4974.6400000000003</v>
      </c>
      <c r="G206" s="178">
        <f t="shared" si="61"/>
        <v>2.5978737340656677E-3</v>
      </c>
      <c r="H206" s="268">
        <f>(F206-F$2)/F$2</f>
        <v>-2.2990356855274171E-2</v>
      </c>
      <c r="I206" s="269">
        <v>345415.56</v>
      </c>
      <c r="J206" s="270">
        <v>400000</v>
      </c>
      <c r="K206" s="270">
        <f>I206-I205-J206+J205</f>
        <v>-2276.4099999999744</v>
      </c>
      <c r="L206" s="178">
        <f t="shared" si="86"/>
        <v>-6.5472032615535372E-3</v>
      </c>
      <c r="M206" s="271">
        <f t="shared" ref="M206" si="150">I206-J206</f>
        <v>-54584.44</v>
      </c>
      <c r="N206" s="272">
        <f t="shared" ref="N206" si="151">M206/J206</f>
        <v>-0.1364611</v>
      </c>
      <c r="O206" s="271" t="b">
        <f t="shared" ref="O206" si="152">L206&gt;D206</f>
        <v>0</v>
      </c>
      <c r="P206" s="272">
        <f>COUNTIF(O$2:O206, TRUE)/(COUNTIF(O$2:O206,FALSE) + COUNTIF(O$2:O206, TRUE))</f>
        <v>0.49268292682926829</v>
      </c>
      <c r="Q206" s="270">
        <v>224599.69</v>
      </c>
      <c r="R206" s="270">
        <f t="shared" ref="R206" si="153">I206-Q206</f>
        <v>120815.87</v>
      </c>
      <c r="S206" s="270">
        <v>-64591.5</v>
      </c>
      <c r="T206" s="270">
        <f t="shared" ref="T206" si="154">M206-S206</f>
        <v>10007.059999999998</v>
      </c>
    </row>
    <row r="207" spans="2:20" ht="20.100000000000001" customHeight="1" x14ac:dyDescent="0.25">
      <c r="B207" s="264">
        <v>42530</v>
      </c>
      <c r="C207" s="265">
        <v>2115.48</v>
      </c>
      <c r="D207" s="178">
        <f t="shared" si="68"/>
        <v>-1.7176941371889619E-3</v>
      </c>
      <c r="E207" s="266">
        <f t="shared" ref="E207" si="155">(C207-$C$2)/$C$2</f>
        <v>6.2023173075093528E-3</v>
      </c>
      <c r="F207" s="267">
        <v>4958.6099999999997</v>
      </c>
      <c r="G207" s="178">
        <f t="shared" si="61"/>
        <v>-3.2223437273854296E-3</v>
      </c>
      <c r="H207" s="268">
        <f>(F207-F$2)/F$2</f>
        <v>-2.6138617750456655E-2</v>
      </c>
      <c r="I207" s="269">
        <v>343338.01</v>
      </c>
      <c r="J207" s="270">
        <v>400000</v>
      </c>
      <c r="K207" s="270">
        <f>I207-I206-J207+J206</f>
        <v>-2077.5499999999884</v>
      </c>
      <c r="L207" s="178">
        <f t="shared" si="86"/>
        <v>-6.0146392941881031E-3</v>
      </c>
      <c r="M207" s="271">
        <f t="shared" ref="M207" si="156">I207-J207</f>
        <v>-56661.989999999991</v>
      </c>
      <c r="N207" s="272">
        <f t="shared" ref="N207" si="157">M207/J207</f>
        <v>-0.14165497499999999</v>
      </c>
      <c r="O207" s="271" t="b">
        <f t="shared" ref="O207" si="158">L207&gt;D207</f>
        <v>0</v>
      </c>
      <c r="P207" s="272">
        <f>COUNTIF(O$2:O207, TRUE)/(COUNTIF(O$2:O207,FALSE) + COUNTIF(O$2:O207, TRUE))</f>
        <v>0.49029126213592233</v>
      </c>
      <c r="Q207" s="270">
        <v>224600.69</v>
      </c>
      <c r="R207" s="270">
        <f t="shared" ref="R207" si="159">I207-Q207</f>
        <v>118737.32</v>
      </c>
      <c r="S207" s="270">
        <v>-66856.5</v>
      </c>
      <c r="T207" s="270">
        <f t="shared" ref="T207" si="160">M207-S207</f>
        <v>10194.510000000009</v>
      </c>
    </row>
    <row r="208" spans="2:20" ht="20.100000000000001" customHeight="1" x14ac:dyDescent="0.25">
      <c r="B208" s="264">
        <v>42531</v>
      </c>
      <c r="C208" s="265">
        <v>2096.0700000000002</v>
      </c>
      <c r="D208" s="178">
        <f t="shared" si="68"/>
        <v>-9.1752226445061431E-3</v>
      </c>
      <c r="E208" s="266">
        <f t="shared" ref="E208:E209" si="161">(C208-$C$2)/$C$2</f>
        <v>-3.0298129792050619E-3</v>
      </c>
      <c r="F208" s="267">
        <v>4894.54</v>
      </c>
      <c r="G208" s="178">
        <f t="shared" si="61"/>
        <v>-1.2920959704433242E-2</v>
      </c>
      <c r="H208" s="268">
        <f>(F208-F$2)/F$2</f>
        <v>-3.8721841428206664E-2</v>
      </c>
      <c r="I208" s="269">
        <v>332939.06</v>
      </c>
      <c r="J208" s="270">
        <v>400000</v>
      </c>
      <c r="K208" s="270">
        <f>I208-I207-J208+J207</f>
        <v>-10398.950000000012</v>
      </c>
      <c r="L208" s="178">
        <f t="shared" si="86"/>
        <v>-3.0287791322609493E-2</v>
      </c>
      <c r="M208" s="271">
        <f t="shared" ref="M208:M209" si="162">I208-J208</f>
        <v>-67060.94</v>
      </c>
      <c r="N208" s="272">
        <f t="shared" ref="N208:N209" si="163">M208/J208</f>
        <v>-0.16765235000000001</v>
      </c>
      <c r="O208" s="271" t="b">
        <f t="shared" ref="O208:O209" si="164">L208&gt;D208</f>
        <v>0</v>
      </c>
      <c r="P208" s="272">
        <f>COUNTIF(O$2:O208, TRUE)/(COUNTIF(O$2:O208,FALSE) + COUNTIF(O$2:O208, TRUE))</f>
        <v>0.48792270531400966</v>
      </c>
      <c r="Q208" s="270">
        <v>258667.11</v>
      </c>
      <c r="R208" s="270">
        <f t="shared" ref="R208:R209" si="165">I208-Q208</f>
        <v>74271.950000000012</v>
      </c>
      <c r="S208" s="270">
        <v>-76706.92</v>
      </c>
      <c r="T208" s="270">
        <f>M208-S208</f>
        <v>9645.9799999999959</v>
      </c>
    </row>
    <row r="209" spans="2:20" ht="20.100000000000001" customHeight="1" x14ac:dyDescent="0.25">
      <c r="B209" s="179">
        <v>42534</v>
      </c>
      <c r="C209" s="231">
        <v>2079.06</v>
      </c>
      <c r="D209" s="178">
        <f t="shared" si="68"/>
        <v>-8.1151869928009161E-3</v>
      </c>
      <c r="E209" s="224">
        <f t="shared" si="161"/>
        <v>-1.1120412473126515E-2</v>
      </c>
      <c r="F209" s="235">
        <v>4848.4399999999996</v>
      </c>
      <c r="G209" s="178">
        <f t="shared" si="61"/>
        <v>-9.4186583417441398E-3</v>
      </c>
      <c r="H209" s="218">
        <f t="shared" ref="H209" si="166">(F209-F$2)/F$2</f>
        <v>-4.7775791975175327E-2</v>
      </c>
      <c r="I209" s="237">
        <v>329797.69</v>
      </c>
      <c r="J209" s="180">
        <v>400000</v>
      </c>
      <c r="K209" s="180">
        <f t="shared" ref="K209" si="167">I209-I208-J209+J208</f>
        <v>-3141.3699999999953</v>
      </c>
      <c r="L209" s="178">
        <f t="shared" si="86"/>
        <v>-9.4352702263290934E-3</v>
      </c>
      <c r="M209" s="192">
        <f t="shared" si="162"/>
        <v>-70202.31</v>
      </c>
      <c r="N209" s="194">
        <f t="shared" si="163"/>
        <v>-0.175505775</v>
      </c>
      <c r="O209" s="192" t="b">
        <f t="shared" si="164"/>
        <v>0</v>
      </c>
      <c r="P209" s="194">
        <f>COUNTIF(O$2:O209, TRUE)/(COUNTIF(O$2:O209,FALSE) + COUNTIF(O$2:O209, TRUE))</f>
        <v>0.48557692307692307</v>
      </c>
      <c r="Q209" s="180">
        <v>255528.93</v>
      </c>
      <c r="R209" s="180">
        <f t="shared" si="165"/>
        <v>74268.760000000009</v>
      </c>
      <c r="S209" s="180">
        <v>-78829.440000000002</v>
      </c>
      <c r="T209" s="180">
        <f t="shared" ref="T209" si="168">M209-S209</f>
        <v>8627.1300000000047</v>
      </c>
    </row>
    <row r="210" spans="2:20" ht="20.100000000000001" customHeight="1" x14ac:dyDescent="0.25">
      <c r="B210" s="179">
        <v>42535</v>
      </c>
      <c r="C210" s="231">
        <v>2075.3200000000002</v>
      </c>
      <c r="D210" s="178">
        <f t="shared" si="68"/>
        <v>-1.7988898829277566E-3</v>
      </c>
      <c r="E210" s="224">
        <f t="shared" ref="E210:E211" si="169">(C210-$C$2)/$C$2</f>
        <v>-1.2899297958562379E-2</v>
      </c>
      <c r="F210" s="235">
        <v>4843.55</v>
      </c>
      <c r="G210" s="178">
        <f t="shared" si="61"/>
        <v>-1.0085718292893008E-3</v>
      </c>
      <c r="H210" s="218">
        <f t="shared" ref="H210:H211" si="170">(F210-F$2)/F$2</f>
        <v>-4.8736178486556481E-2</v>
      </c>
      <c r="I210" s="237">
        <v>327192.19</v>
      </c>
      <c r="J210" s="180">
        <v>400000</v>
      </c>
      <c r="K210" s="180">
        <f t="shared" ref="K210" si="171">I210-I209-J210+J209</f>
        <v>-2605.5</v>
      </c>
      <c r="L210" s="178">
        <f t="shared" si="86"/>
        <v>-7.9002979068773949E-3</v>
      </c>
      <c r="M210" s="192">
        <f t="shared" ref="M210" si="172">I210-J210</f>
        <v>-72807.81</v>
      </c>
      <c r="N210" s="194">
        <f t="shared" ref="N210" si="173">M210/J210</f>
        <v>-0.18201952499999999</v>
      </c>
      <c r="O210" s="192" t="b">
        <f t="shared" ref="O210" si="174">L210&gt;D210</f>
        <v>0</v>
      </c>
      <c r="P210" s="194">
        <f>COUNTIF(O$2:O210, TRUE)/(COUNTIF(O$2:O210,FALSE) + COUNTIF(O$2:O210, TRUE))</f>
        <v>0.48325358851674644</v>
      </c>
      <c r="Q210" s="180">
        <v>272585.19</v>
      </c>
      <c r="R210" s="180">
        <f t="shared" ref="R210" si="175">I210-Q210</f>
        <v>54607</v>
      </c>
      <c r="S210" s="180">
        <v>-80356</v>
      </c>
      <c r="T210" s="180">
        <f t="shared" ref="T210" si="176">M210-S210</f>
        <v>7548.1900000000023</v>
      </c>
    </row>
    <row r="211" spans="2:20" ht="20.100000000000001" customHeight="1" x14ac:dyDescent="0.25">
      <c r="B211" s="179">
        <v>42536</v>
      </c>
      <c r="C211" s="231">
        <v>2071.5</v>
      </c>
      <c r="D211" s="178">
        <f t="shared" si="68"/>
        <v>-1.8406799915194588E-3</v>
      </c>
      <c r="E211" s="224">
        <f t="shared" si="169"/>
        <v>-1.4716234470424866E-2</v>
      </c>
      <c r="F211" s="235">
        <v>4834.93</v>
      </c>
      <c r="G211" s="178">
        <f t="shared" si="61"/>
        <v>-1.7796863870507976E-3</v>
      </c>
      <c r="H211" s="218">
        <f t="shared" si="170"/>
        <v>-5.042912976019788E-2</v>
      </c>
      <c r="I211" s="237">
        <v>325610.21000000002</v>
      </c>
      <c r="J211" s="180">
        <v>400000</v>
      </c>
      <c r="K211" s="180">
        <f t="shared" ref="K211" si="177">I211-I210-J211+J210</f>
        <v>-1581.9799999999814</v>
      </c>
      <c r="L211" s="178">
        <f t="shared" si="86"/>
        <v>-4.8350176084581403E-3</v>
      </c>
      <c r="M211" s="192">
        <f t="shared" ref="M211" si="178">I211-J211</f>
        <v>-74389.789999999979</v>
      </c>
      <c r="N211" s="194">
        <f t="shared" ref="N211" si="179">M211/J211</f>
        <v>-0.18597447499999994</v>
      </c>
      <c r="O211" s="192" t="b">
        <f t="shared" ref="O211" si="180">L211&gt;D211</f>
        <v>0</v>
      </c>
      <c r="P211" s="194">
        <f>COUNTIF(O$2:O211, TRUE)/(COUNTIF(O$2:O211,FALSE) + COUNTIF(O$2:O211, TRUE))</f>
        <v>0.48095238095238096</v>
      </c>
      <c r="Q211" s="180">
        <v>269122.73</v>
      </c>
      <c r="R211" s="180">
        <f t="shared" ref="R211" si="181">I211-Q211</f>
        <v>56487.48000000004</v>
      </c>
      <c r="S211" s="180">
        <v>-82018</v>
      </c>
      <c r="T211" s="180">
        <f t="shared" ref="T211" si="182">M211-S211</f>
        <v>7628.210000000021</v>
      </c>
    </row>
    <row r="212" spans="2:20" ht="20.100000000000001" customHeight="1" x14ac:dyDescent="0.25">
      <c r="B212" s="179">
        <v>42537</v>
      </c>
      <c r="C212" s="231">
        <v>2077.9899999999998</v>
      </c>
      <c r="D212" s="178">
        <f t="shared" si="68"/>
        <v>3.1329954139511377E-3</v>
      </c>
      <c r="E212" s="224">
        <f t="shared" ref="E212" si="183">(C212-$C$2)/$C$2</f>
        <v>-1.1629344951580198E-2</v>
      </c>
      <c r="F212" s="235">
        <v>4844.91</v>
      </c>
      <c r="G212" s="178">
        <f t="shared" si="61"/>
        <v>2.0641457063493292E-3</v>
      </c>
      <c r="H212" s="218">
        <f t="shared" ref="H212" si="184">(F212-F$2)/F$2</f>
        <v>-4.8469077125517991E-2</v>
      </c>
      <c r="I212" s="237">
        <v>321688.28999999998</v>
      </c>
      <c r="J212" s="180">
        <v>400000</v>
      </c>
      <c r="K212" s="180">
        <f t="shared" ref="K212" si="185">I212-I211-J212+J211</f>
        <v>-3921.9200000000419</v>
      </c>
      <c r="L212" s="178">
        <f t="shared" si="86"/>
        <v>-1.2044831149490188E-2</v>
      </c>
      <c r="M212" s="192">
        <f t="shared" ref="M212" si="186">I212-J212</f>
        <v>-78311.710000000021</v>
      </c>
      <c r="N212" s="194">
        <f t="shared" ref="N212" si="187">M212/J212</f>
        <v>-0.19577927500000006</v>
      </c>
      <c r="O212" s="192" t="b">
        <f t="shared" ref="O212" si="188">L212&gt;D212</f>
        <v>0</v>
      </c>
      <c r="P212" s="194">
        <f>COUNTIF(O$2:O212, TRUE)/(COUNTIF(O$2:O212,FALSE) + COUNTIF(O$2:O212, TRUE))</f>
        <v>0.47867298578199052</v>
      </c>
      <c r="Q212" s="180">
        <v>270659.01</v>
      </c>
      <c r="R212" s="180">
        <f t="shared" ref="R212" si="189">I212-Q212</f>
        <v>51029.27999999997</v>
      </c>
      <c r="S212" s="180">
        <v>-85365</v>
      </c>
      <c r="T212" s="180">
        <f t="shared" ref="T212" si="190">M212-S212</f>
        <v>7053.289999999979</v>
      </c>
    </row>
    <row r="213" spans="2:20" ht="20.100000000000001" customHeight="1" x14ac:dyDescent="0.25">
      <c r="B213" s="179">
        <v>42538</v>
      </c>
      <c r="C213" s="231">
        <v>2071.2199999999998</v>
      </c>
      <c r="D213" s="178">
        <f t="shared" si="68"/>
        <v>-3.2579560055630598E-3</v>
      </c>
      <c r="E213" s="224">
        <f t="shared" ref="E213:E214" si="191">(C213-$C$2)/$C$2</f>
        <v>-1.4849413062917493E-2</v>
      </c>
      <c r="F213" s="235">
        <v>4800.34</v>
      </c>
      <c r="G213" s="178">
        <f t="shared" si="61"/>
        <v>-9.1993452922757516E-3</v>
      </c>
      <c r="H213" s="218">
        <f t="shared" ref="H213:H214" si="192">(F213-F$2)/F$2</f>
        <v>-5.7222538641318162E-2</v>
      </c>
      <c r="I213" s="237">
        <v>328584.48</v>
      </c>
      <c r="J213" s="180">
        <v>400000</v>
      </c>
      <c r="K213" s="180">
        <f t="shared" ref="K213:K214" si="193">I213-I212-J213+J212</f>
        <v>6896.1900000000023</v>
      </c>
      <c r="L213" s="178">
        <f t="shared" si="86"/>
        <v>2.1437491554324228E-2</v>
      </c>
      <c r="M213" s="192">
        <f t="shared" ref="M213:M214" si="194">I213-J213</f>
        <v>-71415.520000000019</v>
      </c>
      <c r="N213" s="194">
        <f t="shared" ref="N213:N214" si="195">M213/J213</f>
        <v>-0.17853880000000005</v>
      </c>
      <c r="O213" s="192" t="b">
        <f t="shared" ref="O213:O214" si="196">L213&gt;D213</f>
        <v>1</v>
      </c>
      <c r="P213" s="194">
        <f>COUNTIF(O$2:O213, TRUE)/(COUNTIF(O$2:O213,FALSE) + COUNTIF(O$2:O213, TRUE))</f>
        <v>0.48113207547169812</v>
      </c>
      <c r="Q213" s="180">
        <v>269293.38</v>
      </c>
      <c r="R213" s="180">
        <f t="shared" ref="R213:R214" si="197">I213-Q213</f>
        <v>59291.099999999977</v>
      </c>
      <c r="S213" s="180">
        <v>-78578</v>
      </c>
      <c r="T213" s="180">
        <f t="shared" ref="T213:T214" si="198">M213-S213</f>
        <v>7162.4799999999814</v>
      </c>
    </row>
    <row r="214" spans="2:20" ht="20.100000000000001" customHeight="1" x14ac:dyDescent="0.25">
      <c r="B214" s="264">
        <v>42541</v>
      </c>
      <c r="C214" s="265">
        <v>2083.25</v>
      </c>
      <c r="D214" s="178">
        <f t="shared" si="68"/>
        <v>5.808171029634805E-3</v>
      </c>
      <c r="E214" s="266">
        <f t="shared" si="191"/>
        <v>-9.1274899640418055E-3</v>
      </c>
      <c r="F214" s="267">
        <v>4837.21</v>
      </c>
      <c r="G214" s="178">
        <f t="shared" si="61"/>
        <v>7.6807059499951853E-3</v>
      </c>
      <c r="H214" s="268">
        <f t="shared" si="192"/>
        <v>-4.9981342184339181E-2</v>
      </c>
      <c r="I214" s="269">
        <v>341742.75</v>
      </c>
      <c r="J214" s="270">
        <v>400000</v>
      </c>
      <c r="K214" s="270">
        <f t="shared" si="193"/>
        <v>13158.270000000019</v>
      </c>
      <c r="L214" s="178">
        <f t="shared" si="86"/>
        <v>4.0045318025976211E-2</v>
      </c>
      <c r="M214" s="271">
        <f t="shared" si="194"/>
        <v>-58257.25</v>
      </c>
      <c r="N214" s="272">
        <f t="shared" si="195"/>
        <v>-0.14564312500000001</v>
      </c>
      <c r="O214" s="271" t="b">
        <f t="shared" si="196"/>
        <v>1</v>
      </c>
      <c r="P214" s="272">
        <f>COUNTIF(O$2:O214, TRUE)/(COUNTIF(O$2:O214,FALSE) + COUNTIF(O$2:O214, TRUE))</f>
        <v>0.48356807511737088</v>
      </c>
      <c r="Q214" s="270">
        <v>253651.64</v>
      </c>
      <c r="R214" s="270">
        <f t="shared" si="197"/>
        <v>88091.109999999986</v>
      </c>
      <c r="S214" s="270">
        <v>-65989</v>
      </c>
      <c r="T214" s="270">
        <f t="shared" si="198"/>
        <v>7731.75</v>
      </c>
    </row>
  </sheetData>
  <conditionalFormatting sqref="L215:L1048576 L1:L2">
    <cfRule type="colorScale" priority="12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4">
    <cfRule type="colorScale" priority="1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14">
    <cfRule type="colorScale" priority="1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14">
    <cfRule type="colorScale" priority="10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4">
    <cfRule type="colorScale" priority="17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205" activePane="bottomLeft" state="frozen"/>
      <selection activeCell="E5" sqref="E5"/>
      <selection pane="bottomLeft" activeCell="I227" sqref="I227"/>
    </sheetView>
  </sheetViews>
  <sheetFormatPr defaultRowHeight="18" customHeight="1" x14ac:dyDescent="0.25"/>
  <cols>
    <col min="1" max="1" width="9.5703125" style="303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7" t="s">
        <v>1</v>
      </c>
      <c r="B1" s="328" t="s">
        <v>2</v>
      </c>
      <c r="C1" s="329" t="s">
        <v>4</v>
      </c>
      <c r="D1" s="328" t="s">
        <v>5</v>
      </c>
      <c r="E1" s="328" t="s">
        <v>94</v>
      </c>
      <c r="F1" s="330" t="s">
        <v>60</v>
      </c>
      <c r="G1" s="328" t="s">
        <v>3</v>
      </c>
      <c r="H1" s="329" t="s">
        <v>6</v>
      </c>
      <c r="I1" s="328" t="s">
        <v>7</v>
      </c>
      <c r="J1" s="329" t="s">
        <v>95</v>
      </c>
      <c r="K1" s="330" t="s">
        <v>61</v>
      </c>
      <c r="L1" s="328" t="s">
        <v>77</v>
      </c>
      <c r="M1" s="330" t="s">
        <v>38</v>
      </c>
      <c r="N1" s="329" t="s">
        <v>59</v>
      </c>
      <c r="O1" s="329" t="s">
        <v>76</v>
      </c>
      <c r="P1" s="24" t="s">
        <v>135</v>
      </c>
    </row>
    <row r="2" spans="1:17" ht="18" customHeight="1" x14ac:dyDescent="0.25">
      <c r="A2" s="316" t="s">
        <v>12</v>
      </c>
      <c r="B2" s="317">
        <v>42151</v>
      </c>
      <c r="C2" s="318">
        <v>5</v>
      </c>
      <c r="D2" s="319">
        <v>42.7</v>
      </c>
      <c r="E2" s="320"/>
      <c r="F2" s="319">
        <f>C2*D2</f>
        <v>213.5</v>
      </c>
      <c r="G2" s="317">
        <v>42181</v>
      </c>
      <c r="H2" s="318">
        <v>5</v>
      </c>
      <c r="I2" s="319">
        <v>43.35</v>
      </c>
      <c r="J2" s="318">
        <v>0.01</v>
      </c>
      <c r="K2" s="319">
        <f>H2*I2-J2</f>
        <v>216.74</v>
      </c>
      <c r="L2" s="320"/>
      <c r="M2" s="319"/>
      <c r="N2" s="319"/>
      <c r="O2" s="321"/>
    </row>
    <row r="3" spans="1:17" ht="18" customHeight="1" x14ac:dyDescent="0.25">
      <c r="A3" s="316"/>
      <c r="B3" s="317">
        <v>42153</v>
      </c>
      <c r="C3" s="318">
        <v>25</v>
      </c>
      <c r="D3" s="319">
        <v>41.6</v>
      </c>
      <c r="E3" s="320"/>
      <c r="F3" s="319">
        <f>C3*D3</f>
        <v>1040</v>
      </c>
      <c r="G3" s="317">
        <v>42200</v>
      </c>
      <c r="H3" s="318">
        <v>10</v>
      </c>
      <c r="I3" s="319">
        <v>41.64</v>
      </c>
      <c r="J3" s="318">
        <v>0.01</v>
      </c>
      <c r="K3" s="319">
        <f>H3*I3-J3</f>
        <v>416.39</v>
      </c>
      <c r="L3" s="320"/>
      <c r="M3" s="319"/>
      <c r="N3" s="319"/>
      <c r="O3" s="321"/>
    </row>
    <row r="4" spans="1:17" ht="18" customHeight="1" x14ac:dyDescent="0.25">
      <c r="A4" s="316"/>
      <c r="B4" s="317">
        <v>42166</v>
      </c>
      <c r="C4" s="318">
        <v>10</v>
      </c>
      <c r="D4" s="319">
        <v>40</v>
      </c>
      <c r="E4" s="320"/>
      <c r="F4" s="319">
        <f>C4*D4</f>
        <v>400</v>
      </c>
      <c r="G4" s="317">
        <v>42201</v>
      </c>
      <c r="H4" s="318">
        <v>125</v>
      </c>
      <c r="I4" s="319">
        <v>42.6</v>
      </c>
      <c r="J4" s="318">
        <v>0.1</v>
      </c>
      <c r="K4" s="319">
        <f>H4*I4-J4</f>
        <v>5324.9</v>
      </c>
      <c r="L4" s="320"/>
      <c r="M4" s="319"/>
      <c r="N4" s="319"/>
      <c r="O4" s="321"/>
      <c r="Q4" s="153"/>
    </row>
    <row r="5" spans="1:17" ht="18" customHeight="1" x14ac:dyDescent="0.25">
      <c r="A5" s="316"/>
      <c r="B5" s="317">
        <v>42166</v>
      </c>
      <c r="C5" s="318">
        <v>100</v>
      </c>
      <c r="D5" s="319">
        <v>39.799999999999997</v>
      </c>
      <c r="E5" s="320"/>
      <c r="F5" s="319">
        <f>C5*D5</f>
        <v>3979.9999999999995</v>
      </c>
      <c r="G5" s="320"/>
      <c r="H5" s="318"/>
      <c r="I5" s="319"/>
      <c r="J5" s="318"/>
      <c r="K5" s="319"/>
      <c r="L5" s="320"/>
      <c r="M5" s="319"/>
      <c r="N5" s="319"/>
      <c r="O5" s="321"/>
    </row>
    <row r="6" spans="1:17" ht="17.25" customHeight="1" x14ac:dyDescent="0.25">
      <c r="A6" s="316"/>
      <c r="B6" s="322"/>
      <c r="C6" s="323">
        <f>SUM(C2:C5)</f>
        <v>140</v>
      </c>
      <c r="D6" s="324"/>
      <c r="E6" s="325"/>
      <c r="F6" s="324">
        <f>SUM(F2:F5)</f>
        <v>5633.5</v>
      </c>
      <c r="G6" s="325"/>
      <c r="H6" s="323">
        <f>SUM(H2:H5)</f>
        <v>140</v>
      </c>
      <c r="I6" s="324"/>
      <c r="J6" s="323"/>
      <c r="K6" s="324">
        <f>SUM(K2:K5)</f>
        <v>5958.03</v>
      </c>
      <c r="L6" s="325"/>
      <c r="M6" s="324"/>
      <c r="N6" s="324">
        <f>K6-F6</f>
        <v>324.52999999999975</v>
      </c>
      <c r="O6" s="326">
        <f>(N6+M6)/F6</f>
        <v>5.7607171385461925E-2</v>
      </c>
      <c r="P6" s="143" t="s">
        <v>136</v>
      </c>
    </row>
    <row r="7" spans="1:17" ht="17.25" customHeight="1" x14ac:dyDescent="0.25">
      <c r="A7" s="304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5" t="s">
        <v>18</v>
      </c>
      <c r="B8" s="306">
        <v>42153</v>
      </c>
      <c r="C8" s="307">
        <v>50</v>
      </c>
      <c r="D8" s="308">
        <v>36.4</v>
      </c>
      <c r="E8" s="308">
        <v>0</v>
      </c>
      <c r="F8" s="308">
        <f t="shared" ref="F8:F15" si="0">C8*D8</f>
        <v>1820</v>
      </c>
      <c r="G8" s="306">
        <v>42333</v>
      </c>
      <c r="H8" s="309">
        <v>80</v>
      </c>
      <c r="I8" s="308">
        <v>8.7200000000000006</v>
      </c>
      <c r="J8" s="308">
        <v>0.01</v>
      </c>
      <c r="K8" s="308">
        <f>I8*H8-J8</f>
        <v>697.59</v>
      </c>
      <c r="L8" s="307"/>
      <c r="M8" s="307"/>
      <c r="N8" s="307"/>
      <c r="O8" s="310"/>
      <c r="P8" s="4"/>
      <c r="Q8" s="188"/>
    </row>
    <row r="9" spans="1:17" ht="17.25" customHeight="1" x14ac:dyDescent="0.25">
      <c r="A9" s="311"/>
      <c r="B9" s="306">
        <v>42173</v>
      </c>
      <c r="C9" s="307">
        <v>5</v>
      </c>
      <c r="D9" s="308">
        <v>22.95</v>
      </c>
      <c r="E9" s="308">
        <v>0</v>
      </c>
      <c r="F9" s="308">
        <f t="shared" si="0"/>
        <v>114.75</v>
      </c>
      <c r="G9" s="306">
        <v>42335</v>
      </c>
      <c r="H9" s="309">
        <v>80</v>
      </c>
      <c r="I9" s="308">
        <v>8.98</v>
      </c>
      <c r="J9" s="308">
        <v>0.01</v>
      </c>
      <c r="K9" s="308">
        <f>I9*H9-J9</f>
        <v>718.3900000000001</v>
      </c>
      <c r="L9" s="307"/>
      <c r="M9" s="307"/>
      <c r="N9" s="307"/>
      <c r="O9" s="310"/>
      <c r="P9" s="4"/>
      <c r="Q9" s="3"/>
    </row>
    <row r="10" spans="1:17" ht="17.25" customHeight="1" x14ac:dyDescent="0.25">
      <c r="A10" s="312"/>
      <c r="B10" s="306">
        <v>42173</v>
      </c>
      <c r="C10" s="307">
        <v>10</v>
      </c>
      <c r="D10" s="308">
        <v>22.8</v>
      </c>
      <c r="E10" s="308">
        <v>0</v>
      </c>
      <c r="F10" s="308">
        <f t="shared" si="0"/>
        <v>228</v>
      </c>
      <c r="G10" s="306">
        <v>42362</v>
      </c>
      <c r="H10" s="309">
        <v>80</v>
      </c>
      <c r="I10" s="308">
        <v>9.4499999999999993</v>
      </c>
      <c r="J10" s="308">
        <v>0.01</v>
      </c>
      <c r="K10" s="308">
        <f>I10*H10-J10</f>
        <v>755.99</v>
      </c>
      <c r="L10" s="307"/>
      <c r="M10" s="307"/>
      <c r="N10" s="307"/>
      <c r="O10" s="310"/>
      <c r="P10" s="4"/>
      <c r="Q10" s="301"/>
    </row>
    <row r="11" spans="1:17" ht="18" customHeight="1" x14ac:dyDescent="0.25">
      <c r="A11" s="312"/>
      <c r="B11" s="306">
        <v>42234</v>
      </c>
      <c r="C11" s="307">
        <v>15</v>
      </c>
      <c r="D11" s="308">
        <v>13.9</v>
      </c>
      <c r="E11" s="308">
        <v>0</v>
      </c>
      <c r="F11" s="308">
        <f t="shared" si="0"/>
        <v>208.5</v>
      </c>
      <c r="G11" s="306">
        <v>42398</v>
      </c>
      <c r="H11" s="309">
        <v>3</v>
      </c>
      <c r="I11" s="308">
        <v>5.81</v>
      </c>
      <c r="J11" s="308">
        <v>0.01</v>
      </c>
      <c r="K11" s="308">
        <f>I11*H11-J11</f>
        <v>17.419999999999998</v>
      </c>
      <c r="L11" s="307"/>
      <c r="M11" s="307"/>
      <c r="N11" s="307"/>
      <c r="O11" s="310"/>
      <c r="P11" s="4"/>
      <c r="Q11" s="3"/>
    </row>
    <row r="12" spans="1:17" ht="18" customHeight="1" x14ac:dyDescent="0.25">
      <c r="A12" s="312"/>
      <c r="B12" s="473">
        <v>42328</v>
      </c>
      <c r="C12" s="307">
        <v>1</v>
      </c>
      <c r="D12" s="308">
        <v>8.59</v>
      </c>
      <c r="E12" s="308">
        <v>0</v>
      </c>
      <c r="F12" s="308">
        <f t="shared" si="0"/>
        <v>8.59</v>
      </c>
      <c r="G12" s="307"/>
      <c r="H12" s="309"/>
      <c r="I12" s="308"/>
      <c r="J12" s="308"/>
      <c r="K12" s="308"/>
      <c r="L12" s="307"/>
      <c r="M12" s="307"/>
      <c r="N12" s="307"/>
      <c r="O12" s="310"/>
      <c r="P12" s="4"/>
      <c r="Q12" s="3"/>
    </row>
    <row r="13" spans="1:17" ht="18" customHeight="1" x14ac:dyDescent="0.25">
      <c r="A13" s="312"/>
      <c r="B13" s="473"/>
      <c r="C13" s="307">
        <v>80</v>
      </c>
      <c r="D13" s="308">
        <v>8.59</v>
      </c>
      <c r="E13" s="308">
        <v>0</v>
      </c>
      <c r="F13" s="308">
        <f t="shared" si="0"/>
        <v>687.2</v>
      </c>
      <c r="G13" s="307"/>
      <c r="H13" s="309"/>
      <c r="I13" s="308"/>
      <c r="J13" s="308"/>
      <c r="K13" s="308"/>
      <c r="L13" s="307"/>
      <c r="M13" s="307"/>
      <c r="N13" s="307"/>
      <c r="O13" s="310"/>
      <c r="P13" s="4"/>
      <c r="Q13" s="3"/>
    </row>
    <row r="14" spans="1:17" ht="18" customHeight="1" x14ac:dyDescent="0.25">
      <c r="A14" s="312"/>
      <c r="B14" s="473">
        <v>42354</v>
      </c>
      <c r="C14" s="307">
        <v>2</v>
      </c>
      <c r="D14" s="308">
        <v>8.73</v>
      </c>
      <c r="E14" s="308">
        <v>0</v>
      </c>
      <c r="F14" s="308">
        <f t="shared" si="0"/>
        <v>17.46</v>
      </c>
      <c r="G14" s="307"/>
      <c r="H14" s="309"/>
      <c r="I14" s="308"/>
      <c r="J14" s="308"/>
      <c r="K14" s="308"/>
      <c r="L14" s="307"/>
      <c r="M14" s="307"/>
      <c r="N14" s="307"/>
      <c r="O14" s="310"/>
      <c r="P14" s="4"/>
      <c r="Q14" s="302"/>
    </row>
    <row r="15" spans="1:17" ht="18" customHeight="1" x14ac:dyDescent="0.25">
      <c r="A15" s="312"/>
      <c r="B15" s="473"/>
      <c r="C15" s="307">
        <v>80</v>
      </c>
      <c r="D15" s="308">
        <v>8.73</v>
      </c>
      <c r="E15" s="308">
        <v>0</v>
      </c>
      <c r="F15" s="308">
        <f t="shared" si="0"/>
        <v>698.40000000000009</v>
      </c>
      <c r="G15" s="307"/>
      <c r="H15" s="307"/>
      <c r="I15" s="308"/>
      <c r="J15" s="308"/>
      <c r="K15" s="308"/>
      <c r="L15" s="307"/>
      <c r="M15" s="307"/>
      <c r="N15" s="307"/>
      <c r="O15" s="307"/>
      <c r="P15" s="4"/>
      <c r="Q15" s="4"/>
    </row>
    <row r="16" spans="1:17" ht="18" customHeight="1" x14ac:dyDescent="0.25">
      <c r="A16" s="305"/>
      <c r="B16" s="310"/>
      <c r="C16" s="310">
        <f>SUM(C8:C15)</f>
        <v>243</v>
      </c>
      <c r="D16" s="313"/>
      <c r="E16" s="313"/>
      <c r="F16" s="313">
        <f>SUM(F8:F15)</f>
        <v>3782.9</v>
      </c>
      <c r="G16" s="313"/>
      <c r="H16" s="314">
        <f>SUM(H8:H12)</f>
        <v>243</v>
      </c>
      <c r="I16" s="313"/>
      <c r="J16" s="313"/>
      <c r="K16" s="313">
        <f>SUM(K8:K12)</f>
        <v>2189.3900000000003</v>
      </c>
      <c r="L16" s="313"/>
      <c r="M16" s="313"/>
      <c r="N16" s="313">
        <f>K16-F16</f>
        <v>-1593.5099999999998</v>
      </c>
      <c r="O16" s="315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1"/>
      <c r="C17" s="332"/>
      <c r="D17" s="333"/>
      <c r="E17" s="333"/>
      <c r="F17" s="333"/>
      <c r="G17" s="331"/>
      <c r="H17" s="332"/>
      <c r="I17" s="333"/>
      <c r="J17" s="333"/>
      <c r="K17" s="333"/>
      <c r="L17" s="331"/>
      <c r="M17" s="333"/>
      <c r="N17" s="333"/>
      <c r="O17" s="334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6" t="s">
        <v>48</v>
      </c>
      <c r="B18" s="317">
        <v>42186</v>
      </c>
      <c r="C18" s="318">
        <v>10</v>
      </c>
      <c r="D18" s="319">
        <v>101.7</v>
      </c>
      <c r="E18" s="319"/>
      <c r="F18" s="319">
        <f>C18*D18</f>
        <v>1017</v>
      </c>
      <c r="G18" s="317">
        <v>42186</v>
      </c>
      <c r="H18" s="318">
        <v>10</v>
      </c>
      <c r="I18" s="319">
        <v>103</v>
      </c>
      <c r="J18" s="319">
        <v>0.02</v>
      </c>
      <c r="K18" s="319">
        <f>H18*I18-J18</f>
        <v>1029.98</v>
      </c>
      <c r="L18" s="320"/>
      <c r="M18" s="319"/>
      <c r="N18" s="319"/>
      <c r="O18" s="321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6"/>
      <c r="B19" s="322"/>
      <c r="C19" s="323">
        <f>SUM(C18)</f>
        <v>10</v>
      </c>
      <c r="D19" s="324"/>
      <c r="E19" s="324"/>
      <c r="F19" s="324">
        <f>SUM(F18)</f>
        <v>1017</v>
      </c>
      <c r="G19" s="325"/>
      <c r="H19" s="323">
        <f>SUM(H18)</f>
        <v>10</v>
      </c>
      <c r="I19" s="324"/>
      <c r="J19" s="324"/>
      <c r="K19" s="324">
        <f>SUM(K18)</f>
        <v>1029.98</v>
      </c>
      <c r="L19" s="325"/>
      <c r="M19" s="324"/>
      <c r="N19" s="324">
        <f>K19-F19</f>
        <v>12.980000000000018</v>
      </c>
      <c r="O19" s="326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1"/>
      <c r="C20" s="332"/>
      <c r="D20" s="333"/>
      <c r="E20" s="25"/>
      <c r="F20" s="333"/>
      <c r="G20" s="331"/>
      <c r="H20" s="332"/>
      <c r="I20" s="333"/>
      <c r="K20" s="333"/>
      <c r="L20" s="331"/>
      <c r="M20" s="333"/>
      <c r="N20" s="333"/>
      <c r="O20" s="334"/>
      <c r="R20" s="331"/>
      <c r="S20" s="332"/>
      <c r="T20" s="333"/>
      <c r="V20" s="333"/>
      <c r="W20" s="331"/>
      <c r="X20" s="332"/>
      <c r="Y20" s="333"/>
      <c r="Z20" s="28"/>
      <c r="AA20" s="333"/>
      <c r="AB20" s="331"/>
      <c r="AC20" s="333"/>
      <c r="AD20" s="333"/>
      <c r="AE20" s="334"/>
      <c r="AH20" s="331"/>
      <c r="AI20" s="332"/>
      <c r="AJ20" s="333"/>
      <c r="AL20" s="333"/>
      <c r="AM20" s="331"/>
      <c r="AN20" s="332"/>
      <c r="AO20" s="333"/>
      <c r="AP20" s="28"/>
      <c r="AQ20" s="333"/>
      <c r="AR20" s="331"/>
      <c r="AS20" s="333"/>
      <c r="AT20" s="333"/>
      <c r="AU20" s="334"/>
      <c r="AX20" s="331"/>
      <c r="AY20" s="332"/>
      <c r="AZ20" s="333"/>
      <c r="BB20" s="333"/>
      <c r="BC20" s="331"/>
      <c r="BD20" s="332"/>
      <c r="BE20" s="333"/>
      <c r="BF20" s="28"/>
      <c r="BG20" s="333"/>
      <c r="BH20" s="331"/>
      <c r="BI20" s="333"/>
      <c r="BJ20" s="333"/>
      <c r="BK20" s="334"/>
      <c r="BN20" s="331"/>
      <c r="BO20" s="332"/>
      <c r="BP20" s="333"/>
      <c r="BR20" s="333"/>
      <c r="BS20" s="331"/>
      <c r="BT20" s="332"/>
      <c r="BU20" s="333"/>
      <c r="BV20" s="28"/>
      <c r="BW20" s="333"/>
      <c r="BX20" s="331"/>
      <c r="BY20" s="333"/>
      <c r="BZ20" s="333"/>
      <c r="CA20" s="334"/>
      <c r="CD20" s="331"/>
      <c r="CE20" s="332"/>
      <c r="CF20" s="333"/>
      <c r="CH20" s="333"/>
      <c r="CI20" s="331"/>
      <c r="CJ20" s="332"/>
      <c r="CK20" s="333"/>
      <c r="CL20" s="28"/>
      <c r="CM20" s="333"/>
      <c r="CN20" s="331"/>
      <c r="CO20" s="333"/>
      <c r="CP20" s="333"/>
      <c r="CQ20" s="334"/>
      <c r="CT20" s="331"/>
      <c r="CU20" s="332"/>
      <c r="CV20" s="333"/>
      <c r="CX20" s="333"/>
      <c r="CY20" s="331"/>
      <c r="CZ20" s="332"/>
      <c r="DA20" s="333"/>
      <c r="DB20" s="28"/>
      <c r="DC20" s="333"/>
      <c r="DD20" s="331"/>
      <c r="DE20" s="333"/>
      <c r="DF20" s="333"/>
      <c r="DG20" s="334"/>
      <c r="DJ20" s="331"/>
      <c r="DK20" s="332"/>
      <c r="DL20" s="333"/>
      <c r="DN20" s="333"/>
      <c r="DO20" s="331"/>
      <c r="DP20" s="332"/>
      <c r="DQ20" s="333"/>
      <c r="DR20" s="28"/>
      <c r="DS20" s="333"/>
      <c r="DT20" s="331"/>
      <c r="DU20" s="333"/>
      <c r="DV20" s="333"/>
      <c r="DW20" s="334"/>
      <c r="DZ20" s="331"/>
      <c r="EA20" s="332"/>
      <c r="EB20" s="333"/>
      <c r="ED20" s="333"/>
      <c r="EE20" s="331"/>
      <c r="EF20" s="332"/>
      <c r="EG20" s="333"/>
      <c r="EH20" s="28"/>
      <c r="EI20" s="333"/>
      <c r="EJ20" s="331"/>
      <c r="EK20" s="333"/>
      <c r="EL20" s="333"/>
      <c r="EM20" s="334"/>
      <c r="EP20" s="331"/>
      <c r="EQ20" s="332"/>
      <c r="ER20" s="333"/>
      <c r="ET20" s="333"/>
      <c r="EU20" s="331"/>
      <c r="EV20" s="332"/>
      <c r="EW20" s="333"/>
      <c r="EX20" s="28"/>
      <c r="EY20" s="333"/>
      <c r="EZ20" s="331"/>
      <c r="FA20" s="333"/>
      <c r="FB20" s="333"/>
      <c r="FC20" s="334"/>
      <c r="FF20" s="331"/>
      <c r="FG20" s="332"/>
      <c r="FH20" s="333"/>
      <c r="FJ20" s="333"/>
      <c r="FK20" s="331"/>
      <c r="FL20" s="332"/>
      <c r="FM20" s="333"/>
      <c r="FN20" s="28"/>
      <c r="FO20" s="333"/>
      <c r="FP20" s="331"/>
      <c r="FQ20" s="333"/>
      <c r="FR20" s="333"/>
      <c r="FS20" s="334"/>
      <c r="FV20" s="331"/>
      <c r="FW20" s="332"/>
      <c r="FX20" s="333"/>
      <c r="FZ20" s="333"/>
      <c r="GA20" s="331"/>
      <c r="GB20" s="332"/>
      <c r="GC20" s="333"/>
      <c r="GD20" s="28"/>
      <c r="GE20" s="333"/>
      <c r="GF20" s="331"/>
      <c r="GG20" s="333"/>
      <c r="GH20" s="333"/>
      <c r="GI20" s="334"/>
      <c r="GL20" s="331"/>
      <c r="GM20" s="332"/>
      <c r="GN20" s="333"/>
      <c r="GP20" s="333"/>
      <c r="GQ20" s="331"/>
      <c r="GR20" s="332"/>
      <c r="GS20" s="333"/>
      <c r="GT20" s="28"/>
      <c r="GU20" s="333"/>
      <c r="GV20" s="331"/>
      <c r="GW20" s="333"/>
      <c r="GX20" s="333"/>
      <c r="GY20" s="334"/>
      <c r="HB20" s="331"/>
      <c r="HC20" s="332"/>
      <c r="HD20" s="333"/>
      <c r="HF20" s="333"/>
      <c r="HG20" s="331"/>
      <c r="HH20" s="332"/>
      <c r="HI20" s="333"/>
      <c r="HJ20" s="28"/>
      <c r="HK20" s="333"/>
      <c r="HL20" s="331"/>
      <c r="HM20" s="333"/>
      <c r="HN20" s="333"/>
      <c r="HO20" s="334"/>
      <c r="HR20" s="331"/>
      <c r="HS20" s="332"/>
      <c r="HT20" s="333"/>
      <c r="HV20" s="333"/>
      <c r="HW20" s="331"/>
      <c r="HX20" s="332"/>
      <c r="HY20" s="333"/>
      <c r="HZ20" s="28"/>
      <c r="IA20" s="333"/>
      <c r="IB20" s="331"/>
      <c r="IC20" s="333"/>
      <c r="ID20" s="333"/>
      <c r="IE20" s="334"/>
      <c r="IH20" s="331"/>
      <c r="II20" s="332"/>
      <c r="IJ20" s="333"/>
      <c r="IL20" s="333"/>
      <c r="IM20" s="331"/>
      <c r="IN20" s="332"/>
      <c r="IO20" s="333"/>
      <c r="IP20" s="28"/>
      <c r="IQ20" s="333"/>
      <c r="IR20" s="331"/>
      <c r="IS20" s="333"/>
      <c r="IT20" s="333"/>
      <c r="IU20" s="334"/>
      <c r="IX20" s="331"/>
      <c r="IY20" s="332"/>
      <c r="IZ20" s="333"/>
      <c r="JB20" s="333"/>
      <c r="JC20" s="331"/>
      <c r="JD20" s="332"/>
      <c r="JE20" s="333"/>
      <c r="JF20" s="28"/>
      <c r="JG20" s="333"/>
      <c r="JH20" s="331"/>
      <c r="JI20" s="333"/>
      <c r="JJ20" s="333"/>
      <c r="JK20" s="334"/>
      <c r="JN20" s="331"/>
      <c r="JO20" s="332"/>
      <c r="JP20" s="333"/>
      <c r="JR20" s="333"/>
      <c r="JS20" s="331"/>
      <c r="JT20" s="332"/>
      <c r="JU20" s="333"/>
      <c r="JV20" s="28"/>
      <c r="JW20" s="333"/>
      <c r="JX20" s="331"/>
      <c r="JY20" s="333"/>
      <c r="JZ20" s="333"/>
      <c r="KA20" s="334"/>
      <c r="KD20" s="331"/>
      <c r="KE20" s="332"/>
      <c r="KF20" s="333"/>
      <c r="KH20" s="333"/>
      <c r="KI20" s="331"/>
      <c r="KJ20" s="332"/>
      <c r="KK20" s="333"/>
      <c r="KL20" s="28"/>
      <c r="KM20" s="333"/>
      <c r="KN20" s="331"/>
      <c r="KO20" s="333"/>
      <c r="KP20" s="333"/>
      <c r="KQ20" s="334"/>
      <c r="KT20" s="331"/>
      <c r="KU20" s="332"/>
      <c r="KV20" s="333"/>
      <c r="KX20" s="333"/>
      <c r="KY20" s="331"/>
      <c r="KZ20" s="332"/>
      <c r="LA20" s="333"/>
      <c r="LB20" s="28"/>
      <c r="LC20" s="333"/>
      <c r="LD20" s="331"/>
      <c r="LE20" s="333"/>
      <c r="LF20" s="333"/>
      <c r="LG20" s="334"/>
      <c r="LJ20" s="331"/>
      <c r="LK20" s="332"/>
      <c r="LL20" s="333"/>
      <c r="LN20" s="333"/>
      <c r="LO20" s="331"/>
      <c r="LP20" s="332"/>
      <c r="LQ20" s="333"/>
      <c r="LR20" s="28"/>
      <c r="LS20" s="333"/>
      <c r="LT20" s="331"/>
      <c r="LU20" s="333"/>
      <c r="LV20" s="333"/>
      <c r="LW20" s="334"/>
      <c r="LZ20" s="331"/>
      <c r="MA20" s="332"/>
      <c r="MB20" s="333"/>
      <c r="MD20" s="333"/>
      <c r="ME20" s="331"/>
      <c r="MF20" s="332"/>
      <c r="MG20" s="333"/>
      <c r="MH20" s="28"/>
      <c r="MI20" s="333"/>
      <c r="MJ20" s="331"/>
      <c r="MK20" s="333"/>
      <c r="ML20" s="333"/>
      <c r="MM20" s="334"/>
      <c r="MP20" s="331"/>
      <c r="MQ20" s="332"/>
      <c r="MR20" s="333"/>
      <c r="MT20" s="333"/>
      <c r="MU20" s="331"/>
      <c r="MV20" s="332"/>
      <c r="MW20" s="333"/>
      <c r="MX20" s="28"/>
      <c r="MY20" s="333"/>
      <c r="MZ20" s="331"/>
      <c r="NA20" s="333"/>
      <c r="NB20" s="333"/>
      <c r="NC20" s="334"/>
      <c r="NF20" s="331"/>
      <c r="NG20" s="332"/>
      <c r="NH20" s="333"/>
      <c r="NJ20" s="333"/>
      <c r="NK20" s="331"/>
      <c r="NL20" s="332"/>
      <c r="NM20" s="333"/>
      <c r="NN20" s="28"/>
      <c r="NO20" s="333"/>
      <c r="NP20" s="331"/>
      <c r="NQ20" s="333"/>
      <c r="NR20" s="333"/>
      <c r="NS20" s="334"/>
      <c r="NV20" s="331"/>
      <c r="NW20" s="332"/>
      <c r="NX20" s="333"/>
      <c r="NZ20" s="333"/>
      <c r="OA20" s="331"/>
      <c r="OB20" s="332"/>
      <c r="OC20" s="333"/>
      <c r="OD20" s="28"/>
      <c r="OE20" s="333"/>
      <c r="OF20" s="331"/>
      <c r="OG20" s="333"/>
      <c r="OH20" s="333"/>
      <c r="OI20" s="334"/>
      <c r="OL20" s="331"/>
      <c r="OM20" s="332"/>
      <c r="ON20" s="333"/>
      <c r="OP20" s="333"/>
      <c r="OQ20" s="331"/>
      <c r="OR20" s="332"/>
      <c r="OS20" s="333"/>
      <c r="OT20" s="28"/>
      <c r="OU20" s="333"/>
      <c r="OV20" s="331"/>
      <c r="OW20" s="333"/>
      <c r="OX20" s="333"/>
      <c r="OY20" s="334"/>
      <c r="PB20" s="331"/>
      <c r="PC20" s="332"/>
      <c r="PD20" s="333"/>
      <c r="PF20" s="333"/>
      <c r="PG20" s="331"/>
      <c r="PH20" s="332"/>
      <c r="PI20" s="333"/>
      <c r="PJ20" s="28"/>
      <c r="PK20" s="333"/>
      <c r="PL20" s="331"/>
      <c r="PM20" s="333"/>
      <c r="PN20" s="333"/>
      <c r="PO20" s="334"/>
      <c r="PR20" s="331"/>
      <c r="PS20" s="332"/>
      <c r="PT20" s="333"/>
      <c r="PV20" s="333"/>
      <c r="PW20" s="331"/>
      <c r="PX20" s="332"/>
      <c r="PY20" s="333"/>
      <c r="PZ20" s="28"/>
      <c r="QA20" s="333"/>
      <c r="QB20" s="331"/>
      <c r="QC20" s="333"/>
      <c r="QD20" s="333"/>
      <c r="QE20" s="334"/>
      <c r="QH20" s="331"/>
      <c r="QI20" s="332"/>
      <c r="QJ20" s="333"/>
      <c r="QL20" s="333"/>
      <c r="QM20" s="331"/>
      <c r="QN20" s="332"/>
      <c r="QO20" s="333"/>
      <c r="QP20" s="28"/>
      <c r="QQ20" s="333"/>
      <c r="QR20" s="331"/>
      <c r="QS20" s="333"/>
      <c r="QT20" s="333"/>
      <c r="QU20" s="334"/>
      <c r="QX20" s="331"/>
      <c r="QY20" s="332"/>
      <c r="QZ20" s="333"/>
      <c r="RB20" s="333"/>
      <c r="RC20" s="331"/>
      <c r="RD20" s="332"/>
      <c r="RE20" s="333"/>
      <c r="RF20" s="28"/>
      <c r="RG20" s="333"/>
      <c r="RH20" s="331"/>
      <c r="RI20" s="333"/>
      <c r="RJ20" s="333"/>
      <c r="RK20" s="334"/>
      <c r="RN20" s="331"/>
      <c r="RO20" s="332"/>
      <c r="RP20" s="333"/>
      <c r="RR20" s="333"/>
      <c r="RS20" s="331"/>
      <c r="RT20" s="332"/>
      <c r="RU20" s="333"/>
      <c r="RV20" s="28"/>
      <c r="RW20" s="333"/>
      <c r="RX20" s="331"/>
      <c r="RY20" s="333"/>
      <c r="RZ20" s="333"/>
      <c r="SA20" s="334"/>
      <c r="SD20" s="331"/>
      <c r="SE20" s="332"/>
      <c r="SF20" s="333"/>
      <c r="SH20" s="333"/>
      <c r="SI20" s="331"/>
      <c r="SJ20" s="332"/>
      <c r="SK20" s="333"/>
      <c r="SL20" s="28"/>
      <c r="SM20" s="333"/>
      <c r="SN20" s="331"/>
      <c r="SO20" s="333"/>
      <c r="SP20" s="333"/>
      <c r="SQ20" s="334"/>
      <c r="ST20" s="331"/>
      <c r="SU20" s="332"/>
      <c r="SV20" s="333"/>
      <c r="SX20" s="333"/>
      <c r="SY20" s="331"/>
      <c r="SZ20" s="332"/>
      <c r="TA20" s="333"/>
      <c r="TB20" s="28"/>
      <c r="TC20" s="333"/>
      <c r="TD20" s="331"/>
      <c r="TE20" s="333"/>
      <c r="TF20" s="333"/>
      <c r="TG20" s="334"/>
      <c r="TJ20" s="331"/>
      <c r="TK20" s="332"/>
      <c r="TL20" s="333"/>
      <c r="TN20" s="333"/>
      <c r="TO20" s="331"/>
      <c r="TP20" s="332"/>
      <c r="TQ20" s="333"/>
      <c r="TR20" s="28"/>
      <c r="TS20" s="333"/>
      <c r="TT20" s="331"/>
      <c r="TU20" s="333"/>
      <c r="TV20" s="333"/>
      <c r="TW20" s="334"/>
      <c r="TZ20" s="331"/>
      <c r="UA20" s="332"/>
      <c r="UB20" s="333"/>
      <c r="UD20" s="333"/>
      <c r="UE20" s="331"/>
      <c r="UF20" s="332"/>
      <c r="UG20" s="333"/>
      <c r="UH20" s="28"/>
      <c r="UI20" s="333"/>
      <c r="UJ20" s="331"/>
      <c r="UK20" s="333"/>
      <c r="UL20" s="333"/>
      <c r="UM20" s="334"/>
      <c r="UP20" s="331"/>
      <c r="UQ20" s="332"/>
      <c r="UR20" s="333"/>
      <c r="UT20" s="333"/>
      <c r="UU20" s="331"/>
      <c r="UV20" s="332"/>
      <c r="UW20" s="333"/>
      <c r="UX20" s="28"/>
      <c r="UY20" s="333"/>
      <c r="UZ20" s="331"/>
      <c r="VA20" s="333"/>
      <c r="VB20" s="333"/>
      <c r="VC20" s="334"/>
      <c r="VF20" s="331"/>
      <c r="VG20" s="332"/>
      <c r="VH20" s="333"/>
      <c r="VJ20" s="333"/>
      <c r="VK20" s="331"/>
      <c r="VL20" s="332"/>
      <c r="VM20" s="333"/>
      <c r="VN20" s="28"/>
      <c r="VO20" s="333"/>
      <c r="VP20" s="331"/>
      <c r="VQ20" s="333"/>
      <c r="VR20" s="333"/>
      <c r="VS20" s="334"/>
      <c r="VV20" s="331"/>
      <c r="VW20" s="332"/>
      <c r="VX20" s="333"/>
      <c r="VZ20" s="333"/>
      <c r="WA20" s="331"/>
      <c r="WB20" s="332"/>
      <c r="WC20" s="333"/>
      <c r="WD20" s="28"/>
      <c r="WE20" s="333"/>
      <c r="WF20" s="331"/>
      <c r="WG20" s="333"/>
      <c r="WH20" s="333"/>
      <c r="WI20" s="334"/>
      <c r="WL20" s="331"/>
      <c r="WM20" s="332"/>
      <c r="WN20" s="333"/>
      <c r="WP20" s="333"/>
      <c r="WQ20" s="331"/>
      <c r="WR20" s="332"/>
      <c r="WS20" s="333"/>
      <c r="WT20" s="28"/>
      <c r="WU20" s="333"/>
      <c r="WV20" s="331"/>
      <c r="WW20" s="333"/>
      <c r="WX20" s="333"/>
      <c r="WY20" s="334"/>
      <c r="XB20" s="331"/>
      <c r="XC20" s="332"/>
      <c r="XD20" s="333"/>
      <c r="XF20" s="333"/>
      <c r="XG20" s="331"/>
      <c r="XH20" s="332"/>
      <c r="XI20" s="333"/>
      <c r="XJ20" s="28"/>
      <c r="XK20" s="333"/>
      <c r="XL20" s="331"/>
      <c r="XM20" s="333"/>
      <c r="XN20" s="333"/>
      <c r="XO20" s="334"/>
      <c r="XR20" s="331"/>
      <c r="XS20" s="332"/>
      <c r="XT20" s="333"/>
      <c r="XV20" s="333"/>
      <c r="XW20" s="331"/>
      <c r="XX20" s="332"/>
      <c r="XY20" s="333"/>
      <c r="XZ20" s="28"/>
      <c r="YA20" s="333"/>
      <c r="YB20" s="331"/>
      <c r="YC20" s="333"/>
      <c r="YD20" s="333"/>
      <c r="YE20" s="334"/>
      <c r="YH20" s="331"/>
      <c r="YI20" s="332"/>
      <c r="YJ20" s="333"/>
      <c r="YL20" s="333"/>
      <c r="YM20" s="331"/>
      <c r="YN20" s="332"/>
      <c r="YO20" s="333"/>
      <c r="YP20" s="28"/>
      <c r="YQ20" s="333"/>
      <c r="YR20" s="331"/>
      <c r="YS20" s="333"/>
      <c r="YT20" s="333"/>
      <c r="YU20" s="334"/>
      <c r="YX20" s="331"/>
      <c r="YY20" s="332"/>
      <c r="YZ20" s="333"/>
      <c r="ZB20" s="333"/>
      <c r="ZC20" s="331"/>
      <c r="ZD20" s="332"/>
      <c r="ZE20" s="333"/>
      <c r="ZF20" s="28"/>
      <c r="ZG20" s="333"/>
      <c r="ZH20" s="331"/>
      <c r="ZI20" s="333"/>
      <c r="ZJ20" s="333"/>
      <c r="ZK20" s="334"/>
      <c r="ZN20" s="331"/>
      <c r="ZO20" s="332"/>
      <c r="ZP20" s="333"/>
      <c r="ZR20" s="333"/>
      <c r="ZS20" s="331"/>
      <c r="ZT20" s="332"/>
      <c r="ZU20" s="333"/>
      <c r="ZV20" s="28"/>
      <c r="ZW20" s="333"/>
      <c r="ZX20" s="331"/>
      <c r="ZY20" s="333"/>
      <c r="ZZ20" s="333"/>
      <c r="AAA20" s="334"/>
      <c r="AAD20" s="331"/>
      <c r="AAE20" s="332"/>
      <c r="AAF20" s="333"/>
      <c r="AAH20" s="333"/>
      <c r="AAI20" s="331"/>
      <c r="AAJ20" s="332"/>
      <c r="AAK20" s="333"/>
      <c r="AAL20" s="28"/>
      <c r="AAM20" s="333"/>
      <c r="AAN20" s="331"/>
      <c r="AAO20" s="333"/>
      <c r="AAP20" s="333"/>
      <c r="AAQ20" s="334"/>
      <c r="AAT20" s="331"/>
      <c r="AAU20" s="332"/>
      <c r="AAV20" s="333"/>
      <c r="AAX20" s="333"/>
      <c r="AAY20" s="331"/>
      <c r="AAZ20" s="332"/>
      <c r="ABA20" s="333"/>
      <c r="ABB20" s="28"/>
      <c r="ABC20" s="333"/>
      <c r="ABD20" s="331"/>
      <c r="ABE20" s="333"/>
      <c r="ABF20" s="333"/>
      <c r="ABG20" s="334"/>
      <c r="ABJ20" s="331"/>
      <c r="ABK20" s="332"/>
      <c r="ABL20" s="333"/>
      <c r="ABN20" s="333"/>
      <c r="ABO20" s="331"/>
      <c r="ABP20" s="332"/>
      <c r="ABQ20" s="333"/>
      <c r="ABR20" s="28"/>
      <c r="ABS20" s="333"/>
      <c r="ABT20" s="331"/>
      <c r="ABU20" s="333"/>
      <c r="ABV20" s="333"/>
      <c r="ABW20" s="334"/>
      <c r="ABZ20" s="331"/>
      <c r="ACA20" s="332"/>
      <c r="ACB20" s="333"/>
      <c r="ACD20" s="333"/>
      <c r="ACE20" s="331"/>
      <c r="ACF20" s="332"/>
      <c r="ACG20" s="333"/>
      <c r="ACH20" s="28"/>
      <c r="ACI20" s="333"/>
      <c r="ACJ20" s="331"/>
      <c r="ACK20" s="333"/>
      <c r="ACL20" s="333"/>
      <c r="ACM20" s="334"/>
      <c r="ACP20" s="331"/>
      <c r="ACQ20" s="332"/>
      <c r="ACR20" s="333"/>
      <c r="ACT20" s="333"/>
      <c r="ACU20" s="331"/>
      <c r="ACV20" s="332"/>
      <c r="ACW20" s="333"/>
      <c r="ACX20" s="28"/>
      <c r="ACY20" s="333"/>
      <c r="ACZ20" s="331"/>
      <c r="ADA20" s="333"/>
      <c r="ADB20" s="333"/>
      <c r="ADC20" s="334"/>
      <c r="ADF20" s="331"/>
      <c r="ADG20" s="332"/>
      <c r="ADH20" s="333"/>
      <c r="ADJ20" s="333"/>
      <c r="ADK20" s="331"/>
      <c r="ADL20" s="332"/>
      <c r="ADM20" s="333"/>
      <c r="ADN20" s="28"/>
      <c r="ADO20" s="333"/>
      <c r="ADP20" s="331"/>
      <c r="ADQ20" s="333"/>
      <c r="ADR20" s="333"/>
      <c r="ADS20" s="334"/>
      <c r="ADV20" s="331"/>
      <c r="ADW20" s="332"/>
      <c r="ADX20" s="333"/>
      <c r="ADZ20" s="333"/>
      <c r="AEA20" s="331"/>
      <c r="AEB20" s="332"/>
      <c r="AEC20" s="333"/>
      <c r="AED20" s="28"/>
      <c r="AEE20" s="333"/>
      <c r="AEF20" s="331"/>
      <c r="AEG20" s="333"/>
      <c r="AEH20" s="333"/>
      <c r="AEI20" s="334"/>
      <c r="AEL20" s="331"/>
      <c r="AEM20" s="332"/>
      <c r="AEN20" s="333"/>
      <c r="AEP20" s="333"/>
      <c r="AEQ20" s="331"/>
      <c r="AER20" s="332"/>
      <c r="AES20" s="333"/>
      <c r="AET20" s="28"/>
      <c r="AEU20" s="333"/>
      <c r="AEV20" s="331"/>
      <c r="AEW20" s="333"/>
      <c r="AEX20" s="333"/>
      <c r="AEY20" s="334"/>
      <c r="AFB20" s="331"/>
      <c r="AFC20" s="332"/>
      <c r="AFD20" s="333"/>
      <c r="AFF20" s="333"/>
      <c r="AFG20" s="331"/>
      <c r="AFH20" s="332"/>
      <c r="AFI20" s="333"/>
      <c r="AFJ20" s="28"/>
      <c r="AFK20" s="333"/>
      <c r="AFL20" s="331"/>
      <c r="AFM20" s="333"/>
      <c r="AFN20" s="333"/>
      <c r="AFO20" s="334"/>
      <c r="AFR20" s="331"/>
      <c r="AFS20" s="332"/>
      <c r="AFT20" s="333"/>
      <c r="AFV20" s="333"/>
      <c r="AFW20" s="331"/>
      <c r="AFX20" s="332"/>
      <c r="AFY20" s="333"/>
      <c r="AFZ20" s="28"/>
      <c r="AGA20" s="333"/>
      <c r="AGB20" s="331"/>
      <c r="AGC20" s="333"/>
      <c r="AGD20" s="333"/>
      <c r="AGE20" s="334"/>
      <c r="AGH20" s="331"/>
      <c r="AGI20" s="332"/>
      <c r="AGJ20" s="333"/>
      <c r="AGL20" s="333"/>
      <c r="AGM20" s="331"/>
      <c r="AGN20" s="332"/>
      <c r="AGO20" s="333"/>
      <c r="AGP20" s="28"/>
      <c r="AGQ20" s="333"/>
      <c r="AGR20" s="331"/>
      <c r="AGS20" s="333"/>
      <c r="AGT20" s="333"/>
      <c r="AGU20" s="334"/>
      <c r="AGX20" s="331"/>
      <c r="AGY20" s="332"/>
      <c r="AGZ20" s="333"/>
      <c r="AHB20" s="333"/>
      <c r="AHC20" s="331"/>
      <c r="AHD20" s="332"/>
      <c r="AHE20" s="333"/>
      <c r="AHF20" s="28"/>
      <c r="AHG20" s="333"/>
      <c r="AHH20" s="331"/>
      <c r="AHI20" s="333"/>
      <c r="AHJ20" s="333"/>
      <c r="AHK20" s="334"/>
      <c r="AHN20" s="331"/>
      <c r="AHO20" s="332"/>
      <c r="AHP20" s="333"/>
      <c r="AHR20" s="333"/>
      <c r="AHS20" s="331"/>
      <c r="AHT20" s="332"/>
      <c r="AHU20" s="333"/>
      <c r="AHV20" s="28"/>
      <c r="AHW20" s="333"/>
      <c r="AHX20" s="331"/>
      <c r="AHY20" s="333"/>
      <c r="AHZ20" s="333"/>
      <c r="AIA20" s="334"/>
      <c r="AID20" s="331"/>
      <c r="AIE20" s="332"/>
      <c r="AIF20" s="333"/>
      <c r="AIH20" s="333"/>
      <c r="AII20" s="331"/>
      <c r="AIJ20" s="332"/>
      <c r="AIK20" s="333"/>
      <c r="AIL20" s="28"/>
      <c r="AIM20" s="333"/>
      <c r="AIN20" s="331"/>
      <c r="AIO20" s="333"/>
      <c r="AIP20" s="333"/>
      <c r="AIQ20" s="334"/>
      <c r="AIT20" s="331"/>
      <c r="AIU20" s="332"/>
      <c r="AIV20" s="333"/>
      <c r="AIX20" s="333"/>
      <c r="AIY20" s="331"/>
      <c r="AIZ20" s="332"/>
      <c r="AJA20" s="333"/>
      <c r="AJB20" s="28"/>
      <c r="AJC20" s="333"/>
      <c r="AJD20" s="331"/>
      <c r="AJE20" s="333"/>
      <c r="AJF20" s="333"/>
      <c r="AJG20" s="334"/>
      <c r="AJJ20" s="331"/>
      <c r="AJK20" s="332"/>
      <c r="AJL20" s="333"/>
      <c r="AJN20" s="333"/>
      <c r="AJO20" s="331"/>
      <c r="AJP20" s="332"/>
      <c r="AJQ20" s="333"/>
      <c r="AJR20" s="28"/>
      <c r="AJS20" s="333"/>
      <c r="AJT20" s="331"/>
      <c r="AJU20" s="333"/>
      <c r="AJV20" s="333"/>
      <c r="AJW20" s="334"/>
      <c r="AJZ20" s="331"/>
      <c r="AKA20" s="332"/>
      <c r="AKB20" s="333"/>
      <c r="AKD20" s="333"/>
      <c r="AKE20" s="331"/>
      <c r="AKF20" s="332"/>
      <c r="AKG20" s="333"/>
      <c r="AKH20" s="28"/>
      <c r="AKI20" s="333"/>
      <c r="AKJ20" s="331"/>
      <c r="AKK20" s="333"/>
      <c r="AKL20" s="333"/>
      <c r="AKM20" s="334"/>
      <c r="AKP20" s="331"/>
      <c r="AKQ20" s="332"/>
      <c r="AKR20" s="333"/>
      <c r="AKT20" s="333"/>
      <c r="AKU20" s="331"/>
      <c r="AKV20" s="332"/>
      <c r="AKW20" s="333"/>
      <c r="AKX20" s="28"/>
      <c r="AKY20" s="333"/>
      <c r="AKZ20" s="331"/>
      <c r="ALA20" s="333"/>
      <c r="ALB20" s="333"/>
      <c r="ALC20" s="334"/>
      <c r="ALF20" s="331"/>
      <c r="ALG20" s="332"/>
      <c r="ALH20" s="333"/>
      <c r="ALJ20" s="333"/>
      <c r="ALK20" s="331"/>
      <c r="ALL20" s="332"/>
      <c r="ALM20" s="333"/>
      <c r="ALN20" s="28"/>
      <c r="ALO20" s="333"/>
      <c r="ALP20" s="331"/>
      <c r="ALQ20" s="333"/>
      <c r="ALR20" s="333"/>
      <c r="ALS20" s="334"/>
      <c r="ALV20" s="331"/>
      <c r="ALW20" s="332"/>
      <c r="ALX20" s="333"/>
      <c r="ALZ20" s="333"/>
      <c r="AMA20" s="331"/>
      <c r="AMB20" s="332"/>
      <c r="AMC20" s="333"/>
      <c r="AMD20" s="28"/>
      <c r="AME20" s="333"/>
      <c r="AMF20" s="331"/>
      <c r="AMG20" s="333"/>
      <c r="AMH20" s="333"/>
      <c r="AMI20" s="334"/>
      <c r="AML20" s="331"/>
      <c r="AMM20" s="332"/>
      <c r="AMN20" s="333"/>
      <c r="AMP20" s="333"/>
      <c r="AMQ20" s="331"/>
      <c r="AMR20" s="332"/>
      <c r="AMS20" s="333"/>
      <c r="AMT20" s="28"/>
      <c r="AMU20" s="333"/>
      <c r="AMV20" s="331"/>
      <c r="AMW20" s="333"/>
      <c r="AMX20" s="333"/>
      <c r="AMY20" s="334"/>
      <c r="ANB20" s="331"/>
      <c r="ANC20" s="332"/>
      <c r="AND20" s="333"/>
      <c r="ANF20" s="333"/>
      <c r="ANG20" s="331"/>
      <c r="ANH20" s="332"/>
      <c r="ANI20" s="333"/>
      <c r="ANJ20" s="28"/>
      <c r="ANK20" s="333"/>
      <c r="ANL20" s="331"/>
      <c r="ANM20" s="333"/>
      <c r="ANN20" s="333"/>
      <c r="ANO20" s="334"/>
      <c r="ANR20" s="331"/>
      <c r="ANS20" s="332"/>
      <c r="ANT20" s="333"/>
      <c r="ANV20" s="333"/>
      <c r="ANW20" s="331"/>
      <c r="ANX20" s="332"/>
      <c r="ANY20" s="333"/>
      <c r="ANZ20" s="28"/>
      <c r="AOA20" s="333"/>
      <c r="AOB20" s="331"/>
      <c r="AOC20" s="333"/>
      <c r="AOD20" s="333"/>
      <c r="AOE20" s="334"/>
      <c r="AOH20" s="331"/>
      <c r="AOI20" s="332"/>
      <c r="AOJ20" s="333"/>
      <c r="AOL20" s="333"/>
      <c r="AOM20" s="331"/>
      <c r="AON20" s="332"/>
      <c r="AOO20" s="333"/>
      <c r="AOP20" s="28"/>
      <c r="AOQ20" s="333"/>
      <c r="AOR20" s="331"/>
      <c r="AOS20" s="333"/>
      <c r="AOT20" s="333"/>
      <c r="AOU20" s="334"/>
      <c r="AOX20" s="331"/>
      <c r="AOY20" s="332"/>
      <c r="AOZ20" s="333"/>
      <c r="APB20" s="333"/>
      <c r="APC20" s="331"/>
      <c r="APD20" s="332"/>
      <c r="APE20" s="333"/>
      <c r="APF20" s="28"/>
      <c r="APG20" s="333"/>
      <c r="APH20" s="331"/>
      <c r="API20" s="333"/>
      <c r="APJ20" s="333"/>
      <c r="APK20" s="334"/>
      <c r="APN20" s="331"/>
      <c r="APO20" s="332"/>
      <c r="APP20" s="333"/>
      <c r="APR20" s="333"/>
      <c r="APS20" s="331"/>
      <c r="APT20" s="332"/>
      <c r="APU20" s="333"/>
      <c r="APV20" s="28"/>
      <c r="APW20" s="333"/>
      <c r="APX20" s="331"/>
      <c r="APY20" s="333"/>
      <c r="APZ20" s="333"/>
      <c r="AQA20" s="334"/>
      <c r="AQD20" s="331"/>
      <c r="AQE20" s="332"/>
      <c r="AQF20" s="333"/>
      <c r="AQH20" s="333"/>
      <c r="AQI20" s="331"/>
      <c r="AQJ20" s="332"/>
      <c r="AQK20" s="333"/>
      <c r="AQL20" s="28"/>
      <c r="AQM20" s="333"/>
      <c r="AQN20" s="331"/>
      <c r="AQO20" s="333"/>
      <c r="AQP20" s="333"/>
      <c r="AQQ20" s="334"/>
      <c r="AQT20" s="331"/>
      <c r="AQU20" s="332"/>
      <c r="AQV20" s="333"/>
      <c r="AQX20" s="333"/>
      <c r="AQY20" s="331"/>
      <c r="AQZ20" s="332"/>
      <c r="ARA20" s="333"/>
      <c r="ARB20" s="28"/>
      <c r="ARC20" s="333"/>
      <c r="ARD20" s="331"/>
      <c r="ARE20" s="333"/>
      <c r="ARF20" s="333"/>
      <c r="ARG20" s="334"/>
      <c r="ARJ20" s="331"/>
      <c r="ARK20" s="332"/>
      <c r="ARL20" s="333"/>
      <c r="ARN20" s="333"/>
      <c r="ARO20" s="331"/>
      <c r="ARP20" s="332"/>
      <c r="ARQ20" s="333"/>
      <c r="ARR20" s="28"/>
      <c r="ARS20" s="333"/>
      <c r="ART20" s="331"/>
      <c r="ARU20" s="333"/>
      <c r="ARV20" s="333"/>
      <c r="ARW20" s="334"/>
      <c r="ARZ20" s="331"/>
      <c r="ASA20" s="332"/>
      <c r="ASB20" s="333"/>
      <c r="ASD20" s="333"/>
      <c r="ASE20" s="331"/>
      <c r="ASF20" s="332"/>
      <c r="ASG20" s="333"/>
      <c r="ASH20" s="28"/>
      <c r="ASI20" s="333"/>
      <c r="ASJ20" s="331"/>
      <c r="ASK20" s="333"/>
      <c r="ASL20" s="333"/>
      <c r="ASM20" s="334"/>
      <c r="ASP20" s="331"/>
      <c r="ASQ20" s="332"/>
      <c r="ASR20" s="333"/>
      <c r="AST20" s="333"/>
      <c r="ASU20" s="331"/>
      <c r="ASV20" s="332"/>
      <c r="ASW20" s="333"/>
      <c r="ASX20" s="28"/>
      <c r="ASY20" s="333"/>
      <c r="ASZ20" s="331"/>
      <c r="ATA20" s="333"/>
      <c r="ATB20" s="333"/>
      <c r="ATC20" s="334"/>
      <c r="ATF20" s="331"/>
      <c r="ATG20" s="332"/>
      <c r="ATH20" s="333"/>
      <c r="ATJ20" s="333"/>
      <c r="ATK20" s="331"/>
      <c r="ATL20" s="332"/>
      <c r="ATM20" s="333"/>
      <c r="ATN20" s="28"/>
      <c r="ATO20" s="333"/>
      <c r="ATP20" s="331"/>
      <c r="ATQ20" s="333"/>
      <c r="ATR20" s="333"/>
      <c r="ATS20" s="334"/>
      <c r="ATV20" s="331"/>
      <c r="ATW20" s="332"/>
      <c r="ATX20" s="333"/>
      <c r="ATZ20" s="333"/>
      <c r="AUA20" s="331"/>
      <c r="AUB20" s="332"/>
      <c r="AUC20" s="333"/>
      <c r="AUD20" s="28"/>
      <c r="AUE20" s="333"/>
      <c r="AUF20" s="331"/>
      <c r="AUG20" s="333"/>
      <c r="AUH20" s="333"/>
      <c r="AUI20" s="334"/>
      <c r="AUL20" s="331"/>
      <c r="AUM20" s="332"/>
      <c r="AUN20" s="333"/>
      <c r="AUP20" s="333"/>
      <c r="AUQ20" s="331"/>
      <c r="AUR20" s="332"/>
      <c r="AUS20" s="333"/>
      <c r="AUT20" s="28"/>
      <c r="AUU20" s="333"/>
      <c r="AUV20" s="331"/>
      <c r="AUW20" s="333"/>
      <c r="AUX20" s="333"/>
      <c r="AUY20" s="334"/>
      <c r="AVB20" s="331"/>
      <c r="AVC20" s="332"/>
      <c r="AVD20" s="333"/>
      <c r="AVF20" s="333"/>
      <c r="AVG20" s="331"/>
      <c r="AVH20" s="332"/>
      <c r="AVI20" s="333"/>
      <c r="AVJ20" s="28"/>
      <c r="AVK20" s="333"/>
      <c r="AVL20" s="331"/>
      <c r="AVM20" s="333"/>
      <c r="AVN20" s="333"/>
      <c r="AVO20" s="334"/>
      <c r="AVR20" s="331"/>
      <c r="AVS20" s="332"/>
      <c r="AVT20" s="333"/>
      <c r="AVV20" s="333"/>
      <c r="AVW20" s="331"/>
      <c r="AVX20" s="332"/>
      <c r="AVY20" s="333"/>
      <c r="AVZ20" s="28"/>
      <c r="AWA20" s="333"/>
      <c r="AWB20" s="331"/>
      <c r="AWC20" s="333"/>
      <c r="AWD20" s="333"/>
      <c r="AWE20" s="334"/>
      <c r="AWH20" s="331"/>
      <c r="AWI20" s="332"/>
      <c r="AWJ20" s="333"/>
      <c r="AWL20" s="333"/>
      <c r="AWM20" s="331"/>
      <c r="AWN20" s="332"/>
      <c r="AWO20" s="333"/>
      <c r="AWP20" s="28"/>
      <c r="AWQ20" s="333"/>
      <c r="AWR20" s="331"/>
      <c r="AWS20" s="333"/>
      <c r="AWT20" s="333"/>
      <c r="AWU20" s="334"/>
      <c r="AWX20" s="331"/>
      <c r="AWY20" s="332"/>
      <c r="AWZ20" s="333"/>
      <c r="AXB20" s="333"/>
      <c r="AXC20" s="331"/>
      <c r="AXD20" s="332"/>
      <c r="AXE20" s="333"/>
      <c r="AXF20" s="28"/>
      <c r="AXG20" s="333"/>
      <c r="AXH20" s="331"/>
      <c r="AXI20" s="333"/>
      <c r="AXJ20" s="333"/>
      <c r="AXK20" s="334"/>
      <c r="AXN20" s="331"/>
      <c r="AXO20" s="332"/>
      <c r="AXP20" s="333"/>
      <c r="AXR20" s="333"/>
      <c r="AXS20" s="331"/>
      <c r="AXT20" s="332"/>
      <c r="AXU20" s="333"/>
      <c r="AXV20" s="28"/>
      <c r="AXW20" s="333"/>
      <c r="AXX20" s="331"/>
      <c r="AXY20" s="333"/>
      <c r="AXZ20" s="333"/>
      <c r="AYA20" s="334"/>
      <c r="AYD20" s="331"/>
      <c r="AYE20" s="332"/>
      <c r="AYF20" s="333"/>
      <c r="AYH20" s="333"/>
      <c r="AYI20" s="331"/>
      <c r="AYJ20" s="332"/>
      <c r="AYK20" s="333"/>
      <c r="AYL20" s="28"/>
      <c r="AYM20" s="333"/>
      <c r="AYN20" s="331"/>
      <c r="AYO20" s="333"/>
      <c r="AYP20" s="333"/>
      <c r="AYQ20" s="334"/>
      <c r="AYT20" s="331"/>
      <c r="AYU20" s="332"/>
      <c r="AYV20" s="333"/>
      <c r="AYX20" s="333"/>
      <c r="AYY20" s="331"/>
      <c r="AYZ20" s="332"/>
      <c r="AZA20" s="333"/>
      <c r="AZB20" s="28"/>
      <c r="AZC20" s="333"/>
      <c r="AZD20" s="331"/>
      <c r="AZE20" s="333"/>
      <c r="AZF20" s="333"/>
      <c r="AZG20" s="334"/>
      <c r="AZJ20" s="331"/>
      <c r="AZK20" s="332"/>
      <c r="AZL20" s="333"/>
      <c r="AZN20" s="333"/>
      <c r="AZO20" s="331"/>
      <c r="AZP20" s="332"/>
      <c r="AZQ20" s="333"/>
      <c r="AZR20" s="28"/>
      <c r="AZS20" s="333"/>
      <c r="AZT20" s="331"/>
      <c r="AZU20" s="333"/>
      <c r="AZV20" s="333"/>
      <c r="AZW20" s="334"/>
      <c r="AZZ20" s="331"/>
      <c r="BAA20" s="332"/>
      <c r="BAB20" s="333"/>
      <c r="BAD20" s="333"/>
      <c r="BAE20" s="331"/>
      <c r="BAF20" s="332"/>
      <c r="BAG20" s="333"/>
      <c r="BAH20" s="28"/>
      <c r="BAI20" s="333"/>
      <c r="BAJ20" s="331"/>
      <c r="BAK20" s="333"/>
      <c r="BAL20" s="333"/>
      <c r="BAM20" s="334"/>
      <c r="BAP20" s="331"/>
      <c r="BAQ20" s="332"/>
      <c r="BAR20" s="333"/>
      <c r="BAT20" s="333"/>
      <c r="BAU20" s="331"/>
      <c r="BAV20" s="332"/>
      <c r="BAW20" s="333"/>
      <c r="BAX20" s="28"/>
      <c r="BAY20" s="333"/>
      <c r="BAZ20" s="331"/>
      <c r="BBA20" s="333"/>
      <c r="BBB20" s="333"/>
      <c r="BBC20" s="334"/>
      <c r="BBF20" s="331"/>
      <c r="BBG20" s="332"/>
      <c r="BBH20" s="333"/>
      <c r="BBJ20" s="333"/>
      <c r="BBK20" s="331"/>
      <c r="BBL20" s="332"/>
      <c r="BBM20" s="333"/>
      <c r="BBN20" s="28"/>
      <c r="BBO20" s="333"/>
      <c r="BBP20" s="331"/>
      <c r="BBQ20" s="333"/>
      <c r="BBR20" s="333"/>
      <c r="BBS20" s="334"/>
      <c r="BBV20" s="331"/>
      <c r="BBW20" s="332"/>
      <c r="BBX20" s="333"/>
      <c r="BBZ20" s="333"/>
      <c r="BCA20" s="331"/>
      <c r="BCB20" s="332"/>
      <c r="BCC20" s="333"/>
      <c r="BCD20" s="28"/>
      <c r="BCE20" s="333"/>
      <c r="BCF20" s="331"/>
      <c r="BCG20" s="333"/>
      <c r="BCH20" s="333"/>
      <c r="BCI20" s="334"/>
      <c r="BCL20" s="331"/>
      <c r="BCM20" s="332"/>
      <c r="BCN20" s="333"/>
      <c r="BCP20" s="333"/>
      <c r="BCQ20" s="331"/>
      <c r="BCR20" s="332"/>
      <c r="BCS20" s="333"/>
      <c r="BCT20" s="28"/>
      <c r="BCU20" s="333"/>
      <c r="BCV20" s="331"/>
      <c r="BCW20" s="333"/>
      <c r="BCX20" s="333"/>
      <c r="BCY20" s="334"/>
      <c r="BDB20" s="331"/>
      <c r="BDC20" s="332"/>
      <c r="BDD20" s="333"/>
      <c r="BDF20" s="333"/>
      <c r="BDG20" s="331"/>
      <c r="BDH20" s="332"/>
      <c r="BDI20" s="333"/>
      <c r="BDJ20" s="28"/>
      <c r="BDK20" s="333"/>
      <c r="BDL20" s="331"/>
      <c r="BDM20" s="333"/>
      <c r="BDN20" s="333"/>
      <c r="BDO20" s="334"/>
      <c r="BDR20" s="331"/>
      <c r="BDS20" s="332"/>
      <c r="BDT20" s="333"/>
      <c r="BDV20" s="333"/>
      <c r="BDW20" s="331"/>
      <c r="BDX20" s="332"/>
      <c r="BDY20" s="333"/>
      <c r="BDZ20" s="28"/>
      <c r="BEA20" s="333"/>
      <c r="BEB20" s="331"/>
      <c r="BEC20" s="333"/>
      <c r="BED20" s="333"/>
      <c r="BEE20" s="334"/>
      <c r="BEH20" s="331"/>
      <c r="BEI20" s="332"/>
      <c r="BEJ20" s="333"/>
      <c r="BEL20" s="333"/>
      <c r="BEM20" s="331"/>
      <c r="BEN20" s="332"/>
      <c r="BEO20" s="333"/>
      <c r="BEP20" s="28"/>
      <c r="BEQ20" s="333"/>
      <c r="BER20" s="331"/>
      <c r="BES20" s="333"/>
      <c r="BET20" s="333"/>
      <c r="BEU20" s="334"/>
      <c r="BEX20" s="331"/>
      <c r="BEY20" s="332"/>
      <c r="BEZ20" s="333"/>
      <c r="BFB20" s="333"/>
      <c r="BFC20" s="331"/>
      <c r="BFD20" s="332"/>
      <c r="BFE20" s="333"/>
      <c r="BFF20" s="28"/>
      <c r="BFG20" s="333"/>
      <c r="BFH20" s="331"/>
      <c r="BFI20" s="333"/>
      <c r="BFJ20" s="333"/>
      <c r="BFK20" s="334"/>
      <c r="BFN20" s="331"/>
      <c r="BFO20" s="332"/>
      <c r="BFP20" s="333"/>
      <c r="BFR20" s="333"/>
      <c r="BFS20" s="331"/>
      <c r="BFT20" s="332"/>
      <c r="BFU20" s="333"/>
      <c r="BFV20" s="28"/>
      <c r="BFW20" s="333"/>
      <c r="BFX20" s="331"/>
      <c r="BFY20" s="333"/>
      <c r="BFZ20" s="333"/>
      <c r="BGA20" s="334"/>
      <c r="BGD20" s="331"/>
      <c r="BGE20" s="332"/>
      <c r="BGF20" s="333"/>
      <c r="BGH20" s="333"/>
      <c r="BGI20" s="331"/>
      <c r="BGJ20" s="332"/>
      <c r="BGK20" s="333"/>
      <c r="BGL20" s="28"/>
      <c r="BGM20" s="333"/>
      <c r="BGN20" s="331"/>
      <c r="BGO20" s="333"/>
      <c r="BGP20" s="333"/>
      <c r="BGQ20" s="334"/>
      <c r="BGT20" s="331"/>
      <c r="BGU20" s="332"/>
      <c r="BGV20" s="333"/>
      <c r="BGX20" s="333"/>
      <c r="BGY20" s="331"/>
      <c r="BGZ20" s="332"/>
      <c r="BHA20" s="333"/>
      <c r="BHB20" s="28"/>
      <c r="BHC20" s="333"/>
      <c r="BHD20" s="331"/>
      <c r="BHE20" s="333"/>
      <c r="BHF20" s="333"/>
      <c r="BHG20" s="334"/>
      <c r="BHJ20" s="331"/>
      <c r="BHK20" s="332"/>
      <c r="BHL20" s="333"/>
      <c r="BHN20" s="333"/>
      <c r="BHO20" s="331"/>
      <c r="BHP20" s="332"/>
      <c r="BHQ20" s="333"/>
      <c r="BHR20" s="28"/>
      <c r="BHS20" s="333"/>
      <c r="BHT20" s="331"/>
      <c r="BHU20" s="333"/>
      <c r="BHV20" s="333"/>
      <c r="BHW20" s="334"/>
      <c r="BHZ20" s="331"/>
      <c r="BIA20" s="332"/>
      <c r="BIB20" s="333"/>
      <c r="BID20" s="333"/>
      <c r="BIE20" s="331"/>
      <c r="BIF20" s="332"/>
      <c r="BIG20" s="333"/>
      <c r="BIH20" s="28"/>
      <c r="BII20" s="333"/>
      <c r="BIJ20" s="331"/>
      <c r="BIK20" s="333"/>
      <c r="BIL20" s="333"/>
      <c r="BIM20" s="334"/>
      <c r="BIP20" s="331"/>
      <c r="BIQ20" s="332"/>
      <c r="BIR20" s="333"/>
      <c r="BIT20" s="333"/>
      <c r="BIU20" s="331"/>
      <c r="BIV20" s="332"/>
      <c r="BIW20" s="333"/>
      <c r="BIX20" s="28"/>
      <c r="BIY20" s="333"/>
      <c r="BIZ20" s="331"/>
      <c r="BJA20" s="333"/>
      <c r="BJB20" s="333"/>
      <c r="BJC20" s="334"/>
      <c r="BJF20" s="331"/>
      <c r="BJG20" s="332"/>
      <c r="BJH20" s="333"/>
      <c r="BJJ20" s="333"/>
      <c r="BJK20" s="331"/>
      <c r="BJL20" s="332"/>
      <c r="BJM20" s="333"/>
      <c r="BJN20" s="28"/>
      <c r="BJO20" s="333"/>
      <c r="BJP20" s="331"/>
      <c r="BJQ20" s="333"/>
      <c r="BJR20" s="333"/>
      <c r="BJS20" s="334"/>
      <c r="BJV20" s="331"/>
      <c r="BJW20" s="332"/>
      <c r="BJX20" s="333"/>
      <c r="BJZ20" s="333"/>
      <c r="BKA20" s="331"/>
      <c r="BKB20" s="332"/>
      <c r="BKC20" s="333"/>
      <c r="BKD20" s="28"/>
      <c r="BKE20" s="333"/>
      <c r="BKF20" s="331"/>
      <c r="BKG20" s="333"/>
      <c r="BKH20" s="333"/>
      <c r="BKI20" s="334"/>
      <c r="BKL20" s="331"/>
      <c r="BKM20" s="332"/>
      <c r="BKN20" s="333"/>
      <c r="BKP20" s="333"/>
      <c r="BKQ20" s="331"/>
      <c r="BKR20" s="332"/>
      <c r="BKS20" s="333"/>
      <c r="BKT20" s="28"/>
      <c r="BKU20" s="333"/>
      <c r="BKV20" s="331"/>
      <c r="BKW20" s="333"/>
      <c r="BKX20" s="333"/>
      <c r="BKY20" s="334"/>
      <c r="BLB20" s="331"/>
      <c r="BLC20" s="332"/>
      <c r="BLD20" s="333"/>
      <c r="BLF20" s="333"/>
      <c r="BLG20" s="331"/>
      <c r="BLH20" s="332"/>
      <c r="BLI20" s="333"/>
      <c r="BLJ20" s="28"/>
      <c r="BLK20" s="333"/>
      <c r="BLL20" s="331"/>
      <c r="BLM20" s="333"/>
      <c r="BLN20" s="333"/>
      <c r="BLO20" s="334"/>
      <c r="BLR20" s="331"/>
      <c r="BLS20" s="332"/>
      <c r="BLT20" s="333"/>
      <c r="BLV20" s="333"/>
      <c r="BLW20" s="331"/>
      <c r="BLX20" s="332"/>
      <c r="BLY20" s="333"/>
      <c r="BLZ20" s="28"/>
      <c r="BMA20" s="333"/>
      <c r="BMB20" s="331"/>
      <c r="BMC20" s="333"/>
      <c r="BMD20" s="333"/>
      <c r="BME20" s="334"/>
      <c r="BMH20" s="331"/>
      <c r="BMI20" s="332"/>
      <c r="BMJ20" s="333"/>
      <c r="BML20" s="333"/>
      <c r="BMM20" s="331"/>
      <c r="BMN20" s="332"/>
      <c r="BMO20" s="333"/>
      <c r="BMP20" s="28"/>
      <c r="BMQ20" s="333"/>
      <c r="BMR20" s="331"/>
      <c r="BMS20" s="333"/>
      <c r="BMT20" s="333"/>
      <c r="BMU20" s="334"/>
      <c r="BMX20" s="331"/>
      <c r="BMY20" s="332"/>
      <c r="BMZ20" s="333"/>
      <c r="BNB20" s="333"/>
      <c r="BNC20" s="331"/>
      <c r="BND20" s="332"/>
      <c r="BNE20" s="333"/>
      <c r="BNF20" s="28"/>
      <c r="BNG20" s="333"/>
      <c r="BNH20" s="331"/>
      <c r="BNI20" s="333"/>
      <c r="BNJ20" s="333"/>
      <c r="BNK20" s="334"/>
      <c r="BNN20" s="331"/>
      <c r="BNO20" s="332"/>
      <c r="BNP20" s="333"/>
      <c r="BNR20" s="333"/>
      <c r="BNS20" s="331"/>
      <c r="BNT20" s="332"/>
      <c r="BNU20" s="333"/>
      <c r="BNV20" s="28"/>
      <c r="BNW20" s="333"/>
      <c r="BNX20" s="331"/>
      <c r="BNY20" s="333"/>
      <c r="BNZ20" s="333"/>
      <c r="BOA20" s="334"/>
      <c r="BOD20" s="331"/>
      <c r="BOE20" s="332"/>
      <c r="BOF20" s="333"/>
      <c r="BOH20" s="333"/>
      <c r="BOI20" s="331"/>
      <c r="BOJ20" s="332"/>
      <c r="BOK20" s="333"/>
      <c r="BOL20" s="28"/>
      <c r="BOM20" s="333"/>
      <c r="BON20" s="331"/>
      <c r="BOO20" s="333"/>
      <c r="BOP20" s="333"/>
      <c r="BOQ20" s="334"/>
      <c r="BOT20" s="331"/>
      <c r="BOU20" s="332"/>
      <c r="BOV20" s="333"/>
      <c r="BOX20" s="333"/>
      <c r="BOY20" s="331"/>
      <c r="BOZ20" s="332"/>
      <c r="BPA20" s="333"/>
      <c r="BPB20" s="28"/>
      <c r="BPC20" s="333"/>
      <c r="BPD20" s="331"/>
      <c r="BPE20" s="333"/>
      <c r="BPF20" s="333"/>
      <c r="BPG20" s="334"/>
      <c r="BPJ20" s="331"/>
      <c r="BPK20" s="332"/>
      <c r="BPL20" s="333"/>
      <c r="BPN20" s="333"/>
      <c r="BPO20" s="331"/>
      <c r="BPP20" s="332"/>
      <c r="BPQ20" s="333"/>
      <c r="BPR20" s="28"/>
      <c r="BPS20" s="333"/>
      <c r="BPT20" s="331"/>
      <c r="BPU20" s="333"/>
      <c r="BPV20" s="333"/>
      <c r="BPW20" s="334"/>
      <c r="BPZ20" s="331"/>
      <c r="BQA20" s="332"/>
      <c r="BQB20" s="333"/>
      <c r="BQD20" s="333"/>
      <c r="BQE20" s="331"/>
      <c r="BQF20" s="332"/>
      <c r="BQG20" s="333"/>
      <c r="BQH20" s="28"/>
      <c r="BQI20" s="333"/>
      <c r="BQJ20" s="331"/>
      <c r="BQK20" s="333"/>
      <c r="BQL20" s="333"/>
      <c r="BQM20" s="334"/>
      <c r="BQP20" s="331"/>
      <c r="BQQ20" s="332"/>
      <c r="BQR20" s="333"/>
      <c r="BQT20" s="333"/>
      <c r="BQU20" s="331"/>
      <c r="BQV20" s="332"/>
      <c r="BQW20" s="333"/>
      <c r="BQX20" s="28"/>
      <c r="BQY20" s="333"/>
      <c r="BQZ20" s="331"/>
      <c r="BRA20" s="333"/>
      <c r="BRB20" s="333"/>
      <c r="BRC20" s="334"/>
      <c r="BRF20" s="331"/>
      <c r="BRG20" s="332"/>
      <c r="BRH20" s="333"/>
      <c r="BRJ20" s="333"/>
      <c r="BRK20" s="331"/>
      <c r="BRL20" s="332"/>
      <c r="BRM20" s="333"/>
      <c r="BRN20" s="28"/>
      <c r="BRO20" s="333"/>
      <c r="BRP20" s="331"/>
      <c r="BRQ20" s="333"/>
      <c r="BRR20" s="333"/>
      <c r="BRS20" s="334"/>
      <c r="BRV20" s="331"/>
      <c r="BRW20" s="332"/>
      <c r="BRX20" s="333"/>
      <c r="BRZ20" s="333"/>
      <c r="BSA20" s="331"/>
      <c r="BSB20" s="332"/>
      <c r="BSC20" s="333"/>
      <c r="BSD20" s="28"/>
      <c r="BSE20" s="333"/>
      <c r="BSF20" s="331"/>
      <c r="BSG20" s="333"/>
      <c r="BSH20" s="333"/>
      <c r="BSI20" s="334"/>
      <c r="BSL20" s="331"/>
      <c r="BSM20" s="332"/>
      <c r="BSN20" s="333"/>
      <c r="BSP20" s="333"/>
      <c r="BSQ20" s="331"/>
      <c r="BSR20" s="332"/>
      <c r="BSS20" s="333"/>
      <c r="BST20" s="28"/>
      <c r="BSU20" s="333"/>
      <c r="BSV20" s="331"/>
      <c r="BSW20" s="333"/>
      <c r="BSX20" s="333"/>
      <c r="BSY20" s="334"/>
      <c r="BTB20" s="331"/>
      <c r="BTC20" s="332"/>
      <c r="BTD20" s="333"/>
      <c r="BTF20" s="333"/>
      <c r="BTG20" s="331"/>
      <c r="BTH20" s="332"/>
      <c r="BTI20" s="333"/>
      <c r="BTJ20" s="28"/>
      <c r="BTK20" s="333"/>
      <c r="BTL20" s="331"/>
      <c r="BTM20" s="333"/>
      <c r="BTN20" s="333"/>
      <c r="BTO20" s="334"/>
      <c r="BTR20" s="331"/>
      <c r="BTS20" s="332"/>
      <c r="BTT20" s="333"/>
      <c r="BTV20" s="333"/>
      <c r="BTW20" s="331"/>
      <c r="BTX20" s="332"/>
      <c r="BTY20" s="333"/>
      <c r="BTZ20" s="28"/>
      <c r="BUA20" s="333"/>
      <c r="BUB20" s="331"/>
      <c r="BUC20" s="333"/>
      <c r="BUD20" s="333"/>
      <c r="BUE20" s="334"/>
      <c r="BUH20" s="331"/>
      <c r="BUI20" s="332"/>
      <c r="BUJ20" s="333"/>
      <c r="BUL20" s="333"/>
      <c r="BUM20" s="331"/>
      <c r="BUN20" s="332"/>
      <c r="BUO20" s="333"/>
      <c r="BUP20" s="28"/>
      <c r="BUQ20" s="333"/>
      <c r="BUR20" s="331"/>
      <c r="BUS20" s="333"/>
      <c r="BUT20" s="333"/>
      <c r="BUU20" s="334"/>
      <c r="BUX20" s="331"/>
      <c r="BUY20" s="332"/>
      <c r="BUZ20" s="333"/>
      <c r="BVB20" s="333"/>
      <c r="BVC20" s="331"/>
      <c r="BVD20" s="332"/>
      <c r="BVE20" s="333"/>
      <c r="BVF20" s="28"/>
      <c r="BVG20" s="333"/>
      <c r="BVH20" s="331"/>
      <c r="BVI20" s="333"/>
      <c r="BVJ20" s="333"/>
      <c r="BVK20" s="334"/>
      <c r="BVN20" s="331"/>
      <c r="BVO20" s="332"/>
      <c r="BVP20" s="333"/>
      <c r="BVR20" s="333"/>
      <c r="BVS20" s="331"/>
      <c r="BVT20" s="332"/>
      <c r="BVU20" s="333"/>
      <c r="BVV20" s="28"/>
      <c r="BVW20" s="333"/>
      <c r="BVX20" s="331"/>
      <c r="BVY20" s="333"/>
      <c r="BVZ20" s="333"/>
      <c r="BWA20" s="334"/>
      <c r="BWD20" s="331"/>
      <c r="BWE20" s="332"/>
      <c r="BWF20" s="333"/>
      <c r="BWH20" s="333"/>
      <c r="BWI20" s="331"/>
      <c r="BWJ20" s="332"/>
      <c r="BWK20" s="333"/>
      <c r="BWL20" s="28"/>
      <c r="BWM20" s="333"/>
      <c r="BWN20" s="331"/>
      <c r="BWO20" s="333"/>
      <c r="BWP20" s="333"/>
      <c r="BWQ20" s="334"/>
      <c r="BWT20" s="331"/>
      <c r="BWU20" s="332"/>
      <c r="BWV20" s="333"/>
      <c r="BWX20" s="333"/>
      <c r="BWY20" s="331"/>
      <c r="BWZ20" s="332"/>
      <c r="BXA20" s="333"/>
      <c r="BXB20" s="28"/>
      <c r="BXC20" s="333"/>
      <c r="BXD20" s="331"/>
      <c r="BXE20" s="333"/>
      <c r="BXF20" s="333"/>
      <c r="BXG20" s="334"/>
      <c r="BXJ20" s="331"/>
      <c r="BXK20" s="332"/>
      <c r="BXL20" s="333"/>
      <c r="BXN20" s="333"/>
      <c r="BXO20" s="331"/>
      <c r="BXP20" s="332"/>
      <c r="BXQ20" s="333"/>
      <c r="BXR20" s="28"/>
      <c r="BXS20" s="333"/>
      <c r="BXT20" s="331"/>
      <c r="BXU20" s="333"/>
      <c r="BXV20" s="333"/>
      <c r="BXW20" s="334"/>
      <c r="BXZ20" s="331"/>
      <c r="BYA20" s="332"/>
      <c r="BYB20" s="333"/>
      <c r="BYD20" s="333"/>
      <c r="BYE20" s="331"/>
      <c r="BYF20" s="332"/>
      <c r="BYG20" s="333"/>
      <c r="BYH20" s="28"/>
      <c r="BYI20" s="333"/>
      <c r="BYJ20" s="331"/>
      <c r="BYK20" s="333"/>
      <c r="BYL20" s="333"/>
      <c r="BYM20" s="334"/>
      <c r="BYP20" s="331"/>
      <c r="BYQ20" s="332"/>
      <c r="BYR20" s="333"/>
      <c r="BYT20" s="333"/>
      <c r="BYU20" s="331"/>
      <c r="BYV20" s="332"/>
      <c r="BYW20" s="333"/>
      <c r="BYX20" s="28"/>
      <c r="BYY20" s="333"/>
      <c r="BYZ20" s="331"/>
      <c r="BZA20" s="333"/>
      <c r="BZB20" s="333"/>
      <c r="BZC20" s="334"/>
      <c r="BZF20" s="331"/>
      <c r="BZG20" s="332"/>
      <c r="BZH20" s="333"/>
      <c r="BZJ20" s="333"/>
      <c r="BZK20" s="331"/>
      <c r="BZL20" s="332"/>
      <c r="BZM20" s="333"/>
      <c r="BZN20" s="28"/>
      <c r="BZO20" s="333"/>
      <c r="BZP20" s="331"/>
      <c r="BZQ20" s="333"/>
      <c r="BZR20" s="333"/>
      <c r="BZS20" s="334"/>
      <c r="BZV20" s="331"/>
      <c r="BZW20" s="332"/>
      <c r="BZX20" s="333"/>
      <c r="BZZ20" s="333"/>
      <c r="CAA20" s="331"/>
      <c r="CAB20" s="332"/>
      <c r="CAC20" s="333"/>
      <c r="CAD20" s="28"/>
      <c r="CAE20" s="333"/>
      <c r="CAF20" s="331"/>
      <c r="CAG20" s="333"/>
      <c r="CAH20" s="333"/>
      <c r="CAI20" s="334"/>
      <c r="CAL20" s="331"/>
      <c r="CAM20" s="332"/>
      <c r="CAN20" s="333"/>
      <c r="CAP20" s="333"/>
      <c r="CAQ20" s="331"/>
      <c r="CAR20" s="332"/>
      <c r="CAS20" s="333"/>
      <c r="CAT20" s="28"/>
      <c r="CAU20" s="333"/>
      <c r="CAV20" s="331"/>
      <c r="CAW20" s="333"/>
      <c r="CAX20" s="333"/>
      <c r="CAY20" s="334"/>
      <c r="CBB20" s="331"/>
      <c r="CBC20" s="332"/>
      <c r="CBD20" s="333"/>
      <c r="CBF20" s="333"/>
      <c r="CBG20" s="331"/>
      <c r="CBH20" s="332"/>
      <c r="CBI20" s="333"/>
      <c r="CBJ20" s="28"/>
      <c r="CBK20" s="333"/>
      <c r="CBL20" s="331"/>
      <c r="CBM20" s="333"/>
      <c r="CBN20" s="333"/>
      <c r="CBO20" s="334"/>
      <c r="CBR20" s="331"/>
      <c r="CBS20" s="332"/>
      <c r="CBT20" s="333"/>
      <c r="CBV20" s="333"/>
      <c r="CBW20" s="331"/>
      <c r="CBX20" s="332"/>
      <c r="CBY20" s="333"/>
      <c r="CBZ20" s="28"/>
      <c r="CCA20" s="333"/>
      <c r="CCB20" s="331"/>
      <c r="CCC20" s="333"/>
      <c r="CCD20" s="333"/>
      <c r="CCE20" s="334"/>
      <c r="CCH20" s="331"/>
      <c r="CCI20" s="332"/>
      <c r="CCJ20" s="333"/>
      <c r="CCL20" s="333"/>
      <c r="CCM20" s="331"/>
      <c r="CCN20" s="332"/>
      <c r="CCO20" s="333"/>
      <c r="CCP20" s="28"/>
      <c r="CCQ20" s="333"/>
      <c r="CCR20" s="331"/>
      <c r="CCS20" s="333"/>
      <c r="CCT20" s="333"/>
      <c r="CCU20" s="334"/>
      <c r="CCX20" s="331"/>
      <c r="CCY20" s="332"/>
      <c r="CCZ20" s="333"/>
      <c r="CDB20" s="333"/>
      <c r="CDC20" s="331"/>
      <c r="CDD20" s="332"/>
      <c r="CDE20" s="333"/>
      <c r="CDF20" s="28"/>
      <c r="CDG20" s="333"/>
      <c r="CDH20" s="331"/>
      <c r="CDI20" s="333"/>
      <c r="CDJ20" s="333"/>
      <c r="CDK20" s="334"/>
      <c r="CDN20" s="331"/>
      <c r="CDO20" s="332"/>
      <c r="CDP20" s="333"/>
      <c r="CDR20" s="333"/>
      <c r="CDS20" s="331"/>
      <c r="CDT20" s="332"/>
      <c r="CDU20" s="333"/>
      <c r="CDV20" s="28"/>
      <c r="CDW20" s="333"/>
      <c r="CDX20" s="331"/>
      <c r="CDY20" s="333"/>
      <c r="CDZ20" s="333"/>
      <c r="CEA20" s="334"/>
      <c r="CED20" s="331"/>
      <c r="CEE20" s="332"/>
      <c r="CEF20" s="333"/>
      <c r="CEH20" s="333"/>
      <c r="CEI20" s="331"/>
      <c r="CEJ20" s="332"/>
      <c r="CEK20" s="333"/>
      <c r="CEL20" s="28"/>
      <c r="CEM20" s="333"/>
      <c r="CEN20" s="331"/>
      <c r="CEO20" s="333"/>
      <c r="CEP20" s="333"/>
      <c r="CEQ20" s="334"/>
      <c r="CET20" s="331"/>
      <c r="CEU20" s="332"/>
      <c r="CEV20" s="333"/>
      <c r="CEX20" s="333"/>
      <c r="CEY20" s="331"/>
      <c r="CEZ20" s="332"/>
      <c r="CFA20" s="333"/>
      <c r="CFB20" s="28"/>
      <c r="CFC20" s="333"/>
      <c r="CFD20" s="331"/>
      <c r="CFE20" s="333"/>
      <c r="CFF20" s="333"/>
      <c r="CFG20" s="334"/>
      <c r="CFJ20" s="331"/>
      <c r="CFK20" s="332"/>
      <c r="CFL20" s="333"/>
      <c r="CFN20" s="333"/>
      <c r="CFO20" s="331"/>
      <c r="CFP20" s="332"/>
      <c r="CFQ20" s="333"/>
      <c r="CFR20" s="28"/>
      <c r="CFS20" s="333"/>
      <c r="CFT20" s="331"/>
      <c r="CFU20" s="333"/>
      <c r="CFV20" s="333"/>
      <c r="CFW20" s="334"/>
      <c r="CFZ20" s="331"/>
      <c r="CGA20" s="332"/>
      <c r="CGB20" s="333"/>
      <c r="CGD20" s="333"/>
      <c r="CGE20" s="331"/>
      <c r="CGF20" s="332"/>
      <c r="CGG20" s="333"/>
      <c r="CGH20" s="28"/>
      <c r="CGI20" s="333"/>
      <c r="CGJ20" s="331"/>
      <c r="CGK20" s="333"/>
      <c r="CGL20" s="333"/>
      <c r="CGM20" s="334"/>
      <c r="CGP20" s="331"/>
      <c r="CGQ20" s="332"/>
      <c r="CGR20" s="333"/>
      <c r="CGT20" s="333"/>
      <c r="CGU20" s="331"/>
      <c r="CGV20" s="332"/>
      <c r="CGW20" s="333"/>
      <c r="CGX20" s="28"/>
      <c r="CGY20" s="333"/>
      <c r="CGZ20" s="331"/>
      <c r="CHA20" s="333"/>
      <c r="CHB20" s="333"/>
      <c r="CHC20" s="334"/>
      <c r="CHF20" s="331"/>
      <c r="CHG20" s="332"/>
      <c r="CHH20" s="333"/>
      <c r="CHJ20" s="333"/>
      <c r="CHK20" s="331"/>
      <c r="CHL20" s="332"/>
      <c r="CHM20" s="333"/>
      <c r="CHN20" s="28"/>
      <c r="CHO20" s="333"/>
      <c r="CHP20" s="331"/>
      <c r="CHQ20" s="333"/>
      <c r="CHR20" s="333"/>
      <c r="CHS20" s="334"/>
      <c r="CHV20" s="331"/>
      <c r="CHW20" s="332"/>
      <c r="CHX20" s="333"/>
      <c r="CHZ20" s="333"/>
      <c r="CIA20" s="331"/>
      <c r="CIB20" s="332"/>
      <c r="CIC20" s="333"/>
      <c r="CID20" s="28"/>
      <c r="CIE20" s="333"/>
      <c r="CIF20" s="331"/>
      <c r="CIG20" s="333"/>
      <c r="CIH20" s="333"/>
      <c r="CII20" s="334"/>
      <c r="CIL20" s="331"/>
      <c r="CIM20" s="332"/>
      <c r="CIN20" s="333"/>
      <c r="CIP20" s="333"/>
      <c r="CIQ20" s="331"/>
      <c r="CIR20" s="332"/>
      <c r="CIS20" s="333"/>
      <c r="CIT20" s="28"/>
      <c r="CIU20" s="333"/>
      <c r="CIV20" s="331"/>
      <c r="CIW20" s="333"/>
      <c r="CIX20" s="333"/>
      <c r="CIY20" s="334"/>
      <c r="CJB20" s="331"/>
      <c r="CJC20" s="332"/>
      <c r="CJD20" s="333"/>
      <c r="CJF20" s="333"/>
      <c r="CJG20" s="331"/>
      <c r="CJH20" s="332"/>
      <c r="CJI20" s="333"/>
      <c r="CJJ20" s="28"/>
      <c r="CJK20" s="333"/>
      <c r="CJL20" s="331"/>
      <c r="CJM20" s="333"/>
      <c r="CJN20" s="333"/>
      <c r="CJO20" s="334"/>
      <c r="CJR20" s="331"/>
      <c r="CJS20" s="332"/>
      <c r="CJT20" s="333"/>
      <c r="CJV20" s="333"/>
      <c r="CJW20" s="331"/>
      <c r="CJX20" s="332"/>
      <c r="CJY20" s="333"/>
      <c r="CJZ20" s="28"/>
      <c r="CKA20" s="333"/>
      <c r="CKB20" s="331"/>
      <c r="CKC20" s="333"/>
      <c r="CKD20" s="333"/>
      <c r="CKE20" s="334"/>
      <c r="CKH20" s="331"/>
      <c r="CKI20" s="332"/>
      <c r="CKJ20" s="333"/>
      <c r="CKL20" s="333"/>
      <c r="CKM20" s="331"/>
      <c r="CKN20" s="332"/>
      <c r="CKO20" s="333"/>
      <c r="CKP20" s="28"/>
      <c r="CKQ20" s="333"/>
      <c r="CKR20" s="331"/>
      <c r="CKS20" s="333"/>
      <c r="CKT20" s="333"/>
      <c r="CKU20" s="334"/>
      <c r="CKX20" s="331"/>
      <c r="CKY20" s="332"/>
      <c r="CKZ20" s="333"/>
      <c r="CLB20" s="333"/>
      <c r="CLC20" s="331"/>
      <c r="CLD20" s="332"/>
      <c r="CLE20" s="333"/>
      <c r="CLF20" s="28"/>
      <c r="CLG20" s="333"/>
      <c r="CLH20" s="331"/>
      <c r="CLI20" s="333"/>
      <c r="CLJ20" s="333"/>
      <c r="CLK20" s="334"/>
      <c r="CLN20" s="331"/>
      <c r="CLO20" s="332"/>
      <c r="CLP20" s="333"/>
      <c r="CLR20" s="333"/>
      <c r="CLS20" s="331"/>
      <c r="CLT20" s="332"/>
      <c r="CLU20" s="333"/>
      <c r="CLV20" s="28"/>
      <c r="CLW20" s="333"/>
      <c r="CLX20" s="331"/>
      <c r="CLY20" s="333"/>
      <c r="CLZ20" s="333"/>
      <c r="CMA20" s="334"/>
      <c r="CMD20" s="331"/>
      <c r="CME20" s="332"/>
      <c r="CMF20" s="333"/>
      <c r="CMH20" s="333"/>
      <c r="CMI20" s="331"/>
      <c r="CMJ20" s="332"/>
      <c r="CMK20" s="333"/>
      <c r="CML20" s="28"/>
      <c r="CMM20" s="333"/>
      <c r="CMN20" s="331"/>
      <c r="CMO20" s="333"/>
      <c r="CMP20" s="333"/>
      <c r="CMQ20" s="334"/>
      <c r="CMT20" s="331"/>
      <c r="CMU20" s="332"/>
      <c r="CMV20" s="333"/>
      <c r="CMX20" s="333"/>
      <c r="CMY20" s="331"/>
      <c r="CMZ20" s="332"/>
      <c r="CNA20" s="333"/>
      <c r="CNB20" s="28"/>
      <c r="CNC20" s="333"/>
      <c r="CND20" s="331"/>
      <c r="CNE20" s="333"/>
      <c r="CNF20" s="333"/>
      <c r="CNG20" s="334"/>
      <c r="CNJ20" s="331"/>
      <c r="CNK20" s="332"/>
      <c r="CNL20" s="333"/>
      <c r="CNN20" s="333"/>
      <c r="CNO20" s="331"/>
      <c r="CNP20" s="332"/>
      <c r="CNQ20" s="333"/>
      <c r="CNR20" s="28"/>
      <c r="CNS20" s="333"/>
      <c r="CNT20" s="331"/>
      <c r="CNU20" s="333"/>
      <c r="CNV20" s="333"/>
      <c r="CNW20" s="334"/>
      <c r="CNZ20" s="331"/>
      <c r="COA20" s="332"/>
      <c r="COB20" s="333"/>
      <c r="COD20" s="333"/>
      <c r="COE20" s="331"/>
      <c r="COF20" s="332"/>
      <c r="COG20" s="333"/>
      <c r="COH20" s="28"/>
      <c r="COI20" s="333"/>
      <c r="COJ20" s="331"/>
      <c r="COK20" s="333"/>
      <c r="COL20" s="333"/>
      <c r="COM20" s="334"/>
      <c r="COP20" s="331"/>
      <c r="COQ20" s="332"/>
      <c r="COR20" s="333"/>
      <c r="COT20" s="333"/>
      <c r="COU20" s="331"/>
      <c r="COV20" s="332"/>
      <c r="COW20" s="333"/>
      <c r="COX20" s="28"/>
      <c r="COY20" s="333"/>
      <c r="COZ20" s="331"/>
      <c r="CPA20" s="333"/>
      <c r="CPB20" s="333"/>
      <c r="CPC20" s="334"/>
      <c r="CPF20" s="331"/>
      <c r="CPG20" s="332"/>
      <c r="CPH20" s="333"/>
      <c r="CPJ20" s="333"/>
      <c r="CPK20" s="331"/>
      <c r="CPL20" s="332"/>
      <c r="CPM20" s="333"/>
      <c r="CPN20" s="28"/>
      <c r="CPO20" s="333"/>
      <c r="CPP20" s="331"/>
      <c r="CPQ20" s="333"/>
      <c r="CPR20" s="333"/>
      <c r="CPS20" s="334"/>
      <c r="CPV20" s="331"/>
      <c r="CPW20" s="332"/>
      <c r="CPX20" s="333"/>
      <c r="CPZ20" s="333"/>
      <c r="CQA20" s="331"/>
      <c r="CQB20" s="332"/>
      <c r="CQC20" s="333"/>
      <c r="CQD20" s="28"/>
      <c r="CQE20" s="333"/>
      <c r="CQF20" s="331"/>
      <c r="CQG20" s="333"/>
      <c r="CQH20" s="333"/>
      <c r="CQI20" s="334"/>
      <c r="CQL20" s="331"/>
      <c r="CQM20" s="332"/>
      <c r="CQN20" s="333"/>
      <c r="CQP20" s="333"/>
      <c r="CQQ20" s="331"/>
      <c r="CQR20" s="332"/>
      <c r="CQS20" s="333"/>
      <c r="CQT20" s="28"/>
      <c r="CQU20" s="333"/>
      <c r="CQV20" s="331"/>
      <c r="CQW20" s="333"/>
      <c r="CQX20" s="333"/>
      <c r="CQY20" s="334"/>
      <c r="CRB20" s="331"/>
      <c r="CRC20" s="332"/>
      <c r="CRD20" s="333"/>
      <c r="CRF20" s="333"/>
      <c r="CRG20" s="331"/>
      <c r="CRH20" s="332"/>
      <c r="CRI20" s="333"/>
      <c r="CRJ20" s="28"/>
      <c r="CRK20" s="333"/>
      <c r="CRL20" s="331"/>
      <c r="CRM20" s="333"/>
      <c r="CRN20" s="333"/>
      <c r="CRO20" s="334"/>
      <c r="CRR20" s="331"/>
      <c r="CRS20" s="332"/>
      <c r="CRT20" s="333"/>
      <c r="CRV20" s="333"/>
      <c r="CRW20" s="331"/>
      <c r="CRX20" s="332"/>
      <c r="CRY20" s="333"/>
      <c r="CRZ20" s="28"/>
      <c r="CSA20" s="333"/>
      <c r="CSB20" s="331"/>
      <c r="CSC20" s="333"/>
      <c r="CSD20" s="333"/>
      <c r="CSE20" s="334"/>
      <c r="CSH20" s="331"/>
      <c r="CSI20" s="332"/>
      <c r="CSJ20" s="333"/>
      <c r="CSL20" s="333"/>
      <c r="CSM20" s="331"/>
      <c r="CSN20" s="332"/>
      <c r="CSO20" s="333"/>
      <c r="CSP20" s="28"/>
      <c r="CSQ20" s="333"/>
      <c r="CSR20" s="331"/>
      <c r="CSS20" s="333"/>
      <c r="CST20" s="333"/>
      <c r="CSU20" s="334"/>
      <c r="CSX20" s="331"/>
      <c r="CSY20" s="332"/>
      <c r="CSZ20" s="333"/>
      <c r="CTB20" s="333"/>
      <c r="CTC20" s="331"/>
      <c r="CTD20" s="332"/>
      <c r="CTE20" s="333"/>
      <c r="CTF20" s="28"/>
      <c r="CTG20" s="333"/>
      <c r="CTH20" s="331"/>
      <c r="CTI20" s="333"/>
      <c r="CTJ20" s="333"/>
      <c r="CTK20" s="334"/>
      <c r="CTN20" s="331"/>
      <c r="CTO20" s="332"/>
      <c r="CTP20" s="333"/>
      <c r="CTR20" s="333"/>
      <c r="CTS20" s="331"/>
      <c r="CTT20" s="332"/>
      <c r="CTU20" s="333"/>
      <c r="CTV20" s="28"/>
      <c r="CTW20" s="333"/>
      <c r="CTX20" s="331"/>
      <c r="CTY20" s="333"/>
      <c r="CTZ20" s="333"/>
      <c r="CUA20" s="334"/>
      <c r="CUD20" s="331"/>
      <c r="CUE20" s="332"/>
      <c r="CUF20" s="333"/>
      <c r="CUH20" s="333"/>
      <c r="CUI20" s="331"/>
      <c r="CUJ20" s="332"/>
      <c r="CUK20" s="333"/>
      <c r="CUL20" s="28"/>
      <c r="CUM20" s="333"/>
      <c r="CUN20" s="331"/>
      <c r="CUO20" s="333"/>
      <c r="CUP20" s="333"/>
      <c r="CUQ20" s="334"/>
      <c r="CUT20" s="331"/>
      <c r="CUU20" s="332"/>
      <c r="CUV20" s="333"/>
      <c r="CUX20" s="333"/>
      <c r="CUY20" s="331"/>
      <c r="CUZ20" s="332"/>
      <c r="CVA20" s="333"/>
      <c r="CVB20" s="28"/>
      <c r="CVC20" s="333"/>
      <c r="CVD20" s="331"/>
      <c r="CVE20" s="333"/>
      <c r="CVF20" s="333"/>
      <c r="CVG20" s="334"/>
      <c r="CVJ20" s="331"/>
      <c r="CVK20" s="332"/>
      <c r="CVL20" s="333"/>
      <c r="CVN20" s="333"/>
      <c r="CVO20" s="331"/>
      <c r="CVP20" s="332"/>
      <c r="CVQ20" s="333"/>
      <c r="CVR20" s="28"/>
      <c r="CVS20" s="333"/>
      <c r="CVT20" s="331"/>
      <c r="CVU20" s="333"/>
      <c r="CVV20" s="333"/>
      <c r="CVW20" s="334"/>
      <c r="CVZ20" s="331"/>
      <c r="CWA20" s="332"/>
      <c r="CWB20" s="333"/>
      <c r="CWD20" s="333"/>
      <c r="CWE20" s="331"/>
      <c r="CWF20" s="332"/>
      <c r="CWG20" s="333"/>
      <c r="CWH20" s="28"/>
      <c r="CWI20" s="333"/>
      <c r="CWJ20" s="331"/>
      <c r="CWK20" s="333"/>
      <c r="CWL20" s="333"/>
      <c r="CWM20" s="334"/>
      <c r="CWP20" s="331"/>
      <c r="CWQ20" s="332"/>
      <c r="CWR20" s="333"/>
      <c r="CWT20" s="333"/>
      <c r="CWU20" s="331"/>
      <c r="CWV20" s="332"/>
      <c r="CWW20" s="333"/>
      <c r="CWX20" s="28"/>
      <c r="CWY20" s="333"/>
      <c r="CWZ20" s="331"/>
      <c r="CXA20" s="333"/>
      <c r="CXB20" s="333"/>
      <c r="CXC20" s="334"/>
      <c r="CXF20" s="331"/>
      <c r="CXG20" s="332"/>
      <c r="CXH20" s="333"/>
      <c r="CXJ20" s="333"/>
      <c r="CXK20" s="331"/>
      <c r="CXL20" s="332"/>
      <c r="CXM20" s="333"/>
      <c r="CXN20" s="28"/>
      <c r="CXO20" s="333"/>
      <c r="CXP20" s="331"/>
      <c r="CXQ20" s="333"/>
      <c r="CXR20" s="333"/>
      <c r="CXS20" s="334"/>
      <c r="CXV20" s="331"/>
      <c r="CXW20" s="332"/>
      <c r="CXX20" s="333"/>
      <c r="CXZ20" s="333"/>
      <c r="CYA20" s="331"/>
      <c r="CYB20" s="332"/>
      <c r="CYC20" s="333"/>
      <c r="CYD20" s="28"/>
      <c r="CYE20" s="333"/>
      <c r="CYF20" s="331"/>
      <c r="CYG20" s="333"/>
      <c r="CYH20" s="333"/>
      <c r="CYI20" s="334"/>
      <c r="CYL20" s="331"/>
      <c r="CYM20" s="332"/>
      <c r="CYN20" s="333"/>
      <c r="CYP20" s="333"/>
      <c r="CYQ20" s="331"/>
      <c r="CYR20" s="332"/>
      <c r="CYS20" s="333"/>
      <c r="CYT20" s="28"/>
      <c r="CYU20" s="333"/>
      <c r="CYV20" s="331"/>
      <c r="CYW20" s="333"/>
      <c r="CYX20" s="333"/>
      <c r="CYY20" s="334"/>
      <c r="CZB20" s="331"/>
      <c r="CZC20" s="332"/>
      <c r="CZD20" s="333"/>
      <c r="CZF20" s="333"/>
      <c r="CZG20" s="331"/>
      <c r="CZH20" s="332"/>
      <c r="CZI20" s="333"/>
      <c r="CZJ20" s="28"/>
      <c r="CZK20" s="333"/>
      <c r="CZL20" s="331"/>
      <c r="CZM20" s="333"/>
      <c r="CZN20" s="333"/>
      <c r="CZO20" s="334"/>
      <c r="CZR20" s="331"/>
      <c r="CZS20" s="332"/>
      <c r="CZT20" s="333"/>
      <c r="CZV20" s="333"/>
      <c r="CZW20" s="331"/>
      <c r="CZX20" s="332"/>
      <c r="CZY20" s="333"/>
      <c r="CZZ20" s="28"/>
      <c r="DAA20" s="333"/>
      <c r="DAB20" s="331"/>
      <c r="DAC20" s="333"/>
      <c r="DAD20" s="333"/>
      <c r="DAE20" s="334"/>
      <c r="DAH20" s="331"/>
      <c r="DAI20" s="332"/>
      <c r="DAJ20" s="333"/>
      <c r="DAL20" s="333"/>
      <c r="DAM20" s="331"/>
      <c r="DAN20" s="332"/>
      <c r="DAO20" s="333"/>
      <c r="DAP20" s="28"/>
      <c r="DAQ20" s="333"/>
      <c r="DAR20" s="331"/>
      <c r="DAS20" s="333"/>
      <c r="DAT20" s="333"/>
      <c r="DAU20" s="334"/>
      <c r="DAX20" s="331"/>
      <c r="DAY20" s="332"/>
      <c r="DAZ20" s="333"/>
      <c r="DBB20" s="333"/>
      <c r="DBC20" s="331"/>
      <c r="DBD20" s="332"/>
      <c r="DBE20" s="333"/>
      <c r="DBF20" s="28"/>
      <c r="DBG20" s="333"/>
      <c r="DBH20" s="331"/>
      <c r="DBI20" s="333"/>
      <c r="DBJ20" s="333"/>
      <c r="DBK20" s="334"/>
      <c r="DBN20" s="331"/>
      <c r="DBO20" s="332"/>
      <c r="DBP20" s="333"/>
      <c r="DBR20" s="333"/>
      <c r="DBS20" s="331"/>
      <c r="DBT20" s="332"/>
      <c r="DBU20" s="333"/>
      <c r="DBV20" s="28"/>
      <c r="DBW20" s="333"/>
      <c r="DBX20" s="331"/>
      <c r="DBY20" s="333"/>
      <c r="DBZ20" s="333"/>
      <c r="DCA20" s="334"/>
      <c r="DCD20" s="331"/>
      <c r="DCE20" s="332"/>
      <c r="DCF20" s="333"/>
      <c r="DCH20" s="333"/>
      <c r="DCI20" s="331"/>
      <c r="DCJ20" s="332"/>
      <c r="DCK20" s="333"/>
      <c r="DCL20" s="28"/>
      <c r="DCM20" s="333"/>
      <c r="DCN20" s="331"/>
      <c r="DCO20" s="333"/>
      <c r="DCP20" s="333"/>
      <c r="DCQ20" s="334"/>
      <c r="DCT20" s="331"/>
      <c r="DCU20" s="332"/>
      <c r="DCV20" s="333"/>
      <c r="DCX20" s="333"/>
      <c r="DCY20" s="331"/>
      <c r="DCZ20" s="332"/>
      <c r="DDA20" s="333"/>
      <c r="DDB20" s="28"/>
      <c r="DDC20" s="333"/>
      <c r="DDD20" s="331"/>
      <c r="DDE20" s="333"/>
      <c r="DDF20" s="333"/>
      <c r="DDG20" s="334"/>
      <c r="DDJ20" s="331"/>
      <c r="DDK20" s="332"/>
      <c r="DDL20" s="333"/>
      <c r="DDN20" s="333"/>
      <c r="DDO20" s="331"/>
      <c r="DDP20" s="332"/>
      <c r="DDQ20" s="333"/>
      <c r="DDR20" s="28"/>
      <c r="DDS20" s="333"/>
      <c r="DDT20" s="331"/>
      <c r="DDU20" s="333"/>
      <c r="DDV20" s="333"/>
      <c r="DDW20" s="334"/>
      <c r="DDZ20" s="331"/>
      <c r="DEA20" s="332"/>
      <c r="DEB20" s="333"/>
      <c r="DED20" s="333"/>
      <c r="DEE20" s="331"/>
      <c r="DEF20" s="332"/>
      <c r="DEG20" s="333"/>
      <c r="DEH20" s="28"/>
      <c r="DEI20" s="333"/>
      <c r="DEJ20" s="331"/>
      <c r="DEK20" s="333"/>
      <c r="DEL20" s="333"/>
      <c r="DEM20" s="334"/>
      <c r="DEP20" s="331"/>
      <c r="DEQ20" s="332"/>
      <c r="DER20" s="333"/>
      <c r="DET20" s="333"/>
      <c r="DEU20" s="331"/>
      <c r="DEV20" s="332"/>
      <c r="DEW20" s="333"/>
      <c r="DEX20" s="28"/>
      <c r="DEY20" s="333"/>
      <c r="DEZ20" s="331"/>
      <c r="DFA20" s="333"/>
      <c r="DFB20" s="333"/>
      <c r="DFC20" s="334"/>
      <c r="DFF20" s="331"/>
      <c r="DFG20" s="332"/>
      <c r="DFH20" s="333"/>
      <c r="DFJ20" s="333"/>
      <c r="DFK20" s="331"/>
      <c r="DFL20" s="332"/>
      <c r="DFM20" s="333"/>
      <c r="DFN20" s="28"/>
      <c r="DFO20" s="333"/>
      <c r="DFP20" s="331"/>
      <c r="DFQ20" s="333"/>
      <c r="DFR20" s="333"/>
      <c r="DFS20" s="334"/>
      <c r="DFV20" s="331"/>
      <c r="DFW20" s="332"/>
      <c r="DFX20" s="333"/>
      <c r="DFZ20" s="333"/>
      <c r="DGA20" s="331"/>
      <c r="DGB20" s="332"/>
      <c r="DGC20" s="333"/>
      <c r="DGD20" s="28"/>
      <c r="DGE20" s="333"/>
      <c r="DGF20" s="331"/>
      <c r="DGG20" s="333"/>
      <c r="DGH20" s="333"/>
      <c r="DGI20" s="334"/>
      <c r="DGL20" s="331"/>
      <c r="DGM20" s="332"/>
      <c r="DGN20" s="333"/>
      <c r="DGP20" s="333"/>
      <c r="DGQ20" s="331"/>
      <c r="DGR20" s="332"/>
      <c r="DGS20" s="333"/>
      <c r="DGT20" s="28"/>
      <c r="DGU20" s="333"/>
      <c r="DGV20" s="331"/>
      <c r="DGW20" s="333"/>
      <c r="DGX20" s="333"/>
      <c r="DGY20" s="334"/>
      <c r="DHB20" s="331"/>
      <c r="DHC20" s="332"/>
      <c r="DHD20" s="333"/>
      <c r="DHF20" s="333"/>
      <c r="DHG20" s="331"/>
      <c r="DHH20" s="332"/>
      <c r="DHI20" s="333"/>
      <c r="DHJ20" s="28"/>
      <c r="DHK20" s="333"/>
      <c r="DHL20" s="331"/>
      <c r="DHM20" s="333"/>
      <c r="DHN20" s="333"/>
      <c r="DHO20" s="334"/>
      <c r="DHR20" s="331"/>
      <c r="DHS20" s="332"/>
      <c r="DHT20" s="333"/>
      <c r="DHV20" s="333"/>
      <c r="DHW20" s="331"/>
      <c r="DHX20" s="332"/>
      <c r="DHY20" s="333"/>
      <c r="DHZ20" s="28"/>
      <c r="DIA20" s="333"/>
      <c r="DIB20" s="331"/>
      <c r="DIC20" s="333"/>
      <c r="DID20" s="333"/>
      <c r="DIE20" s="334"/>
      <c r="DIH20" s="331"/>
      <c r="DII20" s="332"/>
      <c r="DIJ20" s="333"/>
      <c r="DIL20" s="333"/>
      <c r="DIM20" s="331"/>
      <c r="DIN20" s="332"/>
      <c r="DIO20" s="333"/>
      <c r="DIP20" s="28"/>
      <c r="DIQ20" s="333"/>
      <c r="DIR20" s="331"/>
      <c r="DIS20" s="333"/>
      <c r="DIT20" s="333"/>
      <c r="DIU20" s="334"/>
      <c r="DIX20" s="331"/>
      <c r="DIY20" s="332"/>
      <c r="DIZ20" s="333"/>
      <c r="DJB20" s="333"/>
      <c r="DJC20" s="331"/>
      <c r="DJD20" s="332"/>
      <c r="DJE20" s="333"/>
      <c r="DJF20" s="28"/>
      <c r="DJG20" s="333"/>
      <c r="DJH20" s="331"/>
      <c r="DJI20" s="333"/>
      <c r="DJJ20" s="333"/>
      <c r="DJK20" s="334"/>
      <c r="DJN20" s="331"/>
      <c r="DJO20" s="332"/>
      <c r="DJP20" s="333"/>
      <c r="DJR20" s="333"/>
      <c r="DJS20" s="331"/>
      <c r="DJT20" s="332"/>
      <c r="DJU20" s="333"/>
      <c r="DJV20" s="28"/>
      <c r="DJW20" s="333"/>
      <c r="DJX20" s="331"/>
      <c r="DJY20" s="333"/>
      <c r="DJZ20" s="333"/>
      <c r="DKA20" s="334"/>
      <c r="DKD20" s="331"/>
      <c r="DKE20" s="332"/>
      <c r="DKF20" s="333"/>
      <c r="DKH20" s="333"/>
      <c r="DKI20" s="331"/>
      <c r="DKJ20" s="332"/>
      <c r="DKK20" s="333"/>
      <c r="DKL20" s="28"/>
      <c r="DKM20" s="333"/>
      <c r="DKN20" s="331"/>
      <c r="DKO20" s="333"/>
      <c r="DKP20" s="333"/>
      <c r="DKQ20" s="334"/>
      <c r="DKT20" s="331"/>
      <c r="DKU20" s="332"/>
      <c r="DKV20" s="333"/>
      <c r="DKX20" s="333"/>
      <c r="DKY20" s="331"/>
      <c r="DKZ20" s="332"/>
      <c r="DLA20" s="333"/>
      <c r="DLB20" s="28"/>
      <c r="DLC20" s="333"/>
      <c r="DLD20" s="331"/>
      <c r="DLE20" s="333"/>
      <c r="DLF20" s="333"/>
      <c r="DLG20" s="334"/>
      <c r="DLJ20" s="331"/>
      <c r="DLK20" s="332"/>
      <c r="DLL20" s="333"/>
      <c r="DLN20" s="333"/>
      <c r="DLO20" s="331"/>
      <c r="DLP20" s="332"/>
      <c r="DLQ20" s="333"/>
      <c r="DLR20" s="28"/>
      <c r="DLS20" s="333"/>
      <c r="DLT20" s="331"/>
      <c r="DLU20" s="333"/>
      <c r="DLV20" s="333"/>
      <c r="DLW20" s="334"/>
      <c r="DLZ20" s="331"/>
      <c r="DMA20" s="332"/>
      <c r="DMB20" s="333"/>
      <c r="DMD20" s="333"/>
      <c r="DME20" s="331"/>
      <c r="DMF20" s="332"/>
      <c r="DMG20" s="333"/>
      <c r="DMH20" s="28"/>
      <c r="DMI20" s="333"/>
      <c r="DMJ20" s="331"/>
      <c r="DMK20" s="333"/>
      <c r="DML20" s="333"/>
      <c r="DMM20" s="334"/>
      <c r="DMP20" s="331"/>
      <c r="DMQ20" s="332"/>
      <c r="DMR20" s="333"/>
      <c r="DMT20" s="333"/>
      <c r="DMU20" s="331"/>
      <c r="DMV20" s="332"/>
      <c r="DMW20" s="333"/>
      <c r="DMX20" s="28"/>
      <c r="DMY20" s="333"/>
      <c r="DMZ20" s="331"/>
      <c r="DNA20" s="333"/>
      <c r="DNB20" s="333"/>
      <c r="DNC20" s="334"/>
      <c r="DNF20" s="331"/>
      <c r="DNG20" s="332"/>
      <c r="DNH20" s="333"/>
      <c r="DNJ20" s="333"/>
      <c r="DNK20" s="331"/>
      <c r="DNL20" s="332"/>
      <c r="DNM20" s="333"/>
      <c r="DNN20" s="28"/>
      <c r="DNO20" s="333"/>
      <c r="DNP20" s="331"/>
      <c r="DNQ20" s="333"/>
      <c r="DNR20" s="333"/>
      <c r="DNS20" s="334"/>
      <c r="DNV20" s="331"/>
      <c r="DNW20" s="332"/>
      <c r="DNX20" s="333"/>
      <c r="DNZ20" s="333"/>
      <c r="DOA20" s="331"/>
      <c r="DOB20" s="332"/>
      <c r="DOC20" s="333"/>
      <c r="DOD20" s="28"/>
      <c r="DOE20" s="333"/>
      <c r="DOF20" s="331"/>
      <c r="DOG20" s="333"/>
      <c r="DOH20" s="333"/>
      <c r="DOI20" s="334"/>
      <c r="DOL20" s="331"/>
      <c r="DOM20" s="332"/>
      <c r="DON20" s="333"/>
      <c r="DOP20" s="333"/>
      <c r="DOQ20" s="331"/>
      <c r="DOR20" s="332"/>
      <c r="DOS20" s="333"/>
      <c r="DOT20" s="28"/>
      <c r="DOU20" s="333"/>
      <c r="DOV20" s="331"/>
      <c r="DOW20" s="333"/>
      <c r="DOX20" s="333"/>
      <c r="DOY20" s="334"/>
      <c r="DPB20" s="331"/>
      <c r="DPC20" s="332"/>
      <c r="DPD20" s="333"/>
      <c r="DPF20" s="333"/>
      <c r="DPG20" s="331"/>
      <c r="DPH20" s="332"/>
      <c r="DPI20" s="333"/>
      <c r="DPJ20" s="28"/>
      <c r="DPK20" s="333"/>
      <c r="DPL20" s="331"/>
      <c r="DPM20" s="333"/>
      <c r="DPN20" s="333"/>
      <c r="DPO20" s="334"/>
      <c r="DPR20" s="331"/>
      <c r="DPS20" s="332"/>
      <c r="DPT20" s="333"/>
      <c r="DPV20" s="333"/>
      <c r="DPW20" s="331"/>
      <c r="DPX20" s="332"/>
      <c r="DPY20" s="333"/>
      <c r="DPZ20" s="28"/>
      <c r="DQA20" s="333"/>
      <c r="DQB20" s="331"/>
      <c r="DQC20" s="333"/>
      <c r="DQD20" s="333"/>
      <c r="DQE20" s="334"/>
      <c r="DQH20" s="331"/>
      <c r="DQI20" s="332"/>
      <c r="DQJ20" s="333"/>
      <c r="DQL20" s="333"/>
      <c r="DQM20" s="331"/>
      <c r="DQN20" s="332"/>
      <c r="DQO20" s="333"/>
      <c r="DQP20" s="28"/>
      <c r="DQQ20" s="333"/>
      <c r="DQR20" s="331"/>
      <c r="DQS20" s="333"/>
      <c r="DQT20" s="333"/>
      <c r="DQU20" s="334"/>
      <c r="DQX20" s="331"/>
      <c r="DQY20" s="332"/>
      <c r="DQZ20" s="333"/>
      <c r="DRB20" s="333"/>
      <c r="DRC20" s="331"/>
      <c r="DRD20" s="332"/>
      <c r="DRE20" s="333"/>
      <c r="DRF20" s="28"/>
      <c r="DRG20" s="333"/>
      <c r="DRH20" s="331"/>
      <c r="DRI20" s="333"/>
      <c r="DRJ20" s="333"/>
      <c r="DRK20" s="334"/>
      <c r="DRN20" s="331"/>
      <c r="DRO20" s="332"/>
      <c r="DRP20" s="333"/>
      <c r="DRR20" s="333"/>
      <c r="DRS20" s="331"/>
      <c r="DRT20" s="332"/>
      <c r="DRU20" s="333"/>
      <c r="DRV20" s="28"/>
      <c r="DRW20" s="333"/>
      <c r="DRX20" s="331"/>
      <c r="DRY20" s="333"/>
      <c r="DRZ20" s="333"/>
      <c r="DSA20" s="334"/>
      <c r="DSD20" s="331"/>
      <c r="DSE20" s="332"/>
      <c r="DSF20" s="333"/>
      <c r="DSH20" s="333"/>
      <c r="DSI20" s="331"/>
      <c r="DSJ20" s="332"/>
      <c r="DSK20" s="333"/>
      <c r="DSL20" s="28"/>
      <c r="DSM20" s="333"/>
      <c r="DSN20" s="331"/>
      <c r="DSO20" s="333"/>
      <c r="DSP20" s="333"/>
      <c r="DSQ20" s="334"/>
      <c r="DST20" s="331"/>
      <c r="DSU20" s="332"/>
      <c r="DSV20" s="333"/>
      <c r="DSX20" s="333"/>
      <c r="DSY20" s="331"/>
      <c r="DSZ20" s="332"/>
      <c r="DTA20" s="333"/>
      <c r="DTB20" s="28"/>
      <c r="DTC20" s="333"/>
      <c r="DTD20" s="331"/>
      <c r="DTE20" s="333"/>
      <c r="DTF20" s="333"/>
      <c r="DTG20" s="334"/>
      <c r="DTJ20" s="331"/>
      <c r="DTK20" s="332"/>
      <c r="DTL20" s="333"/>
      <c r="DTN20" s="333"/>
      <c r="DTO20" s="331"/>
      <c r="DTP20" s="332"/>
      <c r="DTQ20" s="333"/>
      <c r="DTR20" s="28"/>
      <c r="DTS20" s="333"/>
      <c r="DTT20" s="331"/>
      <c r="DTU20" s="333"/>
      <c r="DTV20" s="333"/>
      <c r="DTW20" s="334"/>
      <c r="DTZ20" s="331"/>
      <c r="DUA20" s="332"/>
      <c r="DUB20" s="333"/>
      <c r="DUD20" s="333"/>
      <c r="DUE20" s="331"/>
      <c r="DUF20" s="332"/>
      <c r="DUG20" s="333"/>
      <c r="DUH20" s="28"/>
      <c r="DUI20" s="333"/>
      <c r="DUJ20" s="331"/>
      <c r="DUK20" s="333"/>
      <c r="DUL20" s="333"/>
      <c r="DUM20" s="334"/>
      <c r="DUP20" s="331"/>
      <c r="DUQ20" s="332"/>
      <c r="DUR20" s="333"/>
      <c r="DUT20" s="333"/>
      <c r="DUU20" s="331"/>
      <c r="DUV20" s="332"/>
      <c r="DUW20" s="333"/>
      <c r="DUX20" s="28"/>
      <c r="DUY20" s="333"/>
      <c r="DUZ20" s="331"/>
      <c r="DVA20" s="333"/>
      <c r="DVB20" s="333"/>
      <c r="DVC20" s="334"/>
      <c r="DVF20" s="331"/>
      <c r="DVG20" s="332"/>
      <c r="DVH20" s="333"/>
      <c r="DVJ20" s="333"/>
      <c r="DVK20" s="331"/>
      <c r="DVL20" s="332"/>
      <c r="DVM20" s="333"/>
      <c r="DVN20" s="28"/>
      <c r="DVO20" s="333"/>
      <c r="DVP20" s="331"/>
      <c r="DVQ20" s="333"/>
      <c r="DVR20" s="333"/>
      <c r="DVS20" s="334"/>
      <c r="DVV20" s="331"/>
      <c r="DVW20" s="332"/>
      <c r="DVX20" s="333"/>
      <c r="DVZ20" s="333"/>
      <c r="DWA20" s="331"/>
      <c r="DWB20" s="332"/>
      <c r="DWC20" s="333"/>
      <c r="DWD20" s="28"/>
      <c r="DWE20" s="333"/>
      <c r="DWF20" s="331"/>
      <c r="DWG20" s="333"/>
      <c r="DWH20" s="333"/>
      <c r="DWI20" s="334"/>
      <c r="DWL20" s="331"/>
      <c r="DWM20" s="332"/>
      <c r="DWN20" s="333"/>
      <c r="DWP20" s="333"/>
      <c r="DWQ20" s="331"/>
      <c r="DWR20" s="332"/>
      <c r="DWS20" s="333"/>
      <c r="DWT20" s="28"/>
      <c r="DWU20" s="333"/>
      <c r="DWV20" s="331"/>
      <c r="DWW20" s="333"/>
      <c r="DWX20" s="333"/>
      <c r="DWY20" s="334"/>
      <c r="DXB20" s="331"/>
      <c r="DXC20" s="332"/>
      <c r="DXD20" s="333"/>
      <c r="DXF20" s="333"/>
      <c r="DXG20" s="331"/>
      <c r="DXH20" s="332"/>
      <c r="DXI20" s="333"/>
      <c r="DXJ20" s="28"/>
      <c r="DXK20" s="333"/>
      <c r="DXL20" s="331"/>
      <c r="DXM20" s="333"/>
      <c r="DXN20" s="333"/>
      <c r="DXO20" s="334"/>
      <c r="DXR20" s="331"/>
      <c r="DXS20" s="332"/>
      <c r="DXT20" s="333"/>
      <c r="DXV20" s="333"/>
      <c r="DXW20" s="331"/>
      <c r="DXX20" s="332"/>
      <c r="DXY20" s="333"/>
      <c r="DXZ20" s="28"/>
      <c r="DYA20" s="333"/>
      <c r="DYB20" s="331"/>
      <c r="DYC20" s="333"/>
      <c r="DYD20" s="333"/>
      <c r="DYE20" s="334"/>
      <c r="DYH20" s="331"/>
      <c r="DYI20" s="332"/>
      <c r="DYJ20" s="333"/>
      <c r="DYL20" s="333"/>
      <c r="DYM20" s="331"/>
      <c r="DYN20" s="332"/>
      <c r="DYO20" s="333"/>
      <c r="DYP20" s="28"/>
      <c r="DYQ20" s="333"/>
      <c r="DYR20" s="331"/>
      <c r="DYS20" s="333"/>
      <c r="DYT20" s="333"/>
      <c r="DYU20" s="334"/>
      <c r="DYX20" s="331"/>
      <c r="DYY20" s="332"/>
      <c r="DYZ20" s="333"/>
      <c r="DZB20" s="333"/>
      <c r="DZC20" s="331"/>
      <c r="DZD20" s="332"/>
      <c r="DZE20" s="333"/>
      <c r="DZF20" s="28"/>
      <c r="DZG20" s="333"/>
      <c r="DZH20" s="331"/>
      <c r="DZI20" s="333"/>
      <c r="DZJ20" s="333"/>
      <c r="DZK20" s="334"/>
      <c r="DZN20" s="331"/>
      <c r="DZO20" s="332"/>
      <c r="DZP20" s="333"/>
      <c r="DZR20" s="333"/>
      <c r="DZS20" s="331"/>
      <c r="DZT20" s="332"/>
      <c r="DZU20" s="333"/>
      <c r="DZV20" s="28"/>
      <c r="DZW20" s="333"/>
      <c r="DZX20" s="331"/>
      <c r="DZY20" s="333"/>
      <c r="DZZ20" s="333"/>
      <c r="EAA20" s="334"/>
      <c r="EAD20" s="331"/>
      <c r="EAE20" s="332"/>
      <c r="EAF20" s="333"/>
      <c r="EAH20" s="333"/>
      <c r="EAI20" s="331"/>
      <c r="EAJ20" s="332"/>
      <c r="EAK20" s="333"/>
      <c r="EAL20" s="28"/>
      <c r="EAM20" s="333"/>
      <c r="EAN20" s="331"/>
      <c r="EAO20" s="333"/>
      <c r="EAP20" s="333"/>
      <c r="EAQ20" s="334"/>
      <c r="EAT20" s="331"/>
      <c r="EAU20" s="332"/>
      <c r="EAV20" s="333"/>
      <c r="EAX20" s="333"/>
      <c r="EAY20" s="331"/>
      <c r="EAZ20" s="332"/>
      <c r="EBA20" s="333"/>
      <c r="EBB20" s="28"/>
      <c r="EBC20" s="333"/>
      <c r="EBD20" s="331"/>
      <c r="EBE20" s="333"/>
      <c r="EBF20" s="333"/>
      <c r="EBG20" s="334"/>
      <c r="EBJ20" s="331"/>
      <c r="EBK20" s="332"/>
      <c r="EBL20" s="333"/>
      <c r="EBN20" s="333"/>
      <c r="EBO20" s="331"/>
      <c r="EBP20" s="332"/>
      <c r="EBQ20" s="333"/>
      <c r="EBR20" s="28"/>
      <c r="EBS20" s="333"/>
      <c r="EBT20" s="331"/>
      <c r="EBU20" s="333"/>
      <c r="EBV20" s="333"/>
      <c r="EBW20" s="334"/>
      <c r="EBZ20" s="331"/>
      <c r="ECA20" s="332"/>
      <c r="ECB20" s="333"/>
      <c r="ECD20" s="333"/>
      <c r="ECE20" s="331"/>
      <c r="ECF20" s="332"/>
      <c r="ECG20" s="333"/>
      <c r="ECH20" s="28"/>
      <c r="ECI20" s="333"/>
      <c r="ECJ20" s="331"/>
      <c r="ECK20" s="333"/>
      <c r="ECL20" s="333"/>
      <c r="ECM20" s="334"/>
      <c r="ECP20" s="331"/>
      <c r="ECQ20" s="332"/>
      <c r="ECR20" s="333"/>
      <c r="ECT20" s="333"/>
      <c r="ECU20" s="331"/>
      <c r="ECV20" s="332"/>
      <c r="ECW20" s="333"/>
      <c r="ECX20" s="28"/>
      <c r="ECY20" s="333"/>
      <c r="ECZ20" s="331"/>
      <c r="EDA20" s="333"/>
      <c r="EDB20" s="333"/>
      <c r="EDC20" s="334"/>
      <c r="EDF20" s="331"/>
      <c r="EDG20" s="332"/>
      <c r="EDH20" s="333"/>
      <c r="EDJ20" s="333"/>
      <c r="EDK20" s="331"/>
      <c r="EDL20" s="332"/>
      <c r="EDM20" s="333"/>
      <c r="EDN20" s="28"/>
      <c r="EDO20" s="333"/>
      <c r="EDP20" s="331"/>
      <c r="EDQ20" s="333"/>
      <c r="EDR20" s="333"/>
      <c r="EDS20" s="334"/>
      <c r="EDV20" s="331"/>
      <c r="EDW20" s="332"/>
      <c r="EDX20" s="333"/>
      <c r="EDZ20" s="333"/>
      <c r="EEA20" s="331"/>
      <c r="EEB20" s="332"/>
      <c r="EEC20" s="333"/>
      <c r="EED20" s="28"/>
      <c r="EEE20" s="333"/>
      <c r="EEF20" s="331"/>
      <c r="EEG20" s="333"/>
      <c r="EEH20" s="333"/>
      <c r="EEI20" s="334"/>
      <c r="EEL20" s="331"/>
      <c r="EEM20" s="332"/>
      <c r="EEN20" s="333"/>
      <c r="EEP20" s="333"/>
      <c r="EEQ20" s="331"/>
      <c r="EER20" s="332"/>
      <c r="EES20" s="333"/>
      <c r="EET20" s="28"/>
      <c r="EEU20" s="333"/>
      <c r="EEV20" s="331"/>
      <c r="EEW20" s="333"/>
      <c r="EEX20" s="333"/>
      <c r="EEY20" s="334"/>
      <c r="EFB20" s="331"/>
      <c r="EFC20" s="332"/>
      <c r="EFD20" s="333"/>
      <c r="EFF20" s="333"/>
      <c r="EFG20" s="331"/>
      <c r="EFH20" s="332"/>
      <c r="EFI20" s="333"/>
      <c r="EFJ20" s="28"/>
      <c r="EFK20" s="333"/>
      <c r="EFL20" s="331"/>
      <c r="EFM20" s="333"/>
      <c r="EFN20" s="333"/>
      <c r="EFO20" s="334"/>
      <c r="EFR20" s="331"/>
      <c r="EFS20" s="332"/>
      <c r="EFT20" s="333"/>
      <c r="EFV20" s="333"/>
      <c r="EFW20" s="331"/>
      <c r="EFX20" s="332"/>
      <c r="EFY20" s="333"/>
      <c r="EFZ20" s="28"/>
      <c r="EGA20" s="333"/>
      <c r="EGB20" s="331"/>
      <c r="EGC20" s="333"/>
      <c r="EGD20" s="333"/>
      <c r="EGE20" s="334"/>
      <c r="EGH20" s="331"/>
      <c r="EGI20" s="332"/>
      <c r="EGJ20" s="333"/>
      <c r="EGL20" s="333"/>
      <c r="EGM20" s="331"/>
      <c r="EGN20" s="332"/>
      <c r="EGO20" s="333"/>
      <c r="EGP20" s="28"/>
      <c r="EGQ20" s="333"/>
      <c r="EGR20" s="331"/>
      <c r="EGS20" s="333"/>
      <c r="EGT20" s="333"/>
      <c r="EGU20" s="334"/>
      <c r="EGX20" s="331"/>
      <c r="EGY20" s="332"/>
      <c r="EGZ20" s="333"/>
      <c r="EHB20" s="333"/>
      <c r="EHC20" s="331"/>
      <c r="EHD20" s="332"/>
      <c r="EHE20" s="333"/>
      <c r="EHF20" s="28"/>
      <c r="EHG20" s="333"/>
      <c r="EHH20" s="331"/>
      <c r="EHI20" s="333"/>
      <c r="EHJ20" s="333"/>
      <c r="EHK20" s="334"/>
      <c r="EHN20" s="331"/>
      <c r="EHO20" s="332"/>
      <c r="EHP20" s="333"/>
      <c r="EHR20" s="333"/>
      <c r="EHS20" s="331"/>
      <c r="EHT20" s="332"/>
      <c r="EHU20" s="333"/>
      <c r="EHV20" s="28"/>
      <c r="EHW20" s="333"/>
      <c r="EHX20" s="331"/>
      <c r="EHY20" s="333"/>
      <c r="EHZ20" s="333"/>
      <c r="EIA20" s="334"/>
      <c r="EID20" s="331"/>
      <c r="EIE20" s="332"/>
      <c r="EIF20" s="333"/>
      <c r="EIH20" s="333"/>
      <c r="EII20" s="331"/>
      <c r="EIJ20" s="332"/>
      <c r="EIK20" s="333"/>
      <c r="EIL20" s="28"/>
      <c r="EIM20" s="333"/>
      <c r="EIN20" s="331"/>
      <c r="EIO20" s="333"/>
      <c r="EIP20" s="333"/>
      <c r="EIQ20" s="334"/>
      <c r="EIT20" s="331"/>
      <c r="EIU20" s="332"/>
      <c r="EIV20" s="333"/>
      <c r="EIX20" s="333"/>
      <c r="EIY20" s="331"/>
      <c r="EIZ20" s="332"/>
      <c r="EJA20" s="333"/>
      <c r="EJB20" s="28"/>
      <c r="EJC20" s="333"/>
      <c r="EJD20" s="331"/>
      <c r="EJE20" s="333"/>
      <c r="EJF20" s="333"/>
      <c r="EJG20" s="334"/>
      <c r="EJJ20" s="331"/>
      <c r="EJK20" s="332"/>
      <c r="EJL20" s="333"/>
      <c r="EJN20" s="333"/>
      <c r="EJO20" s="331"/>
      <c r="EJP20" s="332"/>
      <c r="EJQ20" s="333"/>
      <c r="EJR20" s="28"/>
      <c r="EJS20" s="333"/>
      <c r="EJT20" s="331"/>
      <c r="EJU20" s="333"/>
      <c r="EJV20" s="333"/>
      <c r="EJW20" s="334"/>
      <c r="EJZ20" s="331"/>
      <c r="EKA20" s="332"/>
      <c r="EKB20" s="333"/>
      <c r="EKD20" s="333"/>
      <c r="EKE20" s="331"/>
      <c r="EKF20" s="332"/>
      <c r="EKG20" s="333"/>
      <c r="EKH20" s="28"/>
      <c r="EKI20" s="333"/>
      <c r="EKJ20" s="331"/>
      <c r="EKK20" s="333"/>
      <c r="EKL20" s="333"/>
      <c r="EKM20" s="334"/>
      <c r="EKP20" s="331"/>
      <c r="EKQ20" s="332"/>
      <c r="EKR20" s="333"/>
      <c r="EKT20" s="333"/>
      <c r="EKU20" s="331"/>
      <c r="EKV20" s="332"/>
      <c r="EKW20" s="333"/>
      <c r="EKX20" s="28"/>
      <c r="EKY20" s="333"/>
      <c r="EKZ20" s="331"/>
      <c r="ELA20" s="333"/>
      <c r="ELB20" s="333"/>
      <c r="ELC20" s="334"/>
      <c r="ELF20" s="331"/>
      <c r="ELG20" s="332"/>
      <c r="ELH20" s="333"/>
      <c r="ELJ20" s="333"/>
      <c r="ELK20" s="331"/>
      <c r="ELL20" s="332"/>
      <c r="ELM20" s="333"/>
      <c r="ELN20" s="28"/>
      <c r="ELO20" s="333"/>
      <c r="ELP20" s="331"/>
      <c r="ELQ20" s="333"/>
      <c r="ELR20" s="333"/>
      <c r="ELS20" s="334"/>
      <c r="ELV20" s="331"/>
      <c r="ELW20" s="332"/>
      <c r="ELX20" s="333"/>
      <c r="ELZ20" s="333"/>
      <c r="EMA20" s="331"/>
      <c r="EMB20" s="332"/>
      <c r="EMC20" s="333"/>
      <c r="EMD20" s="28"/>
      <c r="EME20" s="333"/>
      <c r="EMF20" s="331"/>
      <c r="EMG20" s="333"/>
      <c r="EMH20" s="333"/>
      <c r="EMI20" s="334"/>
      <c r="EML20" s="331"/>
      <c r="EMM20" s="332"/>
      <c r="EMN20" s="333"/>
      <c r="EMP20" s="333"/>
      <c r="EMQ20" s="331"/>
      <c r="EMR20" s="332"/>
      <c r="EMS20" s="333"/>
      <c r="EMT20" s="28"/>
      <c r="EMU20" s="333"/>
      <c r="EMV20" s="331"/>
      <c r="EMW20" s="333"/>
      <c r="EMX20" s="333"/>
      <c r="EMY20" s="334"/>
      <c r="ENB20" s="331"/>
      <c r="ENC20" s="332"/>
      <c r="END20" s="333"/>
      <c r="ENF20" s="333"/>
      <c r="ENG20" s="331"/>
      <c r="ENH20" s="332"/>
      <c r="ENI20" s="333"/>
      <c r="ENJ20" s="28"/>
      <c r="ENK20" s="333"/>
      <c r="ENL20" s="331"/>
      <c r="ENM20" s="333"/>
      <c r="ENN20" s="333"/>
      <c r="ENO20" s="334"/>
      <c r="ENR20" s="331"/>
      <c r="ENS20" s="332"/>
      <c r="ENT20" s="333"/>
      <c r="ENV20" s="333"/>
      <c r="ENW20" s="331"/>
      <c r="ENX20" s="332"/>
      <c r="ENY20" s="333"/>
      <c r="ENZ20" s="28"/>
      <c r="EOA20" s="333"/>
      <c r="EOB20" s="331"/>
      <c r="EOC20" s="333"/>
      <c r="EOD20" s="333"/>
      <c r="EOE20" s="334"/>
      <c r="EOH20" s="331"/>
      <c r="EOI20" s="332"/>
      <c r="EOJ20" s="333"/>
      <c r="EOL20" s="333"/>
      <c r="EOM20" s="331"/>
      <c r="EON20" s="332"/>
      <c r="EOO20" s="333"/>
      <c r="EOP20" s="28"/>
      <c r="EOQ20" s="333"/>
      <c r="EOR20" s="331"/>
      <c r="EOS20" s="333"/>
      <c r="EOT20" s="333"/>
      <c r="EOU20" s="334"/>
      <c r="EOX20" s="331"/>
      <c r="EOY20" s="332"/>
      <c r="EOZ20" s="333"/>
      <c r="EPB20" s="333"/>
      <c r="EPC20" s="331"/>
      <c r="EPD20" s="332"/>
      <c r="EPE20" s="333"/>
      <c r="EPF20" s="28"/>
      <c r="EPG20" s="333"/>
      <c r="EPH20" s="331"/>
      <c r="EPI20" s="333"/>
      <c r="EPJ20" s="333"/>
      <c r="EPK20" s="334"/>
      <c r="EPN20" s="331"/>
      <c r="EPO20" s="332"/>
      <c r="EPP20" s="333"/>
      <c r="EPR20" s="333"/>
      <c r="EPS20" s="331"/>
      <c r="EPT20" s="332"/>
      <c r="EPU20" s="333"/>
      <c r="EPV20" s="28"/>
      <c r="EPW20" s="333"/>
      <c r="EPX20" s="331"/>
      <c r="EPY20" s="333"/>
      <c r="EPZ20" s="333"/>
      <c r="EQA20" s="334"/>
      <c r="EQD20" s="331"/>
      <c r="EQE20" s="332"/>
      <c r="EQF20" s="333"/>
      <c r="EQH20" s="333"/>
      <c r="EQI20" s="331"/>
      <c r="EQJ20" s="332"/>
      <c r="EQK20" s="333"/>
      <c r="EQL20" s="28"/>
      <c r="EQM20" s="333"/>
      <c r="EQN20" s="331"/>
      <c r="EQO20" s="333"/>
      <c r="EQP20" s="333"/>
      <c r="EQQ20" s="334"/>
      <c r="EQT20" s="331"/>
      <c r="EQU20" s="332"/>
      <c r="EQV20" s="333"/>
      <c r="EQX20" s="333"/>
      <c r="EQY20" s="331"/>
      <c r="EQZ20" s="332"/>
      <c r="ERA20" s="333"/>
      <c r="ERB20" s="28"/>
      <c r="ERC20" s="333"/>
      <c r="ERD20" s="331"/>
      <c r="ERE20" s="333"/>
      <c r="ERF20" s="333"/>
      <c r="ERG20" s="334"/>
      <c r="ERJ20" s="331"/>
      <c r="ERK20" s="332"/>
      <c r="ERL20" s="333"/>
      <c r="ERN20" s="333"/>
      <c r="ERO20" s="331"/>
      <c r="ERP20" s="332"/>
      <c r="ERQ20" s="333"/>
      <c r="ERR20" s="28"/>
      <c r="ERS20" s="333"/>
      <c r="ERT20" s="331"/>
      <c r="ERU20" s="333"/>
      <c r="ERV20" s="333"/>
      <c r="ERW20" s="334"/>
      <c r="ERZ20" s="331"/>
      <c r="ESA20" s="332"/>
      <c r="ESB20" s="333"/>
      <c r="ESD20" s="333"/>
      <c r="ESE20" s="331"/>
      <c r="ESF20" s="332"/>
      <c r="ESG20" s="333"/>
      <c r="ESH20" s="28"/>
      <c r="ESI20" s="333"/>
      <c r="ESJ20" s="331"/>
      <c r="ESK20" s="333"/>
      <c r="ESL20" s="333"/>
      <c r="ESM20" s="334"/>
      <c r="ESP20" s="331"/>
      <c r="ESQ20" s="332"/>
      <c r="ESR20" s="333"/>
      <c r="EST20" s="333"/>
      <c r="ESU20" s="331"/>
      <c r="ESV20" s="332"/>
      <c r="ESW20" s="333"/>
      <c r="ESX20" s="28"/>
      <c r="ESY20" s="333"/>
      <c r="ESZ20" s="331"/>
      <c r="ETA20" s="333"/>
      <c r="ETB20" s="333"/>
      <c r="ETC20" s="334"/>
      <c r="ETF20" s="331"/>
      <c r="ETG20" s="332"/>
      <c r="ETH20" s="333"/>
      <c r="ETJ20" s="333"/>
      <c r="ETK20" s="331"/>
      <c r="ETL20" s="332"/>
      <c r="ETM20" s="333"/>
      <c r="ETN20" s="28"/>
      <c r="ETO20" s="333"/>
      <c r="ETP20" s="331"/>
      <c r="ETQ20" s="333"/>
      <c r="ETR20" s="333"/>
      <c r="ETS20" s="334"/>
      <c r="ETV20" s="331"/>
      <c r="ETW20" s="332"/>
      <c r="ETX20" s="333"/>
      <c r="ETZ20" s="333"/>
      <c r="EUA20" s="331"/>
      <c r="EUB20" s="332"/>
      <c r="EUC20" s="333"/>
      <c r="EUD20" s="28"/>
      <c r="EUE20" s="333"/>
      <c r="EUF20" s="331"/>
      <c r="EUG20" s="333"/>
      <c r="EUH20" s="333"/>
      <c r="EUI20" s="334"/>
      <c r="EUL20" s="331"/>
      <c r="EUM20" s="332"/>
      <c r="EUN20" s="333"/>
      <c r="EUP20" s="333"/>
      <c r="EUQ20" s="331"/>
      <c r="EUR20" s="332"/>
      <c r="EUS20" s="333"/>
      <c r="EUT20" s="28"/>
      <c r="EUU20" s="333"/>
      <c r="EUV20" s="331"/>
      <c r="EUW20" s="333"/>
      <c r="EUX20" s="333"/>
      <c r="EUY20" s="334"/>
      <c r="EVB20" s="331"/>
      <c r="EVC20" s="332"/>
      <c r="EVD20" s="333"/>
      <c r="EVF20" s="333"/>
      <c r="EVG20" s="331"/>
      <c r="EVH20" s="332"/>
      <c r="EVI20" s="333"/>
      <c r="EVJ20" s="28"/>
      <c r="EVK20" s="333"/>
      <c r="EVL20" s="331"/>
      <c r="EVM20" s="333"/>
      <c r="EVN20" s="333"/>
      <c r="EVO20" s="334"/>
      <c r="EVR20" s="331"/>
      <c r="EVS20" s="332"/>
      <c r="EVT20" s="333"/>
      <c r="EVV20" s="333"/>
      <c r="EVW20" s="331"/>
      <c r="EVX20" s="332"/>
      <c r="EVY20" s="333"/>
      <c r="EVZ20" s="28"/>
      <c r="EWA20" s="333"/>
      <c r="EWB20" s="331"/>
      <c r="EWC20" s="333"/>
      <c r="EWD20" s="333"/>
      <c r="EWE20" s="334"/>
      <c r="EWH20" s="331"/>
      <c r="EWI20" s="332"/>
      <c r="EWJ20" s="333"/>
      <c r="EWL20" s="333"/>
      <c r="EWM20" s="331"/>
      <c r="EWN20" s="332"/>
      <c r="EWO20" s="333"/>
      <c r="EWP20" s="28"/>
      <c r="EWQ20" s="333"/>
      <c r="EWR20" s="331"/>
      <c r="EWS20" s="333"/>
      <c r="EWT20" s="333"/>
      <c r="EWU20" s="334"/>
      <c r="EWX20" s="331"/>
      <c r="EWY20" s="332"/>
      <c r="EWZ20" s="333"/>
      <c r="EXB20" s="333"/>
      <c r="EXC20" s="331"/>
      <c r="EXD20" s="332"/>
      <c r="EXE20" s="333"/>
      <c r="EXF20" s="28"/>
      <c r="EXG20" s="333"/>
      <c r="EXH20" s="331"/>
      <c r="EXI20" s="333"/>
      <c r="EXJ20" s="333"/>
      <c r="EXK20" s="334"/>
      <c r="EXN20" s="331"/>
      <c r="EXO20" s="332"/>
      <c r="EXP20" s="333"/>
      <c r="EXR20" s="333"/>
      <c r="EXS20" s="331"/>
      <c r="EXT20" s="332"/>
      <c r="EXU20" s="333"/>
      <c r="EXV20" s="28"/>
      <c r="EXW20" s="333"/>
      <c r="EXX20" s="331"/>
      <c r="EXY20" s="333"/>
      <c r="EXZ20" s="333"/>
      <c r="EYA20" s="334"/>
      <c r="EYD20" s="331"/>
      <c r="EYE20" s="332"/>
      <c r="EYF20" s="333"/>
      <c r="EYH20" s="333"/>
      <c r="EYI20" s="331"/>
      <c r="EYJ20" s="332"/>
      <c r="EYK20" s="333"/>
      <c r="EYL20" s="28"/>
      <c r="EYM20" s="333"/>
      <c r="EYN20" s="331"/>
      <c r="EYO20" s="333"/>
      <c r="EYP20" s="333"/>
      <c r="EYQ20" s="334"/>
      <c r="EYT20" s="331"/>
      <c r="EYU20" s="332"/>
      <c r="EYV20" s="333"/>
      <c r="EYX20" s="333"/>
      <c r="EYY20" s="331"/>
      <c r="EYZ20" s="332"/>
      <c r="EZA20" s="333"/>
      <c r="EZB20" s="28"/>
      <c r="EZC20" s="333"/>
      <c r="EZD20" s="331"/>
      <c r="EZE20" s="333"/>
      <c r="EZF20" s="333"/>
      <c r="EZG20" s="334"/>
      <c r="EZJ20" s="331"/>
      <c r="EZK20" s="332"/>
      <c r="EZL20" s="333"/>
      <c r="EZN20" s="333"/>
      <c r="EZO20" s="331"/>
      <c r="EZP20" s="332"/>
      <c r="EZQ20" s="333"/>
      <c r="EZR20" s="28"/>
      <c r="EZS20" s="333"/>
      <c r="EZT20" s="331"/>
      <c r="EZU20" s="333"/>
      <c r="EZV20" s="333"/>
      <c r="EZW20" s="334"/>
      <c r="EZZ20" s="331"/>
      <c r="FAA20" s="332"/>
      <c r="FAB20" s="333"/>
      <c r="FAD20" s="333"/>
      <c r="FAE20" s="331"/>
      <c r="FAF20" s="332"/>
      <c r="FAG20" s="333"/>
      <c r="FAH20" s="28"/>
      <c r="FAI20" s="333"/>
      <c r="FAJ20" s="331"/>
      <c r="FAK20" s="333"/>
      <c r="FAL20" s="333"/>
      <c r="FAM20" s="334"/>
      <c r="FAP20" s="331"/>
      <c r="FAQ20" s="332"/>
      <c r="FAR20" s="333"/>
      <c r="FAT20" s="333"/>
      <c r="FAU20" s="331"/>
      <c r="FAV20" s="332"/>
      <c r="FAW20" s="333"/>
      <c r="FAX20" s="28"/>
      <c r="FAY20" s="333"/>
      <c r="FAZ20" s="331"/>
      <c r="FBA20" s="333"/>
      <c r="FBB20" s="333"/>
      <c r="FBC20" s="334"/>
      <c r="FBF20" s="331"/>
      <c r="FBG20" s="332"/>
      <c r="FBH20" s="333"/>
      <c r="FBJ20" s="333"/>
      <c r="FBK20" s="331"/>
      <c r="FBL20" s="332"/>
      <c r="FBM20" s="333"/>
      <c r="FBN20" s="28"/>
      <c r="FBO20" s="333"/>
      <c r="FBP20" s="331"/>
      <c r="FBQ20" s="333"/>
      <c r="FBR20" s="333"/>
      <c r="FBS20" s="334"/>
      <c r="FBV20" s="331"/>
      <c r="FBW20" s="332"/>
      <c r="FBX20" s="333"/>
      <c r="FBZ20" s="333"/>
      <c r="FCA20" s="331"/>
      <c r="FCB20" s="332"/>
      <c r="FCC20" s="333"/>
      <c r="FCD20" s="28"/>
      <c r="FCE20" s="333"/>
      <c r="FCF20" s="331"/>
      <c r="FCG20" s="333"/>
      <c r="FCH20" s="333"/>
      <c r="FCI20" s="334"/>
      <c r="FCL20" s="331"/>
      <c r="FCM20" s="332"/>
      <c r="FCN20" s="333"/>
      <c r="FCP20" s="333"/>
      <c r="FCQ20" s="331"/>
      <c r="FCR20" s="332"/>
      <c r="FCS20" s="333"/>
      <c r="FCT20" s="28"/>
      <c r="FCU20" s="333"/>
      <c r="FCV20" s="331"/>
      <c r="FCW20" s="333"/>
      <c r="FCX20" s="333"/>
      <c r="FCY20" s="334"/>
      <c r="FDB20" s="331"/>
      <c r="FDC20" s="332"/>
      <c r="FDD20" s="333"/>
      <c r="FDF20" s="333"/>
      <c r="FDG20" s="331"/>
      <c r="FDH20" s="332"/>
      <c r="FDI20" s="333"/>
      <c r="FDJ20" s="28"/>
      <c r="FDK20" s="333"/>
      <c r="FDL20" s="331"/>
      <c r="FDM20" s="333"/>
      <c r="FDN20" s="333"/>
      <c r="FDO20" s="334"/>
      <c r="FDR20" s="331"/>
      <c r="FDS20" s="332"/>
      <c r="FDT20" s="333"/>
      <c r="FDV20" s="333"/>
      <c r="FDW20" s="331"/>
      <c r="FDX20" s="332"/>
      <c r="FDY20" s="333"/>
      <c r="FDZ20" s="28"/>
      <c r="FEA20" s="333"/>
      <c r="FEB20" s="331"/>
      <c r="FEC20" s="333"/>
      <c r="FED20" s="333"/>
      <c r="FEE20" s="334"/>
      <c r="FEH20" s="331"/>
      <c r="FEI20" s="332"/>
      <c r="FEJ20" s="333"/>
      <c r="FEL20" s="333"/>
      <c r="FEM20" s="331"/>
      <c r="FEN20" s="332"/>
      <c r="FEO20" s="333"/>
      <c r="FEP20" s="28"/>
      <c r="FEQ20" s="333"/>
      <c r="FER20" s="331"/>
      <c r="FES20" s="333"/>
      <c r="FET20" s="333"/>
      <c r="FEU20" s="334"/>
      <c r="FEX20" s="331"/>
      <c r="FEY20" s="332"/>
      <c r="FEZ20" s="333"/>
      <c r="FFB20" s="333"/>
      <c r="FFC20" s="331"/>
      <c r="FFD20" s="332"/>
      <c r="FFE20" s="333"/>
      <c r="FFF20" s="28"/>
      <c r="FFG20" s="333"/>
      <c r="FFH20" s="331"/>
      <c r="FFI20" s="333"/>
      <c r="FFJ20" s="333"/>
      <c r="FFK20" s="334"/>
      <c r="FFN20" s="331"/>
      <c r="FFO20" s="332"/>
      <c r="FFP20" s="333"/>
      <c r="FFR20" s="333"/>
      <c r="FFS20" s="331"/>
      <c r="FFT20" s="332"/>
      <c r="FFU20" s="333"/>
      <c r="FFV20" s="28"/>
      <c r="FFW20" s="333"/>
      <c r="FFX20" s="331"/>
      <c r="FFY20" s="333"/>
      <c r="FFZ20" s="333"/>
      <c r="FGA20" s="334"/>
      <c r="FGD20" s="331"/>
      <c r="FGE20" s="332"/>
      <c r="FGF20" s="333"/>
      <c r="FGH20" s="333"/>
      <c r="FGI20" s="331"/>
      <c r="FGJ20" s="332"/>
      <c r="FGK20" s="333"/>
      <c r="FGL20" s="28"/>
      <c r="FGM20" s="333"/>
      <c r="FGN20" s="331"/>
      <c r="FGO20" s="333"/>
      <c r="FGP20" s="333"/>
      <c r="FGQ20" s="334"/>
      <c r="FGT20" s="331"/>
      <c r="FGU20" s="332"/>
      <c r="FGV20" s="333"/>
      <c r="FGX20" s="333"/>
      <c r="FGY20" s="331"/>
      <c r="FGZ20" s="332"/>
      <c r="FHA20" s="333"/>
      <c r="FHB20" s="28"/>
      <c r="FHC20" s="333"/>
      <c r="FHD20" s="331"/>
      <c r="FHE20" s="333"/>
      <c r="FHF20" s="333"/>
      <c r="FHG20" s="334"/>
      <c r="FHJ20" s="331"/>
      <c r="FHK20" s="332"/>
      <c r="FHL20" s="333"/>
      <c r="FHN20" s="333"/>
      <c r="FHO20" s="331"/>
      <c r="FHP20" s="332"/>
      <c r="FHQ20" s="333"/>
      <c r="FHR20" s="28"/>
      <c r="FHS20" s="333"/>
      <c r="FHT20" s="331"/>
      <c r="FHU20" s="333"/>
      <c r="FHV20" s="333"/>
      <c r="FHW20" s="334"/>
      <c r="FHZ20" s="331"/>
      <c r="FIA20" s="332"/>
      <c r="FIB20" s="333"/>
      <c r="FID20" s="333"/>
      <c r="FIE20" s="331"/>
      <c r="FIF20" s="332"/>
      <c r="FIG20" s="333"/>
      <c r="FIH20" s="28"/>
      <c r="FII20" s="333"/>
      <c r="FIJ20" s="331"/>
      <c r="FIK20" s="333"/>
      <c r="FIL20" s="333"/>
      <c r="FIM20" s="334"/>
      <c r="FIP20" s="331"/>
      <c r="FIQ20" s="332"/>
      <c r="FIR20" s="333"/>
      <c r="FIT20" s="333"/>
      <c r="FIU20" s="331"/>
      <c r="FIV20" s="332"/>
      <c r="FIW20" s="333"/>
      <c r="FIX20" s="28"/>
      <c r="FIY20" s="333"/>
      <c r="FIZ20" s="331"/>
      <c r="FJA20" s="333"/>
      <c r="FJB20" s="333"/>
      <c r="FJC20" s="334"/>
      <c r="FJF20" s="331"/>
      <c r="FJG20" s="332"/>
      <c r="FJH20" s="333"/>
      <c r="FJJ20" s="333"/>
      <c r="FJK20" s="331"/>
      <c r="FJL20" s="332"/>
      <c r="FJM20" s="333"/>
      <c r="FJN20" s="28"/>
      <c r="FJO20" s="333"/>
      <c r="FJP20" s="331"/>
      <c r="FJQ20" s="333"/>
      <c r="FJR20" s="333"/>
      <c r="FJS20" s="334"/>
      <c r="FJV20" s="331"/>
      <c r="FJW20" s="332"/>
      <c r="FJX20" s="333"/>
      <c r="FJZ20" s="333"/>
      <c r="FKA20" s="331"/>
      <c r="FKB20" s="332"/>
      <c r="FKC20" s="333"/>
      <c r="FKD20" s="28"/>
      <c r="FKE20" s="333"/>
      <c r="FKF20" s="331"/>
      <c r="FKG20" s="333"/>
      <c r="FKH20" s="333"/>
      <c r="FKI20" s="334"/>
      <c r="FKL20" s="331"/>
      <c r="FKM20" s="332"/>
      <c r="FKN20" s="333"/>
      <c r="FKP20" s="333"/>
      <c r="FKQ20" s="331"/>
      <c r="FKR20" s="332"/>
      <c r="FKS20" s="333"/>
      <c r="FKT20" s="28"/>
      <c r="FKU20" s="333"/>
      <c r="FKV20" s="331"/>
      <c r="FKW20" s="333"/>
      <c r="FKX20" s="333"/>
      <c r="FKY20" s="334"/>
      <c r="FLB20" s="331"/>
      <c r="FLC20" s="332"/>
      <c r="FLD20" s="333"/>
      <c r="FLF20" s="333"/>
      <c r="FLG20" s="331"/>
      <c r="FLH20" s="332"/>
      <c r="FLI20" s="333"/>
      <c r="FLJ20" s="28"/>
      <c r="FLK20" s="333"/>
      <c r="FLL20" s="331"/>
      <c r="FLM20" s="333"/>
      <c r="FLN20" s="333"/>
      <c r="FLO20" s="334"/>
      <c r="FLR20" s="331"/>
      <c r="FLS20" s="332"/>
      <c r="FLT20" s="333"/>
      <c r="FLV20" s="333"/>
      <c r="FLW20" s="331"/>
      <c r="FLX20" s="332"/>
      <c r="FLY20" s="333"/>
      <c r="FLZ20" s="28"/>
      <c r="FMA20" s="333"/>
      <c r="FMB20" s="331"/>
      <c r="FMC20" s="333"/>
      <c r="FMD20" s="333"/>
      <c r="FME20" s="334"/>
      <c r="FMH20" s="331"/>
      <c r="FMI20" s="332"/>
      <c r="FMJ20" s="333"/>
      <c r="FML20" s="333"/>
      <c r="FMM20" s="331"/>
      <c r="FMN20" s="332"/>
      <c r="FMO20" s="333"/>
      <c r="FMP20" s="28"/>
      <c r="FMQ20" s="333"/>
      <c r="FMR20" s="331"/>
      <c r="FMS20" s="333"/>
      <c r="FMT20" s="333"/>
      <c r="FMU20" s="334"/>
      <c r="FMX20" s="331"/>
      <c r="FMY20" s="332"/>
      <c r="FMZ20" s="333"/>
      <c r="FNB20" s="333"/>
      <c r="FNC20" s="331"/>
      <c r="FND20" s="332"/>
      <c r="FNE20" s="333"/>
      <c r="FNF20" s="28"/>
      <c r="FNG20" s="333"/>
      <c r="FNH20" s="331"/>
      <c r="FNI20" s="333"/>
      <c r="FNJ20" s="333"/>
      <c r="FNK20" s="334"/>
      <c r="FNN20" s="331"/>
      <c r="FNO20" s="332"/>
      <c r="FNP20" s="333"/>
      <c r="FNR20" s="333"/>
      <c r="FNS20" s="331"/>
      <c r="FNT20" s="332"/>
      <c r="FNU20" s="333"/>
      <c r="FNV20" s="28"/>
      <c r="FNW20" s="333"/>
      <c r="FNX20" s="331"/>
      <c r="FNY20" s="333"/>
      <c r="FNZ20" s="333"/>
      <c r="FOA20" s="334"/>
      <c r="FOD20" s="331"/>
      <c r="FOE20" s="332"/>
      <c r="FOF20" s="333"/>
      <c r="FOH20" s="333"/>
      <c r="FOI20" s="331"/>
      <c r="FOJ20" s="332"/>
      <c r="FOK20" s="333"/>
      <c r="FOL20" s="28"/>
      <c r="FOM20" s="333"/>
      <c r="FON20" s="331"/>
      <c r="FOO20" s="333"/>
      <c r="FOP20" s="333"/>
      <c r="FOQ20" s="334"/>
      <c r="FOT20" s="331"/>
      <c r="FOU20" s="332"/>
      <c r="FOV20" s="333"/>
      <c r="FOX20" s="333"/>
      <c r="FOY20" s="331"/>
      <c r="FOZ20" s="332"/>
      <c r="FPA20" s="333"/>
      <c r="FPB20" s="28"/>
      <c r="FPC20" s="333"/>
      <c r="FPD20" s="331"/>
      <c r="FPE20" s="333"/>
      <c r="FPF20" s="333"/>
      <c r="FPG20" s="334"/>
      <c r="FPJ20" s="331"/>
      <c r="FPK20" s="332"/>
      <c r="FPL20" s="333"/>
      <c r="FPN20" s="333"/>
      <c r="FPO20" s="331"/>
      <c r="FPP20" s="332"/>
      <c r="FPQ20" s="333"/>
      <c r="FPR20" s="28"/>
      <c r="FPS20" s="333"/>
      <c r="FPT20" s="331"/>
      <c r="FPU20" s="333"/>
      <c r="FPV20" s="333"/>
      <c r="FPW20" s="334"/>
      <c r="FPZ20" s="331"/>
      <c r="FQA20" s="332"/>
      <c r="FQB20" s="333"/>
      <c r="FQD20" s="333"/>
      <c r="FQE20" s="331"/>
      <c r="FQF20" s="332"/>
      <c r="FQG20" s="333"/>
      <c r="FQH20" s="28"/>
      <c r="FQI20" s="333"/>
      <c r="FQJ20" s="331"/>
      <c r="FQK20" s="333"/>
      <c r="FQL20" s="333"/>
      <c r="FQM20" s="334"/>
      <c r="FQP20" s="331"/>
      <c r="FQQ20" s="332"/>
      <c r="FQR20" s="333"/>
      <c r="FQT20" s="333"/>
      <c r="FQU20" s="331"/>
      <c r="FQV20" s="332"/>
      <c r="FQW20" s="333"/>
      <c r="FQX20" s="28"/>
      <c r="FQY20" s="333"/>
      <c r="FQZ20" s="331"/>
      <c r="FRA20" s="333"/>
      <c r="FRB20" s="333"/>
      <c r="FRC20" s="334"/>
      <c r="FRF20" s="331"/>
      <c r="FRG20" s="332"/>
      <c r="FRH20" s="333"/>
      <c r="FRJ20" s="333"/>
      <c r="FRK20" s="331"/>
      <c r="FRL20" s="332"/>
      <c r="FRM20" s="333"/>
      <c r="FRN20" s="28"/>
      <c r="FRO20" s="333"/>
      <c r="FRP20" s="331"/>
      <c r="FRQ20" s="333"/>
      <c r="FRR20" s="333"/>
      <c r="FRS20" s="334"/>
      <c r="FRV20" s="331"/>
      <c r="FRW20" s="332"/>
      <c r="FRX20" s="333"/>
      <c r="FRZ20" s="333"/>
      <c r="FSA20" s="331"/>
      <c r="FSB20" s="332"/>
      <c r="FSC20" s="333"/>
      <c r="FSD20" s="28"/>
      <c r="FSE20" s="333"/>
      <c r="FSF20" s="331"/>
      <c r="FSG20" s="333"/>
      <c r="FSH20" s="333"/>
      <c r="FSI20" s="334"/>
      <c r="FSL20" s="331"/>
      <c r="FSM20" s="332"/>
      <c r="FSN20" s="333"/>
      <c r="FSP20" s="333"/>
      <c r="FSQ20" s="331"/>
      <c r="FSR20" s="332"/>
      <c r="FSS20" s="333"/>
      <c r="FST20" s="28"/>
      <c r="FSU20" s="333"/>
      <c r="FSV20" s="331"/>
      <c r="FSW20" s="333"/>
      <c r="FSX20" s="333"/>
      <c r="FSY20" s="334"/>
      <c r="FTB20" s="331"/>
      <c r="FTC20" s="332"/>
      <c r="FTD20" s="333"/>
      <c r="FTF20" s="333"/>
      <c r="FTG20" s="331"/>
      <c r="FTH20" s="332"/>
      <c r="FTI20" s="333"/>
      <c r="FTJ20" s="28"/>
      <c r="FTK20" s="333"/>
      <c r="FTL20" s="331"/>
      <c r="FTM20" s="333"/>
      <c r="FTN20" s="333"/>
      <c r="FTO20" s="334"/>
      <c r="FTR20" s="331"/>
      <c r="FTS20" s="332"/>
      <c r="FTT20" s="333"/>
      <c r="FTV20" s="333"/>
      <c r="FTW20" s="331"/>
      <c r="FTX20" s="332"/>
      <c r="FTY20" s="333"/>
      <c r="FTZ20" s="28"/>
      <c r="FUA20" s="333"/>
      <c r="FUB20" s="331"/>
      <c r="FUC20" s="333"/>
      <c r="FUD20" s="333"/>
      <c r="FUE20" s="334"/>
      <c r="FUH20" s="331"/>
      <c r="FUI20" s="332"/>
      <c r="FUJ20" s="333"/>
      <c r="FUL20" s="333"/>
      <c r="FUM20" s="331"/>
      <c r="FUN20" s="332"/>
      <c r="FUO20" s="333"/>
      <c r="FUP20" s="28"/>
      <c r="FUQ20" s="333"/>
      <c r="FUR20" s="331"/>
      <c r="FUS20" s="333"/>
      <c r="FUT20" s="333"/>
      <c r="FUU20" s="334"/>
      <c r="FUX20" s="331"/>
      <c r="FUY20" s="332"/>
      <c r="FUZ20" s="333"/>
      <c r="FVB20" s="333"/>
      <c r="FVC20" s="331"/>
      <c r="FVD20" s="332"/>
      <c r="FVE20" s="333"/>
      <c r="FVF20" s="28"/>
      <c r="FVG20" s="333"/>
      <c r="FVH20" s="331"/>
      <c r="FVI20" s="333"/>
      <c r="FVJ20" s="333"/>
      <c r="FVK20" s="334"/>
      <c r="FVN20" s="331"/>
      <c r="FVO20" s="332"/>
      <c r="FVP20" s="333"/>
      <c r="FVR20" s="333"/>
      <c r="FVS20" s="331"/>
      <c r="FVT20" s="332"/>
      <c r="FVU20" s="333"/>
      <c r="FVV20" s="28"/>
      <c r="FVW20" s="333"/>
      <c r="FVX20" s="331"/>
      <c r="FVY20" s="333"/>
      <c r="FVZ20" s="333"/>
      <c r="FWA20" s="334"/>
      <c r="FWD20" s="331"/>
      <c r="FWE20" s="332"/>
      <c r="FWF20" s="333"/>
      <c r="FWH20" s="333"/>
      <c r="FWI20" s="331"/>
      <c r="FWJ20" s="332"/>
      <c r="FWK20" s="333"/>
      <c r="FWL20" s="28"/>
      <c r="FWM20" s="333"/>
      <c r="FWN20" s="331"/>
      <c r="FWO20" s="333"/>
      <c r="FWP20" s="333"/>
      <c r="FWQ20" s="334"/>
      <c r="FWT20" s="331"/>
      <c r="FWU20" s="332"/>
      <c r="FWV20" s="333"/>
      <c r="FWX20" s="333"/>
      <c r="FWY20" s="331"/>
      <c r="FWZ20" s="332"/>
      <c r="FXA20" s="333"/>
      <c r="FXB20" s="28"/>
      <c r="FXC20" s="333"/>
      <c r="FXD20" s="331"/>
      <c r="FXE20" s="333"/>
      <c r="FXF20" s="333"/>
      <c r="FXG20" s="334"/>
      <c r="FXJ20" s="331"/>
      <c r="FXK20" s="332"/>
      <c r="FXL20" s="333"/>
      <c r="FXN20" s="333"/>
      <c r="FXO20" s="331"/>
      <c r="FXP20" s="332"/>
      <c r="FXQ20" s="333"/>
      <c r="FXR20" s="28"/>
      <c r="FXS20" s="333"/>
      <c r="FXT20" s="331"/>
      <c r="FXU20" s="333"/>
      <c r="FXV20" s="333"/>
      <c r="FXW20" s="334"/>
      <c r="FXZ20" s="331"/>
      <c r="FYA20" s="332"/>
      <c r="FYB20" s="333"/>
      <c r="FYD20" s="333"/>
      <c r="FYE20" s="331"/>
      <c r="FYF20" s="332"/>
      <c r="FYG20" s="333"/>
      <c r="FYH20" s="28"/>
      <c r="FYI20" s="333"/>
      <c r="FYJ20" s="331"/>
      <c r="FYK20" s="333"/>
      <c r="FYL20" s="333"/>
      <c r="FYM20" s="334"/>
      <c r="FYP20" s="331"/>
      <c r="FYQ20" s="332"/>
      <c r="FYR20" s="333"/>
      <c r="FYT20" s="333"/>
      <c r="FYU20" s="331"/>
      <c r="FYV20" s="332"/>
      <c r="FYW20" s="333"/>
      <c r="FYX20" s="28"/>
      <c r="FYY20" s="333"/>
      <c r="FYZ20" s="331"/>
      <c r="FZA20" s="333"/>
      <c r="FZB20" s="333"/>
      <c r="FZC20" s="334"/>
      <c r="FZF20" s="331"/>
      <c r="FZG20" s="332"/>
      <c r="FZH20" s="333"/>
      <c r="FZJ20" s="333"/>
      <c r="FZK20" s="331"/>
      <c r="FZL20" s="332"/>
      <c r="FZM20" s="333"/>
      <c r="FZN20" s="28"/>
      <c r="FZO20" s="333"/>
      <c r="FZP20" s="331"/>
      <c r="FZQ20" s="333"/>
      <c r="FZR20" s="333"/>
      <c r="FZS20" s="334"/>
      <c r="FZV20" s="331"/>
      <c r="FZW20" s="332"/>
      <c r="FZX20" s="333"/>
      <c r="FZZ20" s="333"/>
      <c r="GAA20" s="331"/>
      <c r="GAB20" s="332"/>
      <c r="GAC20" s="333"/>
      <c r="GAD20" s="28"/>
      <c r="GAE20" s="333"/>
      <c r="GAF20" s="331"/>
      <c r="GAG20" s="333"/>
      <c r="GAH20" s="333"/>
      <c r="GAI20" s="334"/>
      <c r="GAL20" s="331"/>
      <c r="GAM20" s="332"/>
      <c r="GAN20" s="333"/>
      <c r="GAP20" s="333"/>
      <c r="GAQ20" s="331"/>
      <c r="GAR20" s="332"/>
      <c r="GAS20" s="333"/>
      <c r="GAT20" s="28"/>
      <c r="GAU20" s="333"/>
      <c r="GAV20" s="331"/>
      <c r="GAW20" s="333"/>
      <c r="GAX20" s="333"/>
      <c r="GAY20" s="334"/>
      <c r="GBB20" s="331"/>
      <c r="GBC20" s="332"/>
      <c r="GBD20" s="333"/>
      <c r="GBF20" s="333"/>
      <c r="GBG20" s="331"/>
      <c r="GBH20" s="332"/>
      <c r="GBI20" s="333"/>
      <c r="GBJ20" s="28"/>
      <c r="GBK20" s="333"/>
      <c r="GBL20" s="331"/>
      <c r="GBM20" s="333"/>
      <c r="GBN20" s="333"/>
      <c r="GBO20" s="334"/>
      <c r="GBR20" s="331"/>
      <c r="GBS20" s="332"/>
      <c r="GBT20" s="333"/>
      <c r="GBV20" s="333"/>
      <c r="GBW20" s="331"/>
      <c r="GBX20" s="332"/>
      <c r="GBY20" s="333"/>
      <c r="GBZ20" s="28"/>
      <c r="GCA20" s="333"/>
      <c r="GCB20" s="331"/>
      <c r="GCC20" s="333"/>
      <c r="GCD20" s="333"/>
      <c r="GCE20" s="334"/>
      <c r="GCH20" s="331"/>
      <c r="GCI20" s="332"/>
      <c r="GCJ20" s="333"/>
      <c r="GCL20" s="333"/>
      <c r="GCM20" s="331"/>
      <c r="GCN20" s="332"/>
      <c r="GCO20" s="333"/>
      <c r="GCP20" s="28"/>
      <c r="GCQ20" s="333"/>
      <c r="GCR20" s="331"/>
      <c r="GCS20" s="333"/>
      <c r="GCT20" s="333"/>
      <c r="GCU20" s="334"/>
      <c r="GCX20" s="331"/>
      <c r="GCY20" s="332"/>
      <c r="GCZ20" s="333"/>
      <c r="GDB20" s="333"/>
      <c r="GDC20" s="331"/>
      <c r="GDD20" s="332"/>
      <c r="GDE20" s="333"/>
      <c r="GDF20" s="28"/>
      <c r="GDG20" s="333"/>
      <c r="GDH20" s="331"/>
      <c r="GDI20" s="333"/>
      <c r="GDJ20" s="333"/>
      <c r="GDK20" s="334"/>
      <c r="GDN20" s="331"/>
      <c r="GDO20" s="332"/>
      <c r="GDP20" s="333"/>
      <c r="GDR20" s="333"/>
      <c r="GDS20" s="331"/>
      <c r="GDT20" s="332"/>
      <c r="GDU20" s="333"/>
      <c r="GDV20" s="28"/>
      <c r="GDW20" s="333"/>
      <c r="GDX20" s="331"/>
      <c r="GDY20" s="333"/>
      <c r="GDZ20" s="333"/>
      <c r="GEA20" s="334"/>
      <c r="GED20" s="331"/>
      <c r="GEE20" s="332"/>
      <c r="GEF20" s="333"/>
      <c r="GEH20" s="333"/>
      <c r="GEI20" s="331"/>
      <c r="GEJ20" s="332"/>
      <c r="GEK20" s="333"/>
      <c r="GEL20" s="28"/>
      <c r="GEM20" s="333"/>
      <c r="GEN20" s="331"/>
      <c r="GEO20" s="333"/>
      <c r="GEP20" s="333"/>
      <c r="GEQ20" s="334"/>
      <c r="GET20" s="331"/>
      <c r="GEU20" s="332"/>
      <c r="GEV20" s="333"/>
      <c r="GEX20" s="333"/>
      <c r="GEY20" s="331"/>
      <c r="GEZ20" s="332"/>
      <c r="GFA20" s="333"/>
      <c r="GFB20" s="28"/>
      <c r="GFC20" s="333"/>
      <c r="GFD20" s="331"/>
      <c r="GFE20" s="333"/>
      <c r="GFF20" s="333"/>
      <c r="GFG20" s="334"/>
      <c r="GFJ20" s="331"/>
      <c r="GFK20" s="332"/>
      <c r="GFL20" s="333"/>
      <c r="GFN20" s="333"/>
      <c r="GFO20" s="331"/>
      <c r="GFP20" s="332"/>
      <c r="GFQ20" s="333"/>
      <c r="GFR20" s="28"/>
      <c r="GFS20" s="333"/>
      <c r="GFT20" s="331"/>
      <c r="GFU20" s="333"/>
      <c r="GFV20" s="333"/>
      <c r="GFW20" s="334"/>
      <c r="GFZ20" s="331"/>
      <c r="GGA20" s="332"/>
      <c r="GGB20" s="333"/>
      <c r="GGD20" s="333"/>
      <c r="GGE20" s="331"/>
      <c r="GGF20" s="332"/>
      <c r="GGG20" s="333"/>
      <c r="GGH20" s="28"/>
      <c r="GGI20" s="333"/>
      <c r="GGJ20" s="331"/>
      <c r="GGK20" s="333"/>
      <c r="GGL20" s="333"/>
      <c r="GGM20" s="334"/>
      <c r="GGP20" s="331"/>
      <c r="GGQ20" s="332"/>
      <c r="GGR20" s="333"/>
      <c r="GGT20" s="333"/>
      <c r="GGU20" s="331"/>
      <c r="GGV20" s="332"/>
      <c r="GGW20" s="333"/>
      <c r="GGX20" s="28"/>
      <c r="GGY20" s="333"/>
      <c r="GGZ20" s="331"/>
      <c r="GHA20" s="333"/>
      <c r="GHB20" s="333"/>
      <c r="GHC20" s="334"/>
      <c r="GHF20" s="331"/>
      <c r="GHG20" s="332"/>
      <c r="GHH20" s="333"/>
      <c r="GHJ20" s="333"/>
      <c r="GHK20" s="331"/>
      <c r="GHL20" s="332"/>
      <c r="GHM20" s="333"/>
      <c r="GHN20" s="28"/>
      <c r="GHO20" s="333"/>
      <c r="GHP20" s="331"/>
      <c r="GHQ20" s="333"/>
      <c r="GHR20" s="333"/>
      <c r="GHS20" s="334"/>
      <c r="GHV20" s="331"/>
      <c r="GHW20" s="332"/>
      <c r="GHX20" s="333"/>
      <c r="GHZ20" s="333"/>
      <c r="GIA20" s="331"/>
      <c r="GIB20" s="332"/>
      <c r="GIC20" s="333"/>
      <c r="GID20" s="28"/>
      <c r="GIE20" s="333"/>
      <c r="GIF20" s="331"/>
      <c r="GIG20" s="333"/>
      <c r="GIH20" s="333"/>
      <c r="GII20" s="334"/>
      <c r="GIL20" s="331"/>
      <c r="GIM20" s="332"/>
      <c r="GIN20" s="333"/>
      <c r="GIP20" s="333"/>
      <c r="GIQ20" s="331"/>
      <c r="GIR20" s="332"/>
      <c r="GIS20" s="333"/>
      <c r="GIT20" s="28"/>
      <c r="GIU20" s="333"/>
      <c r="GIV20" s="331"/>
      <c r="GIW20" s="333"/>
      <c r="GIX20" s="333"/>
      <c r="GIY20" s="334"/>
      <c r="GJB20" s="331"/>
      <c r="GJC20" s="332"/>
      <c r="GJD20" s="333"/>
      <c r="GJF20" s="333"/>
      <c r="GJG20" s="331"/>
      <c r="GJH20" s="332"/>
      <c r="GJI20" s="333"/>
      <c r="GJJ20" s="28"/>
      <c r="GJK20" s="333"/>
      <c r="GJL20" s="331"/>
      <c r="GJM20" s="333"/>
      <c r="GJN20" s="333"/>
      <c r="GJO20" s="334"/>
      <c r="GJR20" s="331"/>
      <c r="GJS20" s="332"/>
      <c r="GJT20" s="333"/>
      <c r="GJV20" s="333"/>
      <c r="GJW20" s="331"/>
      <c r="GJX20" s="332"/>
      <c r="GJY20" s="333"/>
      <c r="GJZ20" s="28"/>
      <c r="GKA20" s="333"/>
      <c r="GKB20" s="331"/>
      <c r="GKC20" s="333"/>
      <c r="GKD20" s="333"/>
      <c r="GKE20" s="334"/>
      <c r="GKH20" s="331"/>
      <c r="GKI20" s="332"/>
      <c r="GKJ20" s="333"/>
      <c r="GKL20" s="333"/>
      <c r="GKM20" s="331"/>
      <c r="GKN20" s="332"/>
      <c r="GKO20" s="333"/>
      <c r="GKP20" s="28"/>
      <c r="GKQ20" s="333"/>
      <c r="GKR20" s="331"/>
      <c r="GKS20" s="333"/>
      <c r="GKT20" s="333"/>
      <c r="GKU20" s="334"/>
      <c r="GKX20" s="331"/>
      <c r="GKY20" s="332"/>
      <c r="GKZ20" s="333"/>
      <c r="GLB20" s="333"/>
      <c r="GLC20" s="331"/>
      <c r="GLD20" s="332"/>
      <c r="GLE20" s="333"/>
      <c r="GLF20" s="28"/>
      <c r="GLG20" s="333"/>
      <c r="GLH20" s="331"/>
      <c r="GLI20" s="333"/>
      <c r="GLJ20" s="333"/>
      <c r="GLK20" s="334"/>
      <c r="GLN20" s="331"/>
      <c r="GLO20" s="332"/>
      <c r="GLP20" s="333"/>
      <c r="GLR20" s="333"/>
      <c r="GLS20" s="331"/>
      <c r="GLT20" s="332"/>
      <c r="GLU20" s="333"/>
      <c r="GLV20" s="28"/>
      <c r="GLW20" s="333"/>
      <c r="GLX20" s="331"/>
      <c r="GLY20" s="333"/>
      <c r="GLZ20" s="333"/>
      <c r="GMA20" s="334"/>
      <c r="GMD20" s="331"/>
      <c r="GME20" s="332"/>
      <c r="GMF20" s="333"/>
      <c r="GMH20" s="333"/>
      <c r="GMI20" s="331"/>
      <c r="GMJ20" s="332"/>
      <c r="GMK20" s="333"/>
      <c r="GML20" s="28"/>
      <c r="GMM20" s="333"/>
      <c r="GMN20" s="331"/>
      <c r="GMO20" s="333"/>
      <c r="GMP20" s="333"/>
      <c r="GMQ20" s="334"/>
      <c r="GMT20" s="331"/>
      <c r="GMU20" s="332"/>
      <c r="GMV20" s="333"/>
      <c r="GMX20" s="333"/>
      <c r="GMY20" s="331"/>
      <c r="GMZ20" s="332"/>
      <c r="GNA20" s="333"/>
      <c r="GNB20" s="28"/>
      <c r="GNC20" s="333"/>
      <c r="GND20" s="331"/>
      <c r="GNE20" s="333"/>
      <c r="GNF20" s="333"/>
      <c r="GNG20" s="334"/>
      <c r="GNJ20" s="331"/>
      <c r="GNK20" s="332"/>
      <c r="GNL20" s="333"/>
      <c r="GNN20" s="333"/>
      <c r="GNO20" s="331"/>
      <c r="GNP20" s="332"/>
      <c r="GNQ20" s="333"/>
      <c r="GNR20" s="28"/>
      <c r="GNS20" s="333"/>
      <c r="GNT20" s="331"/>
      <c r="GNU20" s="333"/>
      <c r="GNV20" s="333"/>
      <c r="GNW20" s="334"/>
      <c r="GNZ20" s="331"/>
      <c r="GOA20" s="332"/>
      <c r="GOB20" s="333"/>
      <c r="GOD20" s="333"/>
      <c r="GOE20" s="331"/>
      <c r="GOF20" s="332"/>
      <c r="GOG20" s="333"/>
      <c r="GOH20" s="28"/>
      <c r="GOI20" s="333"/>
      <c r="GOJ20" s="331"/>
      <c r="GOK20" s="333"/>
      <c r="GOL20" s="333"/>
      <c r="GOM20" s="334"/>
      <c r="GOP20" s="331"/>
      <c r="GOQ20" s="332"/>
      <c r="GOR20" s="333"/>
      <c r="GOT20" s="333"/>
      <c r="GOU20" s="331"/>
      <c r="GOV20" s="332"/>
      <c r="GOW20" s="333"/>
      <c r="GOX20" s="28"/>
      <c r="GOY20" s="333"/>
      <c r="GOZ20" s="331"/>
      <c r="GPA20" s="333"/>
      <c r="GPB20" s="333"/>
      <c r="GPC20" s="334"/>
      <c r="GPF20" s="331"/>
      <c r="GPG20" s="332"/>
      <c r="GPH20" s="333"/>
      <c r="GPJ20" s="333"/>
      <c r="GPK20" s="331"/>
      <c r="GPL20" s="332"/>
      <c r="GPM20" s="333"/>
      <c r="GPN20" s="28"/>
      <c r="GPO20" s="333"/>
      <c r="GPP20" s="331"/>
      <c r="GPQ20" s="333"/>
      <c r="GPR20" s="333"/>
      <c r="GPS20" s="334"/>
      <c r="GPV20" s="331"/>
      <c r="GPW20" s="332"/>
      <c r="GPX20" s="333"/>
      <c r="GPZ20" s="333"/>
      <c r="GQA20" s="331"/>
      <c r="GQB20" s="332"/>
      <c r="GQC20" s="333"/>
      <c r="GQD20" s="28"/>
      <c r="GQE20" s="333"/>
      <c r="GQF20" s="331"/>
      <c r="GQG20" s="333"/>
      <c r="GQH20" s="333"/>
      <c r="GQI20" s="334"/>
      <c r="GQL20" s="331"/>
      <c r="GQM20" s="332"/>
      <c r="GQN20" s="333"/>
      <c r="GQP20" s="333"/>
      <c r="GQQ20" s="331"/>
      <c r="GQR20" s="332"/>
      <c r="GQS20" s="333"/>
      <c r="GQT20" s="28"/>
      <c r="GQU20" s="333"/>
      <c r="GQV20" s="331"/>
      <c r="GQW20" s="333"/>
      <c r="GQX20" s="333"/>
      <c r="GQY20" s="334"/>
      <c r="GRB20" s="331"/>
      <c r="GRC20" s="332"/>
      <c r="GRD20" s="333"/>
      <c r="GRF20" s="333"/>
      <c r="GRG20" s="331"/>
      <c r="GRH20" s="332"/>
      <c r="GRI20" s="333"/>
      <c r="GRJ20" s="28"/>
      <c r="GRK20" s="333"/>
      <c r="GRL20" s="331"/>
      <c r="GRM20" s="333"/>
      <c r="GRN20" s="333"/>
      <c r="GRO20" s="334"/>
      <c r="GRR20" s="331"/>
      <c r="GRS20" s="332"/>
      <c r="GRT20" s="333"/>
      <c r="GRV20" s="333"/>
      <c r="GRW20" s="331"/>
      <c r="GRX20" s="332"/>
      <c r="GRY20" s="333"/>
      <c r="GRZ20" s="28"/>
      <c r="GSA20" s="333"/>
      <c r="GSB20" s="331"/>
      <c r="GSC20" s="333"/>
      <c r="GSD20" s="333"/>
      <c r="GSE20" s="334"/>
      <c r="GSH20" s="331"/>
      <c r="GSI20" s="332"/>
      <c r="GSJ20" s="333"/>
      <c r="GSL20" s="333"/>
      <c r="GSM20" s="331"/>
      <c r="GSN20" s="332"/>
      <c r="GSO20" s="333"/>
      <c r="GSP20" s="28"/>
      <c r="GSQ20" s="333"/>
      <c r="GSR20" s="331"/>
      <c r="GSS20" s="333"/>
      <c r="GST20" s="333"/>
      <c r="GSU20" s="334"/>
      <c r="GSX20" s="331"/>
      <c r="GSY20" s="332"/>
      <c r="GSZ20" s="333"/>
      <c r="GTB20" s="333"/>
      <c r="GTC20" s="331"/>
      <c r="GTD20" s="332"/>
      <c r="GTE20" s="333"/>
      <c r="GTF20" s="28"/>
      <c r="GTG20" s="333"/>
      <c r="GTH20" s="331"/>
      <c r="GTI20" s="333"/>
      <c r="GTJ20" s="333"/>
      <c r="GTK20" s="334"/>
      <c r="GTN20" s="331"/>
      <c r="GTO20" s="332"/>
      <c r="GTP20" s="333"/>
      <c r="GTR20" s="333"/>
      <c r="GTS20" s="331"/>
      <c r="GTT20" s="332"/>
      <c r="GTU20" s="333"/>
      <c r="GTV20" s="28"/>
      <c r="GTW20" s="333"/>
      <c r="GTX20" s="331"/>
      <c r="GTY20" s="333"/>
      <c r="GTZ20" s="333"/>
      <c r="GUA20" s="334"/>
      <c r="GUD20" s="331"/>
      <c r="GUE20" s="332"/>
      <c r="GUF20" s="333"/>
      <c r="GUH20" s="333"/>
      <c r="GUI20" s="331"/>
      <c r="GUJ20" s="332"/>
      <c r="GUK20" s="333"/>
      <c r="GUL20" s="28"/>
      <c r="GUM20" s="333"/>
      <c r="GUN20" s="331"/>
      <c r="GUO20" s="333"/>
      <c r="GUP20" s="333"/>
      <c r="GUQ20" s="334"/>
      <c r="GUT20" s="331"/>
      <c r="GUU20" s="332"/>
      <c r="GUV20" s="333"/>
      <c r="GUX20" s="333"/>
      <c r="GUY20" s="331"/>
      <c r="GUZ20" s="332"/>
      <c r="GVA20" s="333"/>
      <c r="GVB20" s="28"/>
      <c r="GVC20" s="333"/>
      <c r="GVD20" s="331"/>
      <c r="GVE20" s="333"/>
      <c r="GVF20" s="333"/>
      <c r="GVG20" s="334"/>
      <c r="GVJ20" s="331"/>
      <c r="GVK20" s="332"/>
      <c r="GVL20" s="333"/>
      <c r="GVN20" s="333"/>
      <c r="GVO20" s="331"/>
      <c r="GVP20" s="332"/>
      <c r="GVQ20" s="333"/>
      <c r="GVR20" s="28"/>
      <c r="GVS20" s="333"/>
      <c r="GVT20" s="331"/>
      <c r="GVU20" s="333"/>
      <c r="GVV20" s="333"/>
      <c r="GVW20" s="334"/>
      <c r="GVZ20" s="331"/>
      <c r="GWA20" s="332"/>
      <c r="GWB20" s="333"/>
      <c r="GWD20" s="333"/>
      <c r="GWE20" s="331"/>
      <c r="GWF20" s="332"/>
      <c r="GWG20" s="333"/>
      <c r="GWH20" s="28"/>
      <c r="GWI20" s="333"/>
      <c r="GWJ20" s="331"/>
      <c r="GWK20" s="333"/>
      <c r="GWL20" s="333"/>
      <c r="GWM20" s="334"/>
      <c r="GWP20" s="331"/>
      <c r="GWQ20" s="332"/>
      <c r="GWR20" s="333"/>
      <c r="GWT20" s="333"/>
      <c r="GWU20" s="331"/>
      <c r="GWV20" s="332"/>
      <c r="GWW20" s="333"/>
      <c r="GWX20" s="28"/>
      <c r="GWY20" s="333"/>
      <c r="GWZ20" s="331"/>
      <c r="GXA20" s="333"/>
      <c r="GXB20" s="333"/>
      <c r="GXC20" s="334"/>
      <c r="GXF20" s="331"/>
      <c r="GXG20" s="332"/>
      <c r="GXH20" s="333"/>
      <c r="GXJ20" s="333"/>
      <c r="GXK20" s="331"/>
      <c r="GXL20" s="332"/>
      <c r="GXM20" s="333"/>
      <c r="GXN20" s="28"/>
      <c r="GXO20" s="333"/>
      <c r="GXP20" s="331"/>
      <c r="GXQ20" s="333"/>
      <c r="GXR20" s="333"/>
      <c r="GXS20" s="334"/>
      <c r="GXV20" s="331"/>
      <c r="GXW20" s="332"/>
      <c r="GXX20" s="333"/>
      <c r="GXZ20" s="333"/>
      <c r="GYA20" s="331"/>
      <c r="GYB20" s="332"/>
      <c r="GYC20" s="333"/>
      <c r="GYD20" s="28"/>
      <c r="GYE20" s="333"/>
      <c r="GYF20" s="331"/>
      <c r="GYG20" s="333"/>
      <c r="GYH20" s="333"/>
      <c r="GYI20" s="334"/>
      <c r="GYL20" s="331"/>
      <c r="GYM20" s="332"/>
      <c r="GYN20" s="333"/>
      <c r="GYP20" s="333"/>
      <c r="GYQ20" s="331"/>
      <c r="GYR20" s="332"/>
      <c r="GYS20" s="333"/>
      <c r="GYT20" s="28"/>
      <c r="GYU20" s="333"/>
      <c r="GYV20" s="331"/>
      <c r="GYW20" s="333"/>
      <c r="GYX20" s="333"/>
      <c r="GYY20" s="334"/>
      <c r="GZB20" s="331"/>
      <c r="GZC20" s="332"/>
      <c r="GZD20" s="333"/>
      <c r="GZF20" s="333"/>
      <c r="GZG20" s="331"/>
      <c r="GZH20" s="332"/>
      <c r="GZI20" s="333"/>
      <c r="GZJ20" s="28"/>
      <c r="GZK20" s="333"/>
      <c r="GZL20" s="331"/>
      <c r="GZM20" s="333"/>
      <c r="GZN20" s="333"/>
      <c r="GZO20" s="334"/>
      <c r="GZR20" s="331"/>
      <c r="GZS20" s="332"/>
      <c r="GZT20" s="333"/>
      <c r="GZV20" s="333"/>
      <c r="GZW20" s="331"/>
      <c r="GZX20" s="332"/>
      <c r="GZY20" s="333"/>
      <c r="GZZ20" s="28"/>
      <c r="HAA20" s="333"/>
      <c r="HAB20" s="331"/>
      <c r="HAC20" s="333"/>
      <c r="HAD20" s="333"/>
      <c r="HAE20" s="334"/>
      <c r="HAH20" s="331"/>
      <c r="HAI20" s="332"/>
      <c r="HAJ20" s="333"/>
      <c r="HAL20" s="333"/>
      <c r="HAM20" s="331"/>
      <c r="HAN20" s="332"/>
      <c r="HAO20" s="333"/>
      <c r="HAP20" s="28"/>
      <c r="HAQ20" s="333"/>
      <c r="HAR20" s="331"/>
      <c r="HAS20" s="333"/>
      <c r="HAT20" s="333"/>
      <c r="HAU20" s="334"/>
      <c r="HAX20" s="331"/>
      <c r="HAY20" s="332"/>
      <c r="HAZ20" s="333"/>
      <c r="HBB20" s="333"/>
      <c r="HBC20" s="331"/>
      <c r="HBD20" s="332"/>
      <c r="HBE20" s="333"/>
      <c r="HBF20" s="28"/>
      <c r="HBG20" s="333"/>
      <c r="HBH20" s="331"/>
      <c r="HBI20" s="333"/>
      <c r="HBJ20" s="333"/>
      <c r="HBK20" s="334"/>
      <c r="HBN20" s="331"/>
      <c r="HBO20" s="332"/>
      <c r="HBP20" s="333"/>
      <c r="HBR20" s="333"/>
      <c r="HBS20" s="331"/>
      <c r="HBT20" s="332"/>
      <c r="HBU20" s="333"/>
      <c r="HBV20" s="28"/>
      <c r="HBW20" s="333"/>
      <c r="HBX20" s="331"/>
      <c r="HBY20" s="333"/>
      <c r="HBZ20" s="333"/>
      <c r="HCA20" s="334"/>
      <c r="HCD20" s="331"/>
      <c r="HCE20" s="332"/>
      <c r="HCF20" s="333"/>
      <c r="HCH20" s="333"/>
      <c r="HCI20" s="331"/>
      <c r="HCJ20" s="332"/>
      <c r="HCK20" s="333"/>
      <c r="HCL20" s="28"/>
      <c r="HCM20" s="333"/>
      <c r="HCN20" s="331"/>
      <c r="HCO20" s="333"/>
      <c r="HCP20" s="333"/>
      <c r="HCQ20" s="334"/>
      <c r="HCT20" s="331"/>
      <c r="HCU20" s="332"/>
      <c r="HCV20" s="333"/>
      <c r="HCX20" s="333"/>
      <c r="HCY20" s="331"/>
      <c r="HCZ20" s="332"/>
      <c r="HDA20" s="333"/>
      <c r="HDB20" s="28"/>
      <c r="HDC20" s="333"/>
      <c r="HDD20" s="331"/>
      <c r="HDE20" s="333"/>
      <c r="HDF20" s="333"/>
      <c r="HDG20" s="334"/>
      <c r="HDJ20" s="331"/>
      <c r="HDK20" s="332"/>
      <c r="HDL20" s="333"/>
      <c r="HDN20" s="333"/>
      <c r="HDO20" s="331"/>
      <c r="HDP20" s="332"/>
      <c r="HDQ20" s="333"/>
      <c r="HDR20" s="28"/>
      <c r="HDS20" s="333"/>
      <c r="HDT20" s="331"/>
      <c r="HDU20" s="333"/>
      <c r="HDV20" s="333"/>
      <c r="HDW20" s="334"/>
      <c r="HDZ20" s="331"/>
      <c r="HEA20" s="332"/>
      <c r="HEB20" s="333"/>
      <c r="HED20" s="333"/>
      <c r="HEE20" s="331"/>
      <c r="HEF20" s="332"/>
      <c r="HEG20" s="333"/>
      <c r="HEH20" s="28"/>
      <c r="HEI20" s="333"/>
      <c r="HEJ20" s="331"/>
      <c r="HEK20" s="333"/>
      <c r="HEL20" s="333"/>
      <c r="HEM20" s="334"/>
      <c r="HEP20" s="331"/>
      <c r="HEQ20" s="332"/>
      <c r="HER20" s="333"/>
      <c r="HET20" s="333"/>
      <c r="HEU20" s="331"/>
      <c r="HEV20" s="332"/>
      <c r="HEW20" s="333"/>
      <c r="HEX20" s="28"/>
      <c r="HEY20" s="333"/>
      <c r="HEZ20" s="331"/>
      <c r="HFA20" s="333"/>
      <c r="HFB20" s="333"/>
      <c r="HFC20" s="334"/>
      <c r="HFF20" s="331"/>
      <c r="HFG20" s="332"/>
      <c r="HFH20" s="333"/>
      <c r="HFJ20" s="333"/>
      <c r="HFK20" s="331"/>
      <c r="HFL20" s="332"/>
      <c r="HFM20" s="333"/>
      <c r="HFN20" s="28"/>
      <c r="HFO20" s="333"/>
      <c r="HFP20" s="331"/>
      <c r="HFQ20" s="333"/>
      <c r="HFR20" s="333"/>
      <c r="HFS20" s="334"/>
      <c r="HFV20" s="331"/>
      <c r="HFW20" s="332"/>
      <c r="HFX20" s="333"/>
      <c r="HFZ20" s="333"/>
      <c r="HGA20" s="331"/>
      <c r="HGB20" s="332"/>
      <c r="HGC20" s="333"/>
      <c r="HGD20" s="28"/>
      <c r="HGE20" s="333"/>
      <c r="HGF20" s="331"/>
      <c r="HGG20" s="333"/>
      <c r="HGH20" s="333"/>
      <c r="HGI20" s="334"/>
      <c r="HGL20" s="331"/>
      <c r="HGM20" s="332"/>
      <c r="HGN20" s="333"/>
      <c r="HGP20" s="333"/>
      <c r="HGQ20" s="331"/>
      <c r="HGR20" s="332"/>
      <c r="HGS20" s="333"/>
      <c r="HGT20" s="28"/>
      <c r="HGU20" s="333"/>
      <c r="HGV20" s="331"/>
      <c r="HGW20" s="333"/>
      <c r="HGX20" s="333"/>
      <c r="HGY20" s="334"/>
      <c r="HHB20" s="331"/>
      <c r="HHC20" s="332"/>
      <c r="HHD20" s="333"/>
      <c r="HHF20" s="333"/>
      <c r="HHG20" s="331"/>
      <c r="HHH20" s="332"/>
      <c r="HHI20" s="333"/>
      <c r="HHJ20" s="28"/>
      <c r="HHK20" s="333"/>
      <c r="HHL20" s="331"/>
      <c r="HHM20" s="333"/>
      <c r="HHN20" s="333"/>
      <c r="HHO20" s="334"/>
      <c r="HHR20" s="331"/>
      <c r="HHS20" s="332"/>
      <c r="HHT20" s="333"/>
      <c r="HHV20" s="333"/>
      <c r="HHW20" s="331"/>
      <c r="HHX20" s="332"/>
      <c r="HHY20" s="333"/>
      <c r="HHZ20" s="28"/>
      <c r="HIA20" s="333"/>
      <c r="HIB20" s="331"/>
      <c r="HIC20" s="333"/>
      <c r="HID20" s="333"/>
      <c r="HIE20" s="334"/>
      <c r="HIH20" s="331"/>
      <c r="HII20" s="332"/>
      <c r="HIJ20" s="333"/>
      <c r="HIL20" s="333"/>
      <c r="HIM20" s="331"/>
      <c r="HIN20" s="332"/>
      <c r="HIO20" s="333"/>
      <c r="HIP20" s="28"/>
      <c r="HIQ20" s="333"/>
      <c r="HIR20" s="331"/>
      <c r="HIS20" s="333"/>
      <c r="HIT20" s="333"/>
      <c r="HIU20" s="334"/>
      <c r="HIX20" s="331"/>
      <c r="HIY20" s="332"/>
      <c r="HIZ20" s="333"/>
      <c r="HJB20" s="333"/>
      <c r="HJC20" s="331"/>
      <c r="HJD20" s="332"/>
      <c r="HJE20" s="333"/>
      <c r="HJF20" s="28"/>
      <c r="HJG20" s="333"/>
      <c r="HJH20" s="331"/>
      <c r="HJI20" s="333"/>
      <c r="HJJ20" s="333"/>
      <c r="HJK20" s="334"/>
      <c r="HJN20" s="331"/>
      <c r="HJO20" s="332"/>
      <c r="HJP20" s="333"/>
      <c r="HJR20" s="333"/>
      <c r="HJS20" s="331"/>
      <c r="HJT20" s="332"/>
      <c r="HJU20" s="333"/>
      <c r="HJV20" s="28"/>
      <c r="HJW20" s="333"/>
      <c r="HJX20" s="331"/>
      <c r="HJY20" s="333"/>
      <c r="HJZ20" s="333"/>
      <c r="HKA20" s="334"/>
      <c r="HKD20" s="331"/>
      <c r="HKE20" s="332"/>
      <c r="HKF20" s="333"/>
      <c r="HKH20" s="333"/>
      <c r="HKI20" s="331"/>
      <c r="HKJ20" s="332"/>
      <c r="HKK20" s="333"/>
      <c r="HKL20" s="28"/>
      <c r="HKM20" s="333"/>
      <c r="HKN20" s="331"/>
      <c r="HKO20" s="333"/>
      <c r="HKP20" s="333"/>
      <c r="HKQ20" s="334"/>
      <c r="HKT20" s="331"/>
      <c r="HKU20" s="332"/>
      <c r="HKV20" s="333"/>
      <c r="HKX20" s="333"/>
      <c r="HKY20" s="331"/>
      <c r="HKZ20" s="332"/>
      <c r="HLA20" s="333"/>
      <c r="HLB20" s="28"/>
      <c r="HLC20" s="333"/>
      <c r="HLD20" s="331"/>
      <c r="HLE20" s="333"/>
      <c r="HLF20" s="333"/>
      <c r="HLG20" s="334"/>
      <c r="HLJ20" s="331"/>
      <c r="HLK20" s="332"/>
      <c r="HLL20" s="333"/>
      <c r="HLN20" s="333"/>
      <c r="HLO20" s="331"/>
      <c r="HLP20" s="332"/>
      <c r="HLQ20" s="333"/>
      <c r="HLR20" s="28"/>
      <c r="HLS20" s="333"/>
      <c r="HLT20" s="331"/>
      <c r="HLU20" s="333"/>
      <c r="HLV20" s="333"/>
      <c r="HLW20" s="334"/>
      <c r="HLZ20" s="331"/>
      <c r="HMA20" s="332"/>
      <c r="HMB20" s="333"/>
      <c r="HMD20" s="333"/>
      <c r="HME20" s="331"/>
      <c r="HMF20" s="332"/>
      <c r="HMG20" s="333"/>
      <c r="HMH20" s="28"/>
      <c r="HMI20" s="333"/>
      <c r="HMJ20" s="331"/>
      <c r="HMK20" s="333"/>
      <c r="HML20" s="333"/>
      <c r="HMM20" s="334"/>
      <c r="HMP20" s="331"/>
      <c r="HMQ20" s="332"/>
      <c r="HMR20" s="333"/>
      <c r="HMT20" s="333"/>
      <c r="HMU20" s="331"/>
      <c r="HMV20" s="332"/>
      <c r="HMW20" s="333"/>
      <c r="HMX20" s="28"/>
      <c r="HMY20" s="333"/>
      <c r="HMZ20" s="331"/>
      <c r="HNA20" s="333"/>
      <c r="HNB20" s="333"/>
      <c r="HNC20" s="334"/>
      <c r="HNF20" s="331"/>
      <c r="HNG20" s="332"/>
      <c r="HNH20" s="333"/>
      <c r="HNJ20" s="333"/>
      <c r="HNK20" s="331"/>
      <c r="HNL20" s="332"/>
      <c r="HNM20" s="333"/>
      <c r="HNN20" s="28"/>
      <c r="HNO20" s="333"/>
      <c r="HNP20" s="331"/>
      <c r="HNQ20" s="333"/>
      <c r="HNR20" s="333"/>
      <c r="HNS20" s="334"/>
      <c r="HNV20" s="331"/>
      <c r="HNW20" s="332"/>
      <c r="HNX20" s="333"/>
      <c r="HNZ20" s="333"/>
      <c r="HOA20" s="331"/>
      <c r="HOB20" s="332"/>
      <c r="HOC20" s="333"/>
      <c r="HOD20" s="28"/>
      <c r="HOE20" s="333"/>
      <c r="HOF20" s="331"/>
      <c r="HOG20" s="333"/>
      <c r="HOH20" s="333"/>
      <c r="HOI20" s="334"/>
      <c r="HOL20" s="331"/>
      <c r="HOM20" s="332"/>
      <c r="HON20" s="333"/>
      <c r="HOP20" s="333"/>
      <c r="HOQ20" s="331"/>
      <c r="HOR20" s="332"/>
      <c r="HOS20" s="333"/>
      <c r="HOT20" s="28"/>
      <c r="HOU20" s="333"/>
      <c r="HOV20" s="331"/>
      <c r="HOW20" s="333"/>
      <c r="HOX20" s="333"/>
      <c r="HOY20" s="334"/>
      <c r="HPB20" s="331"/>
      <c r="HPC20" s="332"/>
      <c r="HPD20" s="333"/>
      <c r="HPF20" s="333"/>
      <c r="HPG20" s="331"/>
      <c r="HPH20" s="332"/>
      <c r="HPI20" s="333"/>
      <c r="HPJ20" s="28"/>
      <c r="HPK20" s="333"/>
      <c r="HPL20" s="331"/>
      <c r="HPM20" s="333"/>
      <c r="HPN20" s="333"/>
      <c r="HPO20" s="334"/>
      <c r="HPR20" s="331"/>
      <c r="HPS20" s="332"/>
      <c r="HPT20" s="333"/>
      <c r="HPV20" s="333"/>
      <c r="HPW20" s="331"/>
      <c r="HPX20" s="332"/>
      <c r="HPY20" s="333"/>
      <c r="HPZ20" s="28"/>
      <c r="HQA20" s="333"/>
      <c r="HQB20" s="331"/>
      <c r="HQC20" s="333"/>
      <c r="HQD20" s="333"/>
      <c r="HQE20" s="334"/>
      <c r="HQH20" s="331"/>
      <c r="HQI20" s="332"/>
      <c r="HQJ20" s="333"/>
      <c r="HQL20" s="333"/>
      <c r="HQM20" s="331"/>
      <c r="HQN20" s="332"/>
      <c r="HQO20" s="333"/>
      <c r="HQP20" s="28"/>
      <c r="HQQ20" s="333"/>
      <c r="HQR20" s="331"/>
      <c r="HQS20" s="333"/>
      <c r="HQT20" s="333"/>
      <c r="HQU20" s="334"/>
      <c r="HQX20" s="331"/>
      <c r="HQY20" s="332"/>
      <c r="HQZ20" s="333"/>
      <c r="HRB20" s="333"/>
      <c r="HRC20" s="331"/>
      <c r="HRD20" s="332"/>
      <c r="HRE20" s="333"/>
      <c r="HRF20" s="28"/>
      <c r="HRG20" s="333"/>
      <c r="HRH20" s="331"/>
      <c r="HRI20" s="333"/>
      <c r="HRJ20" s="333"/>
      <c r="HRK20" s="334"/>
      <c r="HRN20" s="331"/>
      <c r="HRO20" s="332"/>
      <c r="HRP20" s="333"/>
      <c r="HRR20" s="333"/>
      <c r="HRS20" s="331"/>
      <c r="HRT20" s="332"/>
      <c r="HRU20" s="333"/>
      <c r="HRV20" s="28"/>
      <c r="HRW20" s="333"/>
      <c r="HRX20" s="331"/>
      <c r="HRY20" s="333"/>
      <c r="HRZ20" s="333"/>
      <c r="HSA20" s="334"/>
      <c r="HSD20" s="331"/>
      <c r="HSE20" s="332"/>
      <c r="HSF20" s="333"/>
      <c r="HSH20" s="333"/>
      <c r="HSI20" s="331"/>
      <c r="HSJ20" s="332"/>
      <c r="HSK20" s="333"/>
      <c r="HSL20" s="28"/>
      <c r="HSM20" s="333"/>
      <c r="HSN20" s="331"/>
      <c r="HSO20" s="333"/>
      <c r="HSP20" s="333"/>
      <c r="HSQ20" s="334"/>
      <c r="HST20" s="331"/>
      <c r="HSU20" s="332"/>
      <c r="HSV20" s="333"/>
      <c r="HSX20" s="333"/>
      <c r="HSY20" s="331"/>
      <c r="HSZ20" s="332"/>
      <c r="HTA20" s="333"/>
      <c r="HTB20" s="28"/>
      <c r="HTC20" s="333"/>
      <c r="HTD20" s="331"/>
      <c r="HTE20" s="333"/>
      <c r="HTF20" s="333"/>
      <c r="HTG20" s="334"/>
      <c r="HTJ20" s="331"/>
      <c r="HTK20" s="332"/>
      <c r="HTL20" s="333"/>
      <c r="HTN20" s="333"/>
      <c r="HTO20" s="331"/>
      <c r="HTP20" s="332"/>
      <c r="HTQ20" s="333"/>
      <c r="HTR20" s="28"/>
      <c r="HTS20" s="333"/>
      <c r="HTT20" s="331"/>
      <c r="HTU20" s="333"/>
      <c r="HTV20" s="333"/>
      <c r="HTW20" s="334"/>
      <c r="HTZ20" s="331"/>
      <c r="HUA20" s="332"/>
      <c r="HUB20" s="333"/>
      <c r="HUD20" s="333"/>
      <c r="HUE20" s="331"/>
      <c r="HUF20" s="332"/>
      <c r="HUG20" s="333"/>
      <c r="HUH20" s="28"/>
      <c r="HUI20" s="333"/>
      <c r="HUJ20" s="331"/>
      <c r="HUK20" s="333"/>
      <c r="HUL20" s="333"/>
      <c r="HUM20" s="334"/>
      <c r="HUP20" s="331"/>
      <c r="HUQ20" s="332"/>
      <c r="HUR20" s="333"/>
      <c r="HUT20" s="333"/>
      <c r="HUU20" s="331"/>
      <c r="HUV20" s="332"/>
      <c r="HUW20" s="333"/>
      <c r="HUX20" s="28"/>
      <c r="HUY20" s="333"/>
      <c r="HUZ20" s="331"/>
      <c r="HVA20" s="333"/>
      <c r="HVB20" s="333"/>
      <c r="HVC20" s="334"/>
      <c r="HVF20" s="331"/>
      <c r="HVG20" s="332"/>
      <c r="HVH20" s="333"/>
      <c r="HVJ20" s="333"/>
      <c r="HVK20" s="331"/>
      <c r="HVL20" s="332"/>
      <c r="HVM20" s="333"/>
      <c r="HVN20" s="28"/>
      <c r="HVO20" s="333"/>
      <c r="HVP20" s="331"/>
      <c r="HVQ20" s="333"/>
      <c r="HVR20" s="333"/>
      <c r="HVS20" s="334"/>
      <c r="HVV20" s="331"/>
      <c r="HVW20" s="332"/>
      <c r="HVX20" s="333"/>
      <c r="HVZ20" s="333"/>
      <c r="HWA20" s="331"/>
      <c r="HWB20" s="332"/>
      <c r="HWC20" s="333"/>
      <c r="HWD20" s="28"/>
      <c r="HWE20" s="333"/>
      <c r="HWF20" s="331"/>
      <c r="HWG20" s="333"/>
      <c r="HWH20" s="333"/>
      <c r="HWI20" s="334"/>
      <c r="HWL20" s="331"/>
      <c r="HWM20" s="332"/>
      <c r="HWN20" s="333"/>
      <c r="HWP20" s="333"/>
      <c r="HWQ20" s="331"/>
      <c r="HWR20" s="332"/>
      <c r="HWS20" s="333"/>
      <c r="HWT20" s="28"/>
      <c r="HWU20" s="333"/>
      <c r="HWV20" s="331"/>
      <c r="HWW20" s="333"/>
      <c r="HWX20" s="333"/>
      <c r="HWY20" s="334"/>
      <c r="HXB20" s="331"/>
      <c r="HXC20" s="332"/>
      <c r="HXD20" s="333"/>
      <c r="HXF20" s="333"/>
      <c r="HXG20" s="331"/>
      <c r="HXH20" s="332"/>
      <c r="HXI20" s="333"/>
      <c r="HXJ20" s="28"/>
      <c r="HXK20" s="333"/>
      <c r="HXL20" s="331"/>
      <c r="HXM20" s="333"/>
      <c r="HXN20" s="333"/>
      <c r="HXO20" s="334"/>
      <c r="HXR20" s="331"/>
      <c r="HXS20" s="332"/>
      <c r="HXT20" s="333"/>
      <c r="HXV20" s="333"/>
      <c r="HXW20" s="331"/>
      <c r="HXX20" s="332"/>
      <c r="HXY20" s="333"/>
      <c r="HXZ20" s="28"/>
      <c r="HYA20" s="333"/>
      <c r="HYB20" s="331"/>
      <c r="HYC20" s="333"/>
      <c r="HYD20" s="333"/>
      <c r="HYE20" s="334"/>
      <c r="HYH20" s="331"/>
      <c r="HYI20" s="332"/>
      <c r="HYJ20" s="333"/>
      <c r="HYL20" s="333"/>
      <c r="HYM20" s="331"/>
      <c r="HYN20" s="332"/>
      <c r="HYO20" s="333"/>
      <c r="HYP20" s="28"/>
      <c r="HYQ20" s="333"/>
      <c r="HYR20" s="331"/>
      <c r="HYS20" s="333"/>
      <c r="HYT20" s="333"/>
      <c r="HYU20" s="334"/>
      <c r="HYX20" s="331"/>
      <c r="HYY20" s="332"/>
      <c r="HYZ20" s="333"/>
      <c r="HZB20" s="333"/>
      <c r="HZC20" s="331"/>
      <c r="HZD20" s="332"/>
      <c r="HZE20" s="333"/>
      <c r="HZF20" s="28"/>
      <c r="HZG20" s="333"/>
      <c r="HZH20" s="331"/>
      <c r="HZI20" s="333"/>
      <c r="HZJ20" s="333"/>
      <c r="HZK20" s="334"/>
      <c r="HZN20" s="331"/>
      <c r="HZO20" s="332"/>
      <c r="HZP20" s="333"/>
      <c r="HZR20" s="333"/>
      <c r="HZS20" s="331"/>
      <c r="HZT20" s="332"/>
      <c r="HZU20" s="333"/>
      <c r="HZV20" s="28"/>
      <c r="HZW20" s="333"/>
      <c r="HZX20" s="331"/>
      <c r="HZY20" s="333"/>
      <c r="HZZ20" s="333"/>
      <c r="IAA20" s="334"/>
      <c r="IAD20" s="331"/>
      <c r="IAE20" s="332"/>
      <c r="IAF20" s="333"/>
      <c r="IAH20" s="333"/>
      <c r="IAI20" s="331"/>
      <c r="IAJ20" s="332"/>
      <c r="IAK20" s="333"/>
      <c r="IAL20" s="28"/>
      <c r="IAM20" s="333"/>
      <c r="IAN20" s="331"/>
      <c r="IAO20" s="333"/>
      <c r="IAP20" s="333"/>
      <c r="IAQ20" s="334"/>
      <c r="IAT20" s="331"/>
      <c r="IAU20" s="332"/>
      <c r="IAV20" s="333"/>
      <c r="IAX20" s="333"/>
      <c r="IAY20" s="331"/>
      <c r="IAZ20" s="332"/>
      <c r="IBA20" s="333"/>
      <c r="IBB20" s="28"/>
      <c r="IBC20" s="333"/>
      <c r="IBD20" s="331"/>
      <c r="IBE20" s="333"/>
      <c r="IBF20" s="333"/>
      <c r="IBG20" s="334"/>
      <c r="IBJ20" s="331"/>
      <c r="IBK20" s="332"/>
      <c r="IBL20" s="333"/>
      <c r="IBN20" s="333"/>
      <c r="IBO20" s="331"/>
      <c r="IBP20" s="332"/>
      <c r="IBQ20" s="333"/>
      <c r="IBR20" s="28"/>
      <c r="IBS20" s="333"/>
      <c r="IBT20" s="331"/>
      <c r="IBU20" s="333"/>
      <c r="IBV20" s="333"/>
      <c r="IBW20" s="334"/>
      <c r="IBZ20" s="331"/>
      <c r="ICA20" s="332"/>
      <c r="ICB20" s="333"/>
      <c r="ICD20" s="333"/>
      <c r="ICE20" s="331"/>
      <c r="ICF20" s="332"/>
      <c r="ICG20" s="333"/>
      <c r="ICH20" s="28"/>
      <c r="ICI20" s="333"/>
      <c r="ICJ20" s="331"/>
      <c r="ICK20" s="333"/>
      <c r="ICL20" s="333"/>
      <c r="ICM20" s="334"/>
      <c r="ICP20" s="331"/>
      <c r="ICQ20" s="332"/>
      <c r="ICR20" s="333"/>
      <c r="ICT20" s="333"/>
      <c r="ICU20" s="331"/>
      <c r="ICV20" s="332"/>
      <c r="ICW20" s="333"/>
      <c r="ICX20" s="28"/>
      <c r="ICY20" s="333"/>
      <c r="ICZ20" s="331"/>
      <c r="IDA20" s="333"/>
      <c r="IDB20" s="333"/>
      <c r="IDC20" s="334"/>
      <c r="IDF20" s="331"/>
      <c r="IDG20" s="332"/>
      <c r="IDH20" s="333"/>
      <c r="IDJ20" s="333"/>
      <c r="IDK20" s="331"/>
      <c r="IDL20" s="332"/>
      <c r="IDM20" s="333"/>
      <c r="IDN20" s="28"/>
      <c r="IDO20" s="333"/>
      <c r="IDP20" s="331"/>
      <c r="IDQ20" s="333"/>
      <c r="IDR20" s="333"/>
      <c r="IDS20" s="334"/>
      <c r="IDV20" s="331"/>
      <c r="IDW20" s="332"/>
      <c r="IDX20" s="333"/>
      <c r="IDZ20" s="333"/>
      <c r="IEA20" s="331"/>
      <c r="IEB20" s="332"/>
      <c r="IEC20" s="333"/>
      <c r="IED20" s="28"/>
      <c r="IEE20" s="333"/>
      <c r="IEF20" s="331"/>
      <c r="IEG20" s="333"/>
      <c r="IEH20" s="333"/>
      <c r="IEI20" s="334"/>
      <c r="IEL20" s="331"/>
      <c r="IEM20" s="332"/>
      <c r="IEN20" s="333"/>
      <c r="IEP20" s="333"/>
      <c r="IEQ20" s="331"/>
      <c r="IER20" s="332"/>
      <c r="IES20" s="333"/>
      <c r="IET20" s="28"/>
      <c r="IEU20" s="333"/>
      <c r="IEV20" s="331"/>
      <c r="IEW20" s="333"/>
      <c r="IEX20" s="333"/>
      <c r="IEY20" s="334"/>
      <c r="IFB20" s="331"/>
      <c r="IFC20" s="332"/>
      <c r="IFD20" s="333"/>
      <c r="IFF20" s="333"/>
      <c r="IFG20" s="331"/>
      <c r="IFH20" s="332"/>
      <c r="IFI20" s="333"/>
      <c r="IFJ20" s="28"/>
      <c r="IFK20" s="333"/>
      <c r="IFL20" s="331"/>
      <c r="IFM20" s="333"/>
      <c r="IFN20" s="333"/>
      <c r="IFO20" s="334"/>
      <c r="IFR20" s="331"/>
      <c r="IFS20" s="332"/>
      <c r="IFT20" s="333"/>
      <c r="IFV20" s="333"/>
      <c r="IFW20" s="331"/>
      <c r="IFX20" s="332"/>
      <c r="IFY20" s="333"/>
      <c r="IFZ20" s="28"/>
      <c r="IGA20" s="333"/>
      <c r="IGB20" s="331"/>
      <c r="IGC20" s="333"/>
      <c r="IGD20" s="333"/>
      <c r="IGE20" s="334"/>
      <c r="IGH20" s="331"/>
      <c r="IGI20" s="332"/>
      <c r="IGJ20" s="333"/>
      <c r="IGL20" s="333"/>
      <c r="IGM20" s="331"/>
      <c r="IGN20" s="332"/>
      <c r="IGO20" s="333"/>
      <c r="IGP20" s="28"/>
      <c r="IGQ20" s="333"/>
      <c r="IGR20" s="331"/>
      <c r="IGS20" s="333"/>
      <c r="IGT20" s="333"/>
      <c r="IGU20" s="334"/>
      <c r="IGX20" s="331"/>
      <c r="IGY20" s="332"/>
      <c r="IGZ20" s="333"/>
      <c r="IHB20" s="333"/>
      <c r="IHC20" s="331"/>
      <c r="IHD20" s="332"/>
      <c r="IHE20" s="333"/>
      <c r="IHF20" s="28"/>
      <c r="IHG20" s="333"/>
      <c r="IHH20" s="331"/>
      <c r="IHI20" s="333"/>
      <c r="IHJ20" s="333"/>
      <c r="IHK20" s="334"/>
      <c r="IHN20" s="331"/>
      <c r="IHO20" s="332"/>
      <c r="IHP20" s="333"/>
      <c r="IHR20" s="333"/>
      <c r="IHS20" s="331"/>
      <c r="IHT20" s="332"/>
      <c r="IHU20" s="333"/>
      <c r="IHV20" s="28"/>
      <c r="IHW20" s="333"/>
      <c r="IHX20" s="331"/>
      <c r="IHY20" s="333"/>
      <c r="IHZ20" s="333"/>
      <c r="IIA20" s="334"/>
      <c r="IID20" s="331"/>
      <c r="IIE20" s="332"/>
      <c r="IIF20" s="333"/>
      <c r="IIH20" s="333"/>
      <c r="III20" s="331"/>
      <c r="IIJ20" s="332"/>
      <c r="IIK20" s="333"/>
      <c r="IIL20" s="28"/>
      <c r="IIM20" s="333"/>
      <c r="IIN20" s="331"/>
      <c r="IIO20" s="333"/>
      <c r="IIP20" s="333"/>
      <c r="IIQ20" s="334"/>
      <c r="IIT20" s="331"/>
      <c r="IIU20" s="332"/>
      <c r="IIV20" s="333"/>
      <c r="IIX20" s="333"/>
      <c r="IIY20" s="331"/>
      <c r="IIZ20" s="332"/>
      <c r="IJA20" s="333"/>
      <c r="IJB20" s="28"/>
      <c r="IJC20" s="333"/>
      <c r="IJD20" s="331"/>
      <c r="IJE20" s="333"/>
      <c r="IJF20" s="333"/>
      <c r="IJG20" s="334"/>
      <c r="IJJ20" s="331"/>
      <c r="IJK20" s="332"/>
      <c r="IJL20" s="333"/>
      <c r="IJN20" s="333"/>
      <c r="IJO20" s="331"/>
      <c r="IJP20" s="332"/>
      <c r="IJQ20" s="333"/>
      <c r="IJR20" s="28"/>
      <c r="IJS20" s="333"/>
      <c r="IJT20" s="331"/>
      <c r="IJU20" s="333"/>
      <c r="IJV20" s="333"/>
      <c r="IJW20" s="334"/>
      <c r="IJZ20" s="331"/>
      <c r="IKA20" s="332"/>
      <c r="IKB20" s="333"/>
      <c r="IKD20" s="333"/>
      <c r="IKE20" s="331"/>
      <c r="IKF20" s="332"/>
      <c r="IKG20" s="333"/>
      <c r="IKH20" s="28"/>
      <c r="IKI20" s="333"/>
      <c r="IKJ20" s="331"/>
      <c r="IKK20" s="333"/>
      <c r="IKL20" s="333"/>
      <c r="IKM20" s="334"/>
      <c r="IKP20" s="331"/>
      <c r="IKQ20" s="332"/>
      <c r="IKR20" s="333"/>
      <c r="IKT20" s="333"/>
      <c r="IKU20" s="331"/>
      <c r="IKV20" s="332"/>
      <c r="IKW20" s="333"/>
      <c r="IKX20" s="28"/>
      <c r="IKY20" s="333"/>
      <c r="IKZ20" s="331"/>
      <c r="ILA20" s="333"/>
      <c r="ILB20" s="333"/>
      <c r="ILC20" s="334"/>
      <c r="ILF20" s="331"/>
      <c r="ILG20" s="332"/>
      <c r="ILH20" s="333"/>
      <c r="ILJ20" s="333"/>
      <c r="ILK20" s="331"/>
      <c r="ILL20" s="332"/>
      <c r="ILM20" s="333"/>
      <c r="ILN20" s="28"/>
      <c r="ILO20" s="333"/>
      <c r="ILP20" s="331"/>
      <c r="ILQ20" s="333"/>
      <c r="ILR20" s="333"/>
      <c r="ILS20" s="334"/>
      <c r="ILV20" s="331"/>
      <c r="ILW20" s="332"/>
      <c r="ILX20" s="333"/>
      <c r="ILZ20" s="333"/>
      <c r="IMA20" s="331"/>
      <c r="IMB20" s="332"/>
      <c r="IMC20" s="333"/>
      <c r="IMD20" s="28"/>
      <c r="IME20" s="333"/>
      <c r="IMF20" s="331"/>
      <c r="IMG20" s="333"/>
      <c r="IMH20" s="333"/>
      <c r="IMI20" s="334"/>
      <c r="IML20" s="331"/>
      <c r="IMM20" s="332"/>
      <c r="IMN20" s="333"/>
      <c r="IMP20" s="333"/>
      <c r="IMQ20" s="331"/>
      <c r="IMR20" s="332"/>
      <c r="IMS20" s="333"/>
      <c r="IMT20" s="28"/>
      <c r="IMU20" s="333"/>
      <c r="IMV20" s="331"/>
      <c r="IMW20" s="333"/>
      <c r="IMX20" s="333"/>
      <c r="IMY20" s="334"/>
      <c r="INB20" s="331"/>
      <c r="INC20" s="332"/>
      <c r="IND20" s="333"/>
      <c r="INF20" s="333"/>
      <c r="ING20" s="331"/>
      <c r="INH20" s="332"/>
      <c r="INI20" s="333"/>
      <c r="INJ20" s="28"/>
      <c r="INK20" s="333"/>
      <c r="INL20" s="331"/>
      <c r="INM20" s="333"/>
      <c r="INN20" s="333"/>
      <c r="INO20" s="334"/>
      <c r="INR20" s="331"/>
      <c r="INS20" s="332"/>
      <c r="INT20" s="333"/>
      <c r="INV20" s="333"/>
      <c r="INW20" s="331"/>
      <c r="INX20" s="332"/>
      <c r="INY20" s="333"/>
      <c r="INZ20" s="28"/>
      <c r="IOA20" s="333"/>
      <c r="IOB20" s="331"/>
      <c r="IOC20" s="333"/>
      <c r="IOD20" s="333"/>
      <c r="IOE20" s="334"/>
      <c r="IOH20" s="331"/>
      <c r="IOI20" s="332"/>
      <c r="IOJ20" s="333"/>
      <c r="IOL20" s="333"/>
      <c r="IOM20" s="331"/>
      <c r="ION20" s="332"/>
      <c r="IOO20" s="333"/>
      <c r="IOP20" s="28"/>
      <c r="IOQ20" s="333"/>
      <c r="IOR20" s="331"/>
      <c r="IOS20" s="333"/>
      <c r="IOT20" s="333"/>
      <c r="IOU20" s="334"/>
      <c r="IOX20" s="331"/>
      <c r="IOY20" s="332"/>
      <c r="IOZ20" s="333"/>
      <c r="IPB20" s="333"/>
      <c r="IPC20" s="331"/>
      <c r="IPD20" s="332"/>
      <c r="IPE20" s="333"/>
      <c r="IPF20" s="28"/>
      <c r="IPG20" s="333"/>
      <c r="IPH20" s="331"/>
      <c r="IPI20" s="333"/>
      <c r="IPJ20" s="333"/>
      <c r="IPK20" s="334"/>
      <c r="IPN20" s="331"/>
      <c r="IPO20" s="332"/>
      <c r="IPP20" s="333"/>
      <c r="IPR20" s="333"/>
      <c r="IPS20" s="331"/>
      <c r="IPT20" s="332"/>
      <c r="IPU20" s="333"/>
      <c r="IPV20" s="28"/>
      <c r="IPW20" s="333"/>
      <c r="IPX20" s="331"/>
      <c r="IPY20" s="333"/>
      <c r="IPZ20" s="333"/>
      <c r="IQA20" s="334"/>
      <c r="IQD20" s="331"/>
      <c r="IQE20" s="332"/>
      <c r="IQF20" s="333"/>
      <c r="IQH20" s="333"/>
      <c r="IQI20" s="331"/>
      <c r="IQJ20" s="332"/>
      <c r="IQK20" s="333"/>
      <c r="IQL20" s="28"/>
      <c r="IQM20" s="333"/>
      <c r="IQN20" s="331"/>
      <c r="IQO20" s="333"/>
      <c r="IQP20" s="333"/>
      <c r="IQQ20" s="334"/>
      <c r="IQT20" s="331"/>
      <c r="IQU20" s="332"/>
      <c r="IQV20" s="333"/>
      <c r="IQX20" s="333"/>
      <c r="IQY20" s="331"/>
      <c r="IQZ20" s="332"/>
      <c r="IRA20" s="333"/>
      <c r="IRB20" s="28"/>
      <c r="IRC20" s="333"/>
      <c r="IRD20" s="331"/>
      <c r="IRE20" s="333"/>
      <c r="IRF20" s="333"/>
      <c r="IRG20" s="334"/>
      <c r="IRJ20" s="331"/>
      <c r="IRK20" s="332"/>
      <c r="IRL20" s="333"/>
      <c r="IRN20" s="333"/>
      <c r="IRO20" s="331"/>
      <c r="IRP20" s="332"/>
      <c r="IRQ20" s="333"/>
      <c r="IRR20" s="28"/>
      <c r="IRS20" s="333"/>
      <c r="IRT20" s="331"/>
      <c r="IRU20" s="333"/>
      <c r="IRV20" s="333"/>
      <c r="IRW20" s="334"/>
      <c r="IRZ20" s="331"/>
      <c r="ISA20" s="332"/>
      <c r="ISB20" s="333"/>
      <c r="ISD20" s="333"/>
      <c r="ISE20" s="331"/>
      <c r="ISF20" s="332"/>
      <c r="ISG20" s="333"/>
      <c r="ISH20" s="28"/>
      <c r="ISI20" s="333"/>
      <c r="ISJ20" s="331"/>
      <c r="ISK20" s="333"/>
      <c r="ISL20" s="333"/>
      <c r="ISM20" s="334"/>
      <c r="ISP20" s="331"/>
      <c r="ISQ20" s="332"/>
      <c r="ISR20" s="333"/>
      <c r="IST20" s="333"/>
      <c r="ISU20" s="331"/>
      <c r="ISV20" s="332"/>
      <c r="ISW20" s="333"/>
      <c r="ISX20" s="28"/>
      <c r="ISY20" s="333"/>
      <c r="ISZ20" s="331"/>
      <c r="ITA20" s="333"/>
      <c r="ITB20" s="333"/>
      <c r="ITC20" s="334"/>
      <c r="ITF20" s="331"/>
      <c r="ITG20" s="332"/>
      <c r="ITH20" s="333"/>
      <c r="ITJ20" s="333"/>
      <c r="ITK20" s="331"/>
      <c r="ITL20" s="332"/>
      <c r="ITM20" s="333"/>
      <c r="ITN20" s="28"/>
      <c r="ITO20" s="333"/>
      <c r="ITP20" s="331"/>
      <c r="ITQ20" s="333"/>
      <c r="ITR20" s="333"/>
      <c r="ITS20" s="334"/>
      <c r="ITV20" s="331"/>
      <c r="ITW20" s="332"/>
      <c r="ITX20" s="333"/>
      <c r="ITZ20" s="333"/>
      <c r="IUA20" s="331"/>
      <c r="IUB20" s="332"/>
      <c r="IUC20" s="333"/>
      <c r="IUD20" s="28"/>
      <c r="IUE20" s="333"/>
      <c r="IUF20" s="331"/>
      <c r="IUG20" s="333"/>
      <c r="IUH20" s="333"/>
      <c r="IUI20" s="334"/>
      <c r="IUL20" s="331"/>
      <c r="IUM20" s="332"/>
      <c r="IUN20" s="333"/>
      <c r="IUP20" s="333"/>
      <c r="IUQ20" s="331"/>
      <c r="IUR20" s="332"/>
      <c r="IUS20" s="333"/>
      <c r="IUT20" s="28"/>
      <c r="IUU20" s="333"/>
      <c r="IUV20" s="331"/>
      <c r="IUW20" s="333"/>
      <c r="IUX20" s="333"/>
      <c r="IUY20" s="334"/>
      <c r="IVB20" s="331"/>
      <c r="IVC20" s="332"/>
      <c r="IVD20" s="333"/>
      <c r="IVF20" s="333"/>
      <c r="IVG20" s="331"/>
      <c r="IVH20" s="332"/>
      <c r="IVI20" s="333"/>
      <c r="IVJ20" s="28"/>
      <c r="IVK20" s="333"/>
      <c r="IVL20" s="331"/>
      <c r="IVM20" s="333"/>
      <c r="IVN20" s="333"/>
      <c r="IVO20" s="334"/>
      <c r="IVR20" s="331"/>
      <c r="IVS20" s="332"/>
      <c r="IVT20" s="333"/>
      <c r="IVV20" s="333"/>
      <c r="IVW20" s="331"/>
      <c r="IVX20" s="332"/>
      <c r="IVY20" s="333"/>
      <c r="IVZ20" s="28"/>
      <c r="IWA20" s="333"/>
      <c r="IWB20" s="331"/>
      <c r="IWC20" s="333"/>
      <c r="IWD20" s="333"/>
      <c r="IWE20" s="334"/>
      <c r="IWH20" s="331"/>
      <c r="IWI20" s="332"/>
      <c r="IWJ20" s="333"/>
      <c r="IWL20" s="333"/>
      <c r="IWM20" s="331"/>
      <c r="IWN20" s="332"/>
      <c r="IWO20" s="333"/>
      <c r="IWP20" s="28"/>
      <c r="IWQ20" s="333"/>
      <c r="IWR20" s="331"/>
      <c r="IWS20" s="333"/>
      <c r="IWT20" s="333"/>
      <c r="IWU20" s="334"/>
      <c r="IWX20" s="331"/>
      <c r="IWY20" s="332"/>
      <c r="IWZ20" s="333"/>
      <c r="IXB20" s="333"/>
      <c r="IXC20" s="331"/>
      <c r="IXD20" s="332"/>
      <c r="IXE20" s="333"/>
      <c r="IXF20" s="28"/>
      <c r="IXG20" s="333"/>
      <c r="IXH20" s="331"/>
      <c r="IXI20" s="333"/>
      <c r="IXJ20" s="333"/>
      <c r="IXK20" s="334"/>
      <c r="IXN20" s="331"/>
      <c r="IXO20" s="332"/>
      <c r="IXP20" s="333"/>
      <c r="IXR20" s="333"/>
      <c r="IXS20" s="331"/>
      <c r="IXT20" s="332"/>
      <c r="IXU20" s="333"/>
      <c r="IXV20" s="28"/>
      <c r="IXW20" s="333"/>
      <c r="IXX20" s="331"/>
      <c r="IXY20" s="333"/>
      <c r="IXZ20" s="333"/>
      <c r="IYA20" s="334"/>
      <c r="IYD20" s="331"/>
      <c r="IYE20" s="332"/>
      <c r="IYF20" s="333"/>
      <c r="IYH20" s="333"/>
      <c r="IYI20" s="331"/>
      <c r="IYJ20" s="332"/>
      <c r="IYK20" s="333"/>
      <c r="IYL20" s="28"/>
      <c r="IYM20" s="333"/>
      <c r="IYN20" s="331"/>
      <c r="IYO20" s="333"/>
      <c r="IYP20" s="333"/>
      <c r="IYQ20" s="334"/>
      <c r="IYT20" s="331"/>
      <c r="IYU20" s="332"/>
      <c r="IYV20" s="333"/>
      <c r="IYX20" s="333"/>
      <c r="IYY20" s="331"/>
      <c r="IYZ20" s="332"/>
      <c r="IZA20" s="333"/>
      <c r="IZB20" s="28"/>
      <c r="IZC20" s="333"/>
      <c r="IZD20" s="331"/>
      <c r="IZE20" s="333"/>
      <c r="IZF20" s="333"/>
      <c r="IZG20" s="334"/>
      <c r="IZJ20" s="331"/>
      <c r="IZK20" s="332"/>
      <c r="IZL20" s="333"/>
      <c r="IZN20" s="333"/>
      <c r="IZO20" s="331"/>
      <c r="IZP20" s="332"/>
      <c r="IZQ20" s="333"/>
      <c r="IZR20" s="28"/>
      <c r="IZS20" s="333"/>
      <c r="IZT20" s="331"/>
      <c r="IZU20" s="333"/>
      <c r="IZV20" s="333"/>
      <c r="IZW20" s="334"/>
      <c r="IZZ20" s="331"/>
      <c r="JAA20" s="332"/>
      <c r="JAB20" s="333"/>
      <c r="JAD20" s="333"/>
      <c r="JAE20" s="331"/>
      <c r="JAF20" s="332"/>
      <c r="JAG20" s="333"/>
      <c r="JAH20" s="28"/>
      <c r="JAI20" s="333"/>
      <c r="JAJ20" s="331"/>
      <c r="JAK20" s="333"/>
      <c r="JAL20" s="333"/>
      <c r="JAM20" s="334"/>
      <c r="JAP20" s="331"/>
      <c r="JAQ20" s="332"/>
      <c r="JAR20" s="333"/>
      <c r="JAT20" s="333"/>
      <c r="JAU20" s="331"/>
      <c r="JAV20" s="332"/>
      <c r="JAW20" s="333"/>
      <c r="JAX20" s="28"/>
      <c r="JAY20" s="333"/>
      <c r="JAZ20" s="331"/>
      <c r="JBA20" s="333"/>
      <c r="JBB20" s="333"/>
      <c r="JBC20" s="334"/>
      <c r="JBF20" s="331"/>
      <c r="JBG20" s="332"/>
      <c r="JBH20" s="333"/>
      <c r="JBJ20" s="333"/>
      <c r="JBK20" s="331"/>
      <c r="JBL20" s="332"/>
      <c r="JBM20" s="333"/>
      <c r="JBN20" s="28"/>
      <c r="JBO20" s="333"/>
      <c r="JBP20" s="331"/>
      <c r="JBQ20" s="333"/>
      <c r="JBR20" s="333"/>
      <c r="JBS20" s="334"/>
      <c r="JBV20" s="331"/>
      <c r="JBW20" s="332"/>
      <c r="JBX20" s="333"/>
      <c r="JBZ20" s="333"/>
      <c r="JCA20" s="331"/>
      <c r="JCB20" s="332"/>
      <c r="JCC20" s="333"/>
      <c r="JCD20" s="28"/>
      <c r="JCE20" s="333"/>
      <c r="JCF20" s="331"/>
      <c r="JCG20" s="333"/>
      <c r="JCH20" s="333"/>
      <c r="JCI20" s="334"/>
      <c r="JCL20" s="331"/>
      <c r="JCM20" s="332"/>
      <c r="JCN20" s="333"/>
      <c r="JCP20" s="333"/>
      <c r="JCQ20" s="331"/>
      <c r="JCR20" s="332"/>
      <c r="JCS20" s="333"/>
      <c r="JCT20" s="28"/>
      <c r="JCU20" s="333"/>
      <c r="JCV20" s="331"/>
      <c r="JCW20" s="333"/>
      <c r="JCX20" s="333"/>
      <c r="JCY20" s="334"/>
      <c r="JDB20" s="331"/>
      <c r="JDC20" s="332"/>
      <c r="JDD20" s="333"/>
      <c r="JDF20" s="333"/>
      <c r="JDG20" s="331"/>
      <c r="JDH20" s="332"/>
      <c r="JDI20" s="333"/>
      <c r="JDJ20" s="28"/>
      <c r="JDK20" s="333"/>
      <c r="JDL20" s="331"/>
      <c r="JDM20" s="333"/>
      <c r="JDN20" s="333"/>
      <c r="JDO20" s="334"/>
      <c r="JDR20" s="331"/>
      <c r="JDS20" s="332"/>
      <c r="JDT20" s="333"/>
      <c r="JDV20" s="333"/>
      <c r="JDW20" s="331"/>
      <c r="JDX20" s="332"/>
      <c r="JDY20" s="333"/>
      <c r="JDZ20" s="28"/>
      <c r="JEA20" s="333"/>
      <c r="JEB20" s="331"/>
      <c r="JEC20" s="333"/>
      <c r="JED20" s="333"/>
      <c r="JEE20" s="334"/>
      <c r="JEH20" s="331"/>
      <c r="JEI20" s="332"/>
      <c r="JEJ20" s="333"/>
      <c r="JEL20" s="333"/>
      <c r="JEM20" s="331"/>
      <c r="JEN20" s="332"/>
      <c r="JEO20" s="333"/>
      <c r="JEP20" s="28"/>
      <c r="JEQ20" s="333"/>
      <c r="JER20" s="331"/>
      <c r="JES20" s="333"/>
      <c r="JET20" s="333"/>
      <c r="JEU20" s="334"/>
      <c r="JEX20" s="331"/>
      <c r="JEY20" s="332"/>
      <c r="JEZ20" s="333"/>
      <c r="JFB20" s="333"/>
      <c r="JFC20" s="331"/>
      <c r="JFD20" s="332"/>
      <c r="JFE20" s="333"/>
      <c r="JFF20" s="28"/>
      <c r="JFG20" s="333"/>
      <c r="JFH20" s="331"/>
      <c r="JFI20" s="333"/>
      <c r="JFJ20" s="333"/>
      <c r="JFK20" s="334"/>
      <c r="JFN20" s="331"/>
      <c r="JFO20" s="332"/>
      <c r="JFP20" s="333"/>
      <c r="JFR20" s="333"/>
      <c r="JFS20" s="331"/>
      <c r="JFT20" s="332"/>
      <c r="JFU20" s="333"/>
      <c r="JFV20" s="28"/>
      <c r="JFW20" s="333"/>
      <c r="JFX20" s="331"/>
      <c r="JFY20" s="333"/>
      <c r="JFZ20" s="333"/>
      <c r="JGA20" s="334"/>
      <c r="JGD20" s="331"/>
      <c r="JGE20" s="332"/>
      <c r="JGF20" s="333"/>
      <c r="JGH20" s="333"/>
      <c r="JGI20" s="331"/>
      <c r="JGJ20" s="332"/>
      <c r="JGK20" s="333"/>
      <c r="JGL20" s="28"/>
      <c r="JGM20" s="333"/>
      <c r="JGN20" s="331"/>
      <c r="JGO20" s="333"/>
      <c r="JGP20" s="333"/>
      <c r="JGQ20" s="334"/>
      <c r="JGT20" s="331"/>
      <c r="JGU20" s="332"/>
      <c r="JGV20" s="333"/>
      <c r="JGX20" s="333"/>
      <c r="JGY20" s="331"/>
      <c r="JGZ20" s="332"/>
      <c r="JHA20" s="333"/>
      <c r="JHB20" s="28"/>
      <c r="JHC20" s="333"/>
      <c r="JHD20" s="331"/>
      <c r="JHE20" s="333"/>
      <c r="JHF20" s="333"/>
      <c r="JHG20" s="334"/>
      <c r="JHJ20" s="331"/>
      <c r="JHK20" s="332"/>
      <c r="JHL20" s="333"/>
      <c r="JHN20" s="333"/>
      <c r="JHO20" s="331"/>
      <c r="JHP20" s="332"/>
      <c r="JHQ20" s="333"/>
      <c r="JHR20" s="28"/>
      <c r="JHS20" s="333"/>
      <c r="JHT20" s="331"/>
      <c r="JHU20" s="333"/>
      <c r="JHV20" s="333"/>
      <c r="JHW20" s="334"/>
      <c r="JHZ20" s="331"/>
      <c r="JIA20" s="332"/>
      <c r="JIB20" s="333"/>
      <c r="JID20" s="333"/>
      <c r="JIE20" s="331"/>
      <c r="JIF20" s="332"/>
      <c r="JIG20" s="333"/>
      <c r="JIH20" s="28"/>
      <c r="JII20" s="333"/>
      <c r="JIJ20" s="331"/>
      <c r="JIK20" s="333"/>
      <c r="JIL20" s="333"/>
      <c r="JIM20" s="334"/>
      <c r="JIP20" s="331"/>
      <c r="JIQ20" s="332"/>
      <c r="JIR20" s="333"/>
      <c r="JIT20" s="333"/>
      <c r="JIU20" s="331"/>
      <c r="JIV20" s="332"/>
      <c r="JIW20" s="333"/>
      <c r="JIX20" s="28"/>
      <c r="JIY20" s="333"/>
      <c r="JIZ20" s="331"/>
      <c r="JJA20" s="333"/>
      <c r="JJB20" s="333"/>
      <c r="JJC20" s="334"/>
      <c r="JJF20" s="331"/>
      <c r="JJG20" s="332"/>
      <c r="JJH20" s="333"/>
      <c r="JJJ20" s="333"/>
      <c r="JJK20" s="331"/>
      <c r="JJL20" s="332"/>
      <c r="JJM20" s="333"/>
      <c r="JJN20" s="28"/>
      <c r="JJO20" s="333"/>
      <c r="JJP20" s="331"/>
      <c r="JJQ20" s="333"/>
      <c r="JJR20" s="333"/>
      <c r="JJS20" s="334"/>
      <c r="JJV20" s="331"/>
      <c r="JJW20" s="332"/>
      <c r="JJX20" s="333"/>
      <c r="JJZ20" s="333"/>
      <c r="JKA20" s="331"/>
      <c r="JKB20" s="332"/>
      <c r="JKC20" s="333"/>
      <c r="JKD20" s="28"/>
      <c r="JKE20" s="333"/>
      <c r="JKF20" s="331"/>
      <c r="JKG20" s="333"/>
      <c r="JKH20" s="333"/>
      <c r="JKI20" s="334"/>
      <c r="JKL20" s="331"/>
      <c r="JKM20" s="332"/>
      <c r="JKN20" s="333"/>
      <c r="JKP20" s="333"/>
      <c r="JKQ20" s="331"/>
      <c r="JKR20" s="332"/>
      <c r="JKS20" s="333"/>
      <c r="JKT20" s="28"/>
      <c r="JKU20" s="333"/>
      <c r="JKV20" s="331"/>
      <c r="JKW20" s="333"/>
      <c r="JKX20" s="333"/>
      <c r="JKY20" s="334"/>
      <c r="JLB20" s="331"/>
      <c r="JLC20" s="332"/>
      <c r="JLD20" s="333"/>
      <c r="JLF20" s="333"/>
      <c r="JLG20" s="331"/>
      <c r="JLH20" s="332"/>
      <c r="JLI20" s="333"/>
      <c r="JLJ20" s="28"/>
      <c r="JLK20" s="333"/>
      <c r="JLL20" s="331"/>
      <c r="JLM20" s="333"/>
      <c r="JLN20" s="333"/>
      <c r="JLO20" s="334"/>
      <c r="JLR20" s="331"/>
      <c r="JLS20" s="332"/>
      <c r="JLT20" s="333"/>
      <c r="JLV20" s="333"/>
      <c r="JLW20" s="331"/>
      <c r="JLX20" s="332"/>
      <c r="JLY20" s="333"/>
      <c r="JLZ20" s="28"/>
      <c r="JMA20" s="333"/>
      <c r="JMB20" s="331"/>
      <c r="JMC20" s="333"/>
      <c r="JMD20" s="333"/>
      <c r="JME20" s="334"/>
      <c r="JMH20" s="331"/>
      <c r="JMI20" s="332"/>
      <c r="JMJ20" s="333"/>
      <c r="JML20" s="333"/>
      <c r="JMM20" s="331"/>
      <c r="JMN20" s="332"/>
      <c r="JMO20" s="333"/>
      <c r="JMP20" s="28"/>
      <c r="JMQ20" s="333"/>
      <c r="JMR20" s="331"/>
      <c r="JMS20" s="333"/>
      <c r="JMT20" s="333"/>
      <c r="JMU20" s="334"/>
      <c r="JMX20" s="331"/>
      <c r="JMY20" s="332"/>
      <c r="JMZ20" s="333"/>
      <c r="JNB20" s="333"/>
      <c r="JNC20" s="331"/>
      <c r="JND20" s="332"/>
      <c r="JNE20" s="333"/>
      <c r="JNF20" s="28"/>
      <c r="JNG20" s="333"/>
      <c r="JNH20" s="331"/>
      <c r="JNI20" s="333"/>
      <c r="JNJ20" s="333"/>
      <c r="JNK20" s="334"/>
      <c r="JNN20" s="331"/>
      <c r="JNO20" s="332"/>
      <c r="JNP20" s="333"/>
      <c r="JNR20" s="333"/>
      <c r="JNS20" s="331"/>
      <c r="JNT20" s="332"/>
      <c r="JNU20" s="333"/>
      <c r="JNV20" s="28"/>
      <c r="JNW20" s="333"/>
      <c r="JNX20" s="331"/>
      <c r="JNY20" s="333"/>
      <c r="JNZ20" s="333"/>
      <c r="JOA20" s="334"/>
      <c r="JOD20" s="331"/>
      <c r="JOE20" s="332"/>
      <c r="JOF20" s="333"/>
      <c r="JOH20" s="333"/>
      <c r="JOI20" s="331"/>
      <c r="JOJ20" s="332"/>
      <c r="JOK20" s="333"/>
      <c r="JOL20" s="28"/>
      <c r="JOM20" s="333"/>
      <c r="JON20" s="331"/>
      <c r="JOO20" s="333"/>
      <c r="JOP20" s="333"/>
      <c r="JOQ20" s="334"/>
      <c r="JOT20" s="331"/>
      <c r="JOU20" s="332"/>
      <c r="JOV20" s="333"/>
      <c r="JOX20" s="333"/>
      <c r="JOY20" s="331"/>
      <c r="JOZ20" s="332"/>
      <c r="JPA20" s="333"/>
      <c r="JPB20" s="28"/>
      <c r="JPC20" s="333"/>
      <c r="JPD20" s="331"/>
      <c r="JPE20" s="333"/>
      <c r="JPF20" s="333"/>
      <c r="JPG20" s="334"/>
      <c r="JPJ20" s="331"/>
      <c r="JPK20" s="332"/>
      <c r="JPL20" s="333"/>
      <c r="JPN20" s="333"/>
      <c r="JPO20" s="331"/>
      <c r="JPP20" s="332"/>
      <c r="JPQ20" s="333"/>
      <c r="JPR20" s="28"/>
      <c r="JPS20" s="333"/>
      <c r="JPT20" s="331"/>
      <c r="JPU20" s="333"/>
      <c r="JPV20" s="333"/>
      <c r="JPW20" s="334"/>
      <c r="JPZ20" s="331"/>
      <c r="JQA20" s="332"/>
      <c r="JQB20" s="333"/>
      <c r="JQD20" s="333"/>
      <c r="JQE20" s="331"/>
      <c r="JQF20" s="332"/>
      <c r="JQG20" s="333"/>
      <c r="JQH20" s="28"/>
      <c r="JQI20" s="333"/>
      <c r="JQJ20" s="331"/>
      <c r="JQK20" s="333"/>
      <c r="JQL20" s="333"/>
      <c r="JQM20" s="334"/>
      <c r="JQP20" s="331"/>
      <c r="JQQ20" s="332"/>
      <c r="JQR20" s="333"/>
      <c r="JQT20" s="333"/>
      <c r="JQU20" s="331"/>
      <c r="JQV20" s="332"/>
      <c r="JQW20" s="333"/>
      <c r="JQX20" s="28"/>
      <c r="JQY20" s="333"/>
      <c r="JQZ20" s="331"/>
      <c r="JRA20" s="333"/>
      <c r="JRB20" s="333"/>
      <c r="JRC20" s="334"/>
      <c r="JRF20" s="331"/>
      <c r="JRG20" s="332"/>
      <c r="JRH20" s="333"/>
      <c r="JRJ20" s="333"/>
      <c r="JRK20" s="331"/>
      <c r="JRL20" s="332"/>
      <c r="JRM20" s="333"/>
      <c r="JRN20" s="28"/>
      <c r="JRO20" s="333"/>
      <c r="JRP20" s="331"/>
      <c r="JRQ20" s="333"/>
      <c r="JRR20" s="333"/>
      <c r="JRS20" s="334"/>
      <c r="JRV20" s="331"/>
      <c r="JRW20" s="332"/>
      <c r="JRX20" s="333"/>
      <c r="JRZ20" s="333"/>
      <c r="JSA20" s="331"/>
      <c r="JSB20" s="332"/>
      <c r="JSC20" s="333"/>
      <c r="JSD20" s="28"/>
      <c r="JSE20" s="333"/>
      <c r="JSF20" s="331"/>
      <c r="JSG20" s="333"/>
      <c r="JSH20" s="333"/>
      <c r="JSI20" s="334"/>
      <c r="JSL20" s="331"/>
      <c r="JSM20" s="332"/>
      <c r="JSN20" s="333"/>
      <c r="JSP20" s="333"/>
      <c r="JSQ20" s="331"/>
      <c r="JSR20" s="332"/>
      <c r="JSS20" s="333"/>
      <c r="JST20" s="28"/>
      <c r="JSU20" s="333"/>
      <c r="JSV20" s="331"/>
      <c r="JSW20" s="333"/>
      <c r="JSX20" s="333"/>
      <c r="JSY20" s="334"/>
      <c r="JTB20" s="331"/>
      <c r="JTC20" s="332"/>
      <c r="JTD20" s="333"/>
      <c r="JTF20" s="333"/>
      <c r="JTG20" s="331"/>
      <c r="JTH20" s="332"/>
      <c r="JTI20" s="333"/>
      <c r="JTJ20" s="28"/>
      <c r="JTK20" s="333"/>
      <c r="JTL20" s="331"/>
      <c r="JTM20" s="333"/>
      <c r="JTN20" s="333"/>
      <c r="JTO20" s="334"/>
      <c r="JTR20" s="331"/>
      <c r="JTS20" s="332"/>
      <c r="JTT20" s="333"/>
      <c r="JTV20" s="333"/>
      <c r="JTW20" s="331"/>
      <c r="JTX20" s="332"/>
      <c r="JTY20" s="333"/>
      <c r="JTZ20" s="28"/>
      <c r="JUA20" s="333"/>
      <c r="JUB20" s="331"/>
      <c r="JUC20" s="333"/>
      <c r="JUD20" s="333"/>
      <c r="JUE20" s="334"/>
      <c r="JUH20" s="331"/>
      <c r="JUI20" s="332"/>
      <c r="JUJ20" s="333"/>
      <c r="JUL20" s="333"/>
      <c r="JUM20" s="331"/>
      <c r="JUN20" s="332"/>
      <c r="JUO20" s="333"/>
      <c r="JUP20" s="28"/>
      <c r="JUQ20" s="333"/>
      <c r="JUR20" s="331"/>
      <c r="JUS20" s="333"/>
      <c r="JUT20" s="333"/>
      <c r="JUU20" s="334"/>
      <c r="JUX20" s="331"/>
      <c r="JUY20" s="332"/>
      <c r="JUZ20" s="333"/>
      <c r="JVB20" s="333"/>
      <c r="JVC20" s="331"/>
      <c r="JVD20" s="332"/>
      <c r="JVE20" s="333"/>
      <c r="JVF20" s="28"/>
      <c r="JVG20" s="333"/>
      <c r="JVH20" s="331"/>
      <c r="JVI20" s="333"/>
      <c r="JVJ20" s="333"/>
      <c r="JVK20" s="334"/>
      <c r="JVN20" s="331"/>
      <c r="JVO20" s="332"/>
      <c r="JVP20" s="333"/>
      <c r="JVR20" s="333"/>
      <c r="JVS20" s="331"/>
      <c r="JVT20" s="332"/>
      <c r="JVU20" s="333"/>
      <c r="JVV20" s="28"/>
      <c r="JVW20" s="333"/>
      <c r="JVX20" s="331"/>
      <c r="JVY20" s="333"/>
      <c r="JVZ20" s="333"/>
      <c r="JWA20" s="334"/>
      <c r="JWD20" s="331"/>
      <c r="JWE20" s="332"/>
      <c r="JWF20" s="333"/>
      <c r="JWH20" s="333"/>
      <c r="JWI20" s="331"/>
      <c r="JWJ20" s="332"/>
      <c r="JWK20" s="333"/>
      <c r="JWL20" s="28"/>
      <c r="JWM20" s="333"/>
      <c r="JWN20" s="331"/>
      <c r="JWO20" s="333"/>
      <c r="JWP20" s="333"/>
      <c r="JWQ20" s="334"/>
      <c r="JWT20" s="331"/>
      <c r="JWU20" s="332"/>
      <c r="JWV20" s="333"/>
      <c r="JWX20" s="333"/>
      <c r="JWY20" s="331"/>
      <c r="JWZ20" s="332"/>
      <c r="JXA20" s="333"/>
      <c r="JXB20" s="28"/>
      <c r="JXC20" s="333"/>
      <c r="JXD20" s="331"/>
      <c r="JXE20" s="333"/>
      <c r="JXF20" s="333"/>
      <c r="JXG20" s="334"/>
      <c r="JXJ20" s="331"/>
      <c r="JXK20" s="332"/>
      <c r="JXL20" s="333"/>
      <c r="JXN20" s="333"/>
      <c r="JXO20" s="331"/>
      <c r="JXP20" s="332"/>
      <c r="JXQ20" s="333"/>
      <c r="JXR20" s="28"/>
      <c r="JXS20" s="333"/>
      <c r="JXT20" s="331"/>
      <c r="JXU20" s="333"/>
      <c r="JXV20" s="333"/>
      <c r="JXW20" s="334"/>
      <c r="JXZ20" s="331"/>
      <c r="JYA20" s="332"/>
      <c r="JYB20" s="333"/>
      <c r="JYD20" s="333"/>
      <c r="JYE20" s="331"/>
      <c r="JYF20" s="332"/>
      <c r="JYG20" s="333"/>
      <c r="JYH20" s="28"/>
      <c r="JYI20" s="333"/>
      <c r="JYJ20" s="331"/>
      <c r="JYK20" s="333"/>
      <c r="JYL20" s="333"/>
      <c r="JYM20" s="334"/>
      <c r="JYP20" s="331"/>
      <c r="JYQ20" s="332"/>
      <c r="JYR20" s="333"/>
      <c r="JYT20" s="333"/>
      <c r="JYU20" s="331"/>
      <c r="JYV20" s="332"/>
      <c r="JYW20" s="333"/>
      <c r="JYX20" s="28"/>
      <c r="JYY20" s="333"/>
      <c r="JYZ20" s="331"/>
      <c r="JZA20" s="333"/>
      <c r="JZB20" s="333"/>
      <c r="JZC20" s="334"/>
      <c r="JZF20" s="331"/>
      <c r="JZG20" s="332"/>
      <c r="JZH20" s="333"/>
      <c r="JZJ20" s="333"/>
      <c r="JZK20" s="331"/>
      <c r="JZL20" s="332"/>
      <c r="JZM20" s="333"/>
      <c r="JZN20" s="28"/>
      <c r="JZO20" s="333"/>
      <c r="JZP20" s="331"/>
      <c r="JZQ20" s="333"/>
      <c r="JZR20" s="333"/>
      <c r="JZS20" s="334"/>
      <c r="JZV20" s="331"/>
      <c r="JZW20" s="332"/>
      <c r="JZX20" s="333"/>
      <c r="JZZ20" s="333"/>
      <c r="KAA20" s="331"/>
      <c r="KAB20" s="332"/>
      <c r="KAC20" s="333"/>
      <c r="KAD20" s="28"/>
      <c r="KAE20" s="333"/>
      <c r="KAF20" s="331"/>
      <c r="KAG20" s="333"/>
      <c r="KAH20" s="333"/>
      <c r="KAI20" s="334"/>
      <c r="KAL20" s="331"/>
      <c r="KAM20" s="332"/>
      <c r="KAN20" s="333"/>
      <c r="KAP20" s="333"/>
      <c r="KAQ20" s="331"/>
      <c r="KAR20" s="332"/>
      <c r="KAS20" s="333"/>
      <c r="KAT20" s="28"/>
      <c r="KAU20" s="333"/>
      <c r="KAV20" s="331"/>
      <c r="KAW20" s="333"/>
      <c r="KAX20" s="333"/>
      <c r="KAY20" s="334"/>
      <c r="KBB20" s="331"/>
      <c r="KBC20" s="332"/>
      <c r="KBD20" s="333"/>
      <c r="KBF20" s="333"/>
      <c r="KBG20" s="331"/>
      <c r="KBH20" s="332"/>
      <c r="KBI20" s="333"/>
      <c r="KBJ20" s="28"/>
      <c r="KBK20" s="333"/>
      <c r="KBL20" s="331"/>
      <c r="KBM20" s="333"/>
      <c r="KBN20" s="333"/>
      <c r="KBO20" s="334"/>
      <c r="KBR20" s="331"/>
      <c r="KBS20" s="332"/>
      <c r="KBT20" s="333"/>
      <c r="KBV20" s="333"/>
      <c r="KBW20" s="331"/>
      <c r="KBX20" s="332"/>
      <c r="KBY20" s="333"/>
      <c r="KBZ20" s="28"/>
      <c r="KCA20" s="333"/>
      <c r="KCB20" s="331"/>
      <c r="KCC20" s="333"/>
      <c r="KCD20" s="333"/>
      <c r="KCE20" s="334"/>
      <c r="KCH20" s="331"/>
      <c r="KCI20" s="332"/>
      <c r="KCJ20" s="333"/>
      <c r="KCL20" s="333"/>
      <c r="KCM20" s="331"/>
      <c r="KCN20" s="332"/>
      <c r="KCO20" s="333"/>
      <c r="KCP20" s="28"/>
      <c r="KCQ20" s="333"/>
      <c r="KCR20" s="331"/>
      <c r="KCS20" s="333"/>
      <c r="KCT20" s="333"/>
      <c r="KCU20" s="334"/>
      <c r="KCX20" s="331"/>
      <c r="KCY20" s="332"/>
      <c r="KCZ20" s="333"/>
      <c r="KDB20" s="333"/>
      <c r="KDC20" s="331"/>
      <c r="KDD20" s="332"/>
      <c r="KDE20" s="333"/>
      <c r="KDF20" s="28"/>
      <c r="KDG20" s="333"/>
      <c r="KDH20" s="331"/>
      <c r="KDI20" s="333"/>
      <c r="KDJ20" s="333"/>
      <c r="KDK20" s="334"/>
      <c r="KDN20" s="331"/>
      <c r="KDO20" s="332"/>
      <c r="KDP20" s="333"/>
      <c r="KDR20" s="333"/>
      <c r="KDS20" s="331"/>
      <c r="KDT20" s="332"/>
      <c r="KDU20" s="333"/>
      <c r="KDV20" s="28"/>
      <c r="KDW20" s="333"/>
      <c r="KDX20" s="331"/>
      <c r="KDY20" s="333"/>
      <c r="KDZ20" s="333"/>
      <c r="KEA20" s="334"/>
      <c r="KED20" s="331"/>
      <c r="KEE20" s="332"/>
      <c r="KEF20" s="333"/>
      <c r="KEH20" s="333"/>
      <c r="KEI20" s="331"/>
      <c r="KEJ20" s="332"/>
      <c r="KEK20" s="333"/>
      <c r="KEL20" s="28"/>
      <c r="KEM20" s="333"/>
      <c r="KEN20" s="331"/>
      <c r="KEO20" s="333"/>
      <c r="KEP20" s="333"/>
      <c r="KEQ20" s="334"/>
      <c r="KET20" s="331"/>
      <c r="KEU20" s="332"/>
      <c r="KEV20" s="333"/>
      <c r="KEX20" s="333"/>
      <c r="KEY20" s="331"/>
      <c r="KEZ20" s="332"/>
      <c r="KFA20" s="333"/>
      <c r="KFB20" s="28"/>
      <c r="KFC20" s="333"/>
      <c r="KFD20" s="331"/>
      <c r="KFE20" s="333"/>
      <c r="KFF20" s="333"/>
      <c r="KFG20" s="334"/>
      <c r="KFJ20" s="331"/>
      <c r="KFK20" s="332"/>
      <c r="KFL20" s="333"/>
      <c r="KFN20" s="333"/>
      <c r="KFO20" s="331"/>
      <c r="KFP20" s="332"/>
      <c r="KFQ20" s="333"/>
      <c r="KFR20" s="28"/>
      <c r="KFS20" s="333"/>
      <c r="KFT20" s="331"/>
      <c r="KFU20" s="333"/>
      <c r="KFV20" s="333"/>
      <c r="KFW20" s="334"/>
      <c r="KFZ20" s="331"/>
      <c r="KGA20" s="332"/>
      <c r="KGB20" s="333"/>
      <c r="KGD20" s="333"/>
      <c r="KGE20" s="331"/>
      <c r="KGF20" s="332"/>
      <c r="KGG20" s="333"/>
      <c r="KGH20" s="28"/>
      <c r="KGI20" s="333"/>
      <c r="KGJ20" s="331"/>
      <c r="KGK20" s="333"/>
      <c r="KGL20" s="333"/>
      <c r="KGM20" s="334"/>
      <c r="KGP20" s="331"/>
      <c r="KGQ20" s="332"/>
      <c r="KGR20" s="333"/>
      <c r="KGT20" s="333"/>
      <c r="KGU20" s="331"/>
      <c r="KGV20" s="332"/>
      <c r="KGW20" s="333"/>
      <c r="KGX20" s="28"/>
      <c r="KGY20" s="333"/>
      <c r="KGZ20" s="331"/>
      <c r="KHA20" s="333"/>
      <c r="KHB20" s="333"/>
      <c r="KHC20" s="334"/>
      <c r="KHF20" s="331"/>
      <c r="KHG20" s="332"/>
      <c r="KHH20" s="333"/>
      <c r="KHJ20" s="333"/>
      <c r="KHK20" s="331"/>
      <c r="KHL20" s="332"/>
      <c r="KHM20" s="333"/>
      <c r="KHN20" s="28"/>
      <c r="KHO20" s="333"/>
      <c r="KHP20" s="331"/>
      <c r="KHQ20" s="333"/>
      <c r="KHR20" s="333"/>
      <c r="KHS20" s="334"/>
      <c r="KHV20" s="331"/>
      <c r="KHW20" s="332"/>
      <c r="KHX20" s="333"/>
      <c r="KHZ20" s="333"/>
      <c r="KIA20" s="331"/>
      <c r="KIB20" s="332"/>
      <c r="KIC20" s="333"/>
      <c r="KID20" s="28"/>
      <c r="KIE20" s="333"/>
      <c r="KIF20" s="331"/>
      <c r="KIG20" s="333"/>
      <c r="KIH20" s="333"/>
      <c r="KII20" s="334"/>
      <c r="KIL20" s="331"/>
      <c r="KIM20" s="332"/>
      <c r="KIN20" s="333"/>
      <c r="KIP20" s="333"/>
      <c r="KIQ20" s="331"/>
      <c r="KIR20" s="332"/>
      <c r="KIS20" s="333"/>
      <c r="KIT20" s="28"/>
      <c r="KIU20" s="333"/>
      <c r="KIV20" s="331"/>
      <c r="KIW20" s="333"/>
      <c r="KIX20" s="333"/>
      <c r="KIY20" s="334"/>
      <c r="KJB20" s="331"/>
      <c r="KJC20" s="332"/>
      <c r="KJD20" s="333"/>
      <c r="KJF20" s="333"/>
      <c r="KJG20" s="331"/>
      <c r="KJH20" s="332"/>
      <c r="KJI20" s="333"/>
      <c r="KJJ20" s="28"/>
      <c r="KJK20" s="333"/>
      <c r="KJL20" s="331"/>
      <c r="KJM20" s="333"/>
      <c r="KJN20" s="333"/>
      <c r="KJO20" s="334"/>
      <c r="KJR20" s="331"/>
      <c r="KJS20" s="332"/>
      <c r="KJT20" s="333"/>
      <c r="KJV20" s="333"/>
      <c r="KJW20" s="331"/>
      <c r="KJX20" s="332"/>
      <c r="KJY20" s="333"/>
      <c r="KJZ20" s="28"/>
      <c r="KKA20" s="333"/>
      <c r="KKB20" s="331"/>
      <c r="KKC20" s="333"/>
      <c r="KKD20" s="333"/>
      <c r="KKE20" s="334"/>
      <c r="KKH20" s="331"/>
      <c r="KKI20" s="332"/>
      <c r="KKJ20" s="333"/>
      <c r="KKL20" s="333"/>
      <c r="KKM20" s="331"/>
      <c r="KKN20" s="332"/>
      <c r="KKO20" s="333"/>
      <c r="KKP20" s="28"/>
      <c r="KKQ20" s="333"/>
      <c r="KKR20" s="331"/>
      <c r="KKS20" s="333"/>
      <c r="KKT20" s="333"/>
      <c r="KKU20" s="334"/>
      <c r="KKX20" s="331"/>
      <c r="KKY20" s="332"/>
      <c r="KKZ20" s="333"/>
      <c r="KLB20" s="333"/>
      <c r="KLC20" s="331"/>
      <c r="KLD20" s="332"/>
      <c r="KLE20" s="333"/>
      <c r="KLF20" s="28"/>
      <c r="KLG20" s="333"/>
      <c r="KLH20" s="331"/>
      <c r="KLI20" s="333"/>
      <c r="KLJ20" s="333"/>
      <c r="KLK20" s="334"/>
      <c r="KLN20" s="331"/>
      <c r="KLO20" s="332"/>
      <c r="KLP20" s="333"/>
      <c r="KLR20" s="333"/>
      <c r="KLS20" s="331"/>
      <c r="KLT20" s="332"/>
      <c r="KLU20" s="333"/>
      <c r="KLV20" s="28"/>
      <c r="KLW20" s="333"/>
      <c r="KLX20" s="331"/>
      <c r="KLY20" s="333"/>
      <c r="KLZ20" s="333"/>
      <c r="KMA20" s="334"/>
      <c r="KMD20" s="331"/>
      <c r="KME20" s="332"/>
      <c r="KMF20" s="333"/>
      <c r="KMH20" s="333"/>
      <c r="KMI20" s="331"/>
      <c r="KMJ20" s="332"/>
      <c r="KMK20" s="333"/>
      <c r="KML20" s="28"/>
      <c r="KMM20" s="333"/>
      <c r="KMN20" s="331"/>
      <c r="KMO20" s="333"/>
      <c r="KMP20" s="333"/>
      <c r="KMQ20" s="334"/>
      <c r="KMT20" s="331"/>
      <c r="KMU20" s="332"/>
      <c r="KMV20" s="333"/>
      <c r="KMX20" s="333"/>
      <c r="KMY20" s="331"/>
      <c r="KMZ20" s="332"/>
      <c r="KNA20" s="333"/>
      <c r="KNB20" s="28"/>
      <c r="KNC20" s="333"/>
      <c r="KND20" s="331"/>
      <c r="KNE20" s="333"/>
      <c r="KNF20" s="333"/>
      <c r="KNG20" s="334"/>
      <c r="KNJ20" s="331"/>
      <c r="KNK20" s="332"/>
      <c r="KNL20" s="333"/>
      <c r="KNN20" s="333"/>
      <c r="KNO20" s="331"/>
      <c r="KNP20" s="332"/>
      <c r="KNQ20" s="333"/>
      <c r="KNR20" s="28"/>
      <c r="KNS20" s="333"/>
      <c r="KNT20" s="331"/>
      <c r="KNU20" s="333"/>
      <c r="KNV20" s="333"/>
      <c r="KNW20" s="334"/>
      <c r="KNZ20" s="331"/>
      <c r="KOA20" s="332"/>
      <c r="KOB20" s="333"/>
      <c r="KOD20" s="333"/>
      <c r="KOE20" s="331"/>
      <c r="KOF20" s="332"/>
      <c r="KOG20" s="333"/>
      <c r="KOH20" s="28"/>
      <c r="KOI20" s="333"/>
      <c r="KOJ20" s="331"/>
      <c r="KOK20" s="333"/>
      <c r="KOL20" s="333"/>
      <c r="KOM20" s="334"/>
      <c r="KOP20" s="331"/>
      <c r="KOQ20" s="332"/>
      <c r="KOR20" s="333"/>
      <c r="KOT20" s="333"/>
      <c r="KOU20" s="331"/>
      <c r="KOV20" s="332"/>
      <c r="KOW20" s="333"/>
      <c r="KOX20" s="28"/>
      <c r="KOY20" s="333"/>
      <c r="KOZ20" s="331"/>
      <c r="KPA20" s="333"/>
      <c r="KPB20" s="333"/>
      <c r="KPC20" s="334"/>
      <c r="KPF20" s="331"/>
      <c r="KPG20" s="332"/>
      <c r="KPH20" s="333"/>
      <c r="KPJ20" s="333"/>
      <c r="KPK20" s="331"/>
      <c r="KPL20" s="332"/>
      <c r="KPM20" s="333"/>
      <c r="KPN20" s="28"/>
      <c r="KPO20" s="333"/>
      <c r="KPP20" s="331"/>
      <c r="KPQ20" s="333"/>
      <c r="KPR20" s="333"/>
      <c r="KPS20" s="334"/>
      <c r="KPV20" s="331"/>
      <c r="KPW20" s="332"/>
      <c r="KPX20" s="333"/>
      <c r="KPZ20" s="333"/>
      <c r="KQA20" s="331"/>
      <c r="KQB20" s="332"/>
      <c r="KQC20" s="333"/>
      <c r="KQD20" s="28"/>
      <c r="KQE20" s="333"/>
      <c r="KQF20" s="331"/>
      <c r="KQG20" s="333"/>
      <c r="KQH20" s="333"/>
      <c r="KQI20" s="334"/>
      <c r="KQL20" s="331"/>
      <c r="KQM20" s="332"/>
      <c r="KQN20" s="333"/>
      <c r="KQP20" s="333"/>
      <c r="KQQ20" s="331"/>
      <c r="KQR20" s="332"/>
      <c r="KQS20" s="333"/>
      <c r="KQT20" s="28"/>
      <c r="KQU20" s="333"/>
      <c r="KQV20" s="331"/>
      <c r="KQW20" s="333"/>
      <c r="KQX20" s="333"/>
      <c r="KQY20" s="334"/>
      <c r="KRB20" s="331"/>
      <c r="KRC20" s="332"/>
      <c r="KRD20" s="333"/>
      <c r="KRF20" s="333"/>
      <c r="KRG20" s="331"/>
      <c r="KRH20" s="332"/>
      <c r="KRI20" s="333"/>
      <c r="KRJ20" s="28"/>
      <c r="KRK20" s="333"/>
      <c r="KRL20" s="331"/>
      <c r="KRM20" s="333"/>
      <c r="KRN20" s="333"/>
      <c r="KRO20" s="334"/>
      <c r="KRR20" s="331"/>
      <c r="KRS20" s="332"/>
      <c r="KRT20" s="333"/>
      <c r="KRV20" s="333"/>
      <c r="KRW20" s="331"/>
      <c r="KRX20" s="332"/>
      <c r="KRY20" s="333"/>
      <c r="KRZ20" s="28"/>
      <c r="KSA20" s="333"/>
      <c r="KSB20" s="331"/>
      <c r="KSC20" s="333"/>
      <c r="KSD20" s="333"/>
      <c r="KSE20" s="334"/>
      <c r="KSH20" s="331"/>
      <c r="KSI20" s="332"/>
      <c r="KSJ20" s="333"/>
      <c r="KSL20" s="333"/>
      <c r="KSM20" s="331"/>
      <c r="KSN20" s="332"/>
      <c r="KSO20" s="333"/>
      <c r="KSP20" s="28"/>
      <c r="KSQ20" s="333"/>
      <c r="KSR20" s="331"/>
      <c r="KSS20" s="333"/>
      <c r="KST20" s="333"/>
      <c r="KSU20" s="334"/>
      <c r="KSX20" s="331"/>
      <c r="KSY20" s="332"/>
      <c r="KSZ20" s="333"/>
      <c r="KTB20" s="333"/>
      <c r="KTC20" s="331"/>
      <c r="KTD20" s="332"/>
      <c r="KTE20" s="333"/>
      <c r="KTF20" s="28"/>
      <c r="KTG20" s="333"/>
      <c r="KTH20" s="331"/>
      <c r="KTI20" s="333"/>
      <c r="KTJ20" s="333"/>
      <c r="KTK20" s="334"/>
      <c r="KTN20" s="331"/>
      <c r="KTO20" s="332"/>
      <c r="KTP20" s="333"/>
      <c r="KTR20" s="333"/>
      <c r="KTS20" s="331"/>
      <c r="KTT20" s="332"/>
      <c r="KTU20" s="333"/>
      <c r="KTV20" s="28"/>
      <c r="KTW20" s="333"/>
      <c r="KTX20" s="331"/>
      <c r="KTY20" s="333"/>
      <c r="KTZ20" s="333"/>
      <c r="KUA20" s="334"/>
      <c r="KUD20" s="331"/>
      <c r="KUE20" s="332"/>
      <c r="KUF20" s="333"/>
      <c r="KUH20" s="333"/>
      <c r="KUI20" s="331"/>
      <c r="KUJ20" s="332"/>
      <c r="KUK20" s="333"/>
      <c r="KUL20" s="28"/>
      <c r="KUM20" s="333"/>
      <c r="KUN20" s="331"/>
      <c r="KUO20" s="333"/>
      <c r="KUP20" s="333"/>
      <c r="KUQ20" s="334"/>
      <c r="KUT20" s="331"/>
      <c r="KUU20" s="332"/>
      <c r="KUV20" s="333"/>
      <c r="KUX20" s="333"/>
      <c r="KUY20" s="331"/>
      <c r="KUZ20" s="332"/>
      <c r="KVA20" s="333"/>
      <c r="KVB20" s="28"/>
      <c r="KVC20" s="333"/>
      <c r="KVD20" s="331"/>
      <c r="KVE20" s="333"/>
      <c r="KVF20" s="333"/>
      <c r="KVG20" s="334"/>
      <c r="KVJ20" s="331"/>
      <c r="KVK20" s="332"/>
      <c r="KVL20" s="333"/>
      <c r="KVN20" s="333"/>
      <c r="KVO20" s="331"/>
      <c r="KVP20" s="332"/>
      <c r="KVQ20" s="333"/>
      <c r="KVR20" s="28"/>
      <c r="KVS20" s="333"/>
      <c r="KVT20" s="331"/>
      <c r="KVU20" s="333"/>
      <c r="KVV20" s="333"/>
      <c r="KVW20" s="334"/>
      <c r="KVZ20" s="331"/>
      <c r="KWA20" s="332"/>
      <c r="KWB20" s="333"/>
      <c r="KWD20" s="333"/>
      <c r="KWE20" s="331"/>
      <c r="KWF20" s="332"/>
      <c r="KWG20" s="333"/>
      <c r="KWH20" s="28"/>
      <c r="KWI20" s="333"/>
      <c r="KWJ20" s="331"/>
      <c r="KWK20" s="333"/>
      <c r="KWL20" s="333"/>
      <c r="KWM20" s="334"/>
      <c r="KWP20" s="331"/>
      <c r="KWQ20" s="332"/>
      <c r="KWR20" s="333"/>
      <c r="KWT20" s="333"/>
      <c r="KWU20" s="331"/>
      <c r="KWV20" s="332"/>
      <c r="KWW20" s="333"/>
      <c r="KWX20" s="28"/>
      <c r="KWY20" s="333"/>
      <c r="KWZ20" s="331"/>
      <c r="KXA20" s="333"/>
      <c r="KXB20" s="333"/>
      <c r="KXC20" s="334"/>
      <c r="KXF20" s="331"/>
      <c r="KXG20" s="332"/>
      <c r="KXH20" s="333"/>
      <c r="KXJ20" s="333"/>
      <c r="KXK20" s="331"/>
      <c r="KXL20" s="332"/>
      <c r="KXM20" s="333"/>
      <c r="KXN20" s="28"/>
      <c r="KXO20" s="333"/>
      <c r="KXP20" s="331"/>
      <c r="KXQ20" s="333"/>
      <c r="KXR20" s="333"/>
      <c r="KXS20" s="334"/>
      <c r="KXV20" s="331"/>
      <c r="KXW20" s="332"/>
      <c r="KXX20" s="333"/>
      <c r="KXZ20" s="333"/>
      <c r="KYA20" s="331"/>
      <c r="KYB20" s="332"/>
      <c r="KYC20" s="333"/>
      <c r="KYD20" s="28"/>
      <c r="KYE20" s="333"/>
      <c r="KYF20" s="331"/>
      <c r="KYG20" s="333"/>
      <c r="KYH20" s="333"/>
      <c r="KYI20" s="334"/>
      <c r="KYL20" s="331"/>
      <c r="KYM20" s="332"/>
      <c r="KYN20" s="333"/>
      <c r="KYP20" s="333"/>
      <c r="KYQ20" s="331"/>
      <c r="KYR20" s="332"/>
      <c r="KYS20" s="333"/>
      <c r="KYT20" s="28"/>
      <c r="KYU20" s="333"/>
      <c r="KYV20" s="331"/>
      <c r="KYW20" s="333"/>
      <c r="KYX20" s="333"/>
      <c r="KYY20" s="334"/>
      <c r="KZB20" s="331"/>
      <c r="KZC20" s="332"/>
      <c r="KZD20" s="333"/>
      <c r="KZF20" s="333"/>
      <c r="KZG20" s="331"/>
      <c r="KZH20" s="332"/>
      <c r="KZI20" s="333"/>
      <c r="KZJ20" s="28"/>
      <c r="KZK20" s="333"/>
      <c r="KZL20" s="331"/>
      <c r="KZM20" s="333"/>
      <c r="KZN20" s="333"/>
      <c r="KZO20" s="334"/>
      <c r="KZR20" s="331"/>
      <c r="KZS20" s="332"/>
      <c r="KZT20" s="333"/>
      <c r="KZV20" s="333"/>
      <c r="KZW20" s="331"/>
      <c r="KZX20" s="332"/>
      <c r="KZY20" s="333"/>
      <c r="KZZ20" s="28"/>
      <c r="LAA20" s="333"/>
      <c r="LAB20" s="331"/>
      <c r="LAC20" s="333"/>
      <c r="LAD20" s="333"/>
      <c r="LAE20" s="334"/>
      <c r="LAH20" s="331"/>
      <c r="LAI20" s="332"/>
      <c r="LAJ20" s="333"/>
      <c r="LAL20" s="333"/>
      <c r="LAM20" s="331"/>
      <c r="LAN20" s="332"/>
      <c r="LAO20" s="333"/>
      <c r="LAP20" s="28"/>
      <c r="LAQ20" s="333"/>
      <c r="LAR20" s="331"/>
      <c r="LAS20" s="333"/>
      <c r="LAT20" s="333"/>
      <c r="LAU20" s="334"/>
      <c r="LAX20" s="331"/>
      <c r="LAY20" s="332"/>
      <c r="LAZ20" s="333"/>
      <c r="LBB20" s="333"/>
      <c r="LBC20" s="331"/>
      <c r="LBD20" s="332"/>
      <c r="LBE20" s="333"/>
      <c r="LBF20" s="28"/>
      <c r="LBG20" s="333"/>
      <c r="LBH20" s="331"/>
      <c r="LBI20" s="333"/>
      <c r="LBJ20" s="333"/>
      <c r="LBK20" s="334"/>
      <c r="LBN20" s="331"/>
      <c r="LBO20" s="332"/>
      <c r="LBP20" s="333"/>
      <c r="LBR20" s="333"/>
      <c r="LBS20" s="331"/>
      <c r="LBT20" s="332"/>
      <c r="LBU20" s="333"/>
      <c r="LBV20" s="28"/>
      <c r="LBW20" s="333"/>
      <c r="LBX20" s="331"/>
      <c r="LBY20" s="333"/>
      <c r="LBZ20" s="333"/>
      <c r="LCA20" s="334"/>
      <c r="LCD20" s="331"/>
      <c r="LCE20" s="332"/>
      <c r="LCF20" s="333"/>
      <c r="LCH20" s="333"/>
      <c r="LCI20" s="331"/>
      <c r="LCJ20" s="332"/>
      <c r="LCK20" s="333"/>
      <c r="LCL20" s="28"/>
      <c r="LCM20" s="333"/>
      <c r="LCN20" s="331"/>
      <c r="LCO20" s="333"/>
      <c r="LCP20" s="333"/>
      <c r="LCQ20" s="334"/>
      <c r="LCT20" s="331"/>
      <c r="LCU20" s="332"/>
      <c r="LCV20" s="333"/>
      <c r="LCX20" s="333"/>
      <c r="LCY20" s="331"/>
      <c r="LCZ20" s="332"/>
      <c r="LDA20" s="333"/>
      <c r="LDB20" s="28"/>
      <c r="LDC20" s="333"/>
      <c r="LDD20" s="331"/>
      <c r="LDE20" s="333"/>
      <c r="LDF20" s="333"/>
      <c r="LDG20" s="334"/>
      <c r="LDJ20" s="331"/>
      <c r="LDK20" s="332"/>
      <c r="LDL20" s="333"/>
      <c r="LDN20" s="333"/>
      <c r="LDO20" s="331"/>
      <c r="LDP20" s="332"/>
      <c r="LDQ20" s="333"/>
      <c r="LDR20" s="28"/>
      <c r="LDS20" s="333"/>
      <c r="LDT20" s="331"/>
      <c r="LDU20" s="333"/>
      <c r="LDV20" s="333"/>
      <c r="LDW20" s="334"/>
      <c r="LDZ20" s="331"/>
      <c r="LEA20" s="332"/>
      <c r="LEB20" s="333"/>
      <c r="LED20" s="333"/>
      <c r="LEE20" s="331"/>
      <c r="LEF20" s="332"/>
      <c r="LEG20" s="333"/>
      <c r="LEH20" s="28"/>
      <c r="LEI20" s="333"/>
      <c r="LEJ20" s="331"/>
      <c r="LEK20" s="333"/>
      <c r="LEL20" s="333"/>
      <c r="LEM20" s="334"/>
      <c r="LEP20" s="331"/>
      <c r="LEQ20" s="332"/>
      <c r="LER20" s="333"/>
      <c r="LET20" s="333"/>
      <c r="LEU20" s="331"/>
      <c r="LEV20" s="332"/>
      <c r="LEW20" s="333"/>
      <c r="LEX20" s="28"/>
      <c r="LEY20" s="333"/>
      <c r="LEZ20" s="331"/>
      <c r="LFA20" s="333"/>
      <c r="LFB20" s="333"/>
      <c r="LFC20" s="334"/>
      <c r="LFF20" s="331"/>
      <c r="LFG20" s="332"/>
      <c r="LFH20" s="333"/>
      <c r="LFJ20" s="333"/>
      <c r="LFK20" s="331"/>
      <c r="LFL20" s="332"/>
      <c r="LFM20" s="333"/>
      <c r="LFN20" s="28"/>
      <c r="LFO20" s="333"/>
      <c r="LFP20" s="331"/>
      <c r="LFQ20" s="333"/>
      <c r="LFR20" s="333"/>
      <c r="LFS20" s="334"/>
      <c r="LFV20" s="331"/>
      <c r="LFW20" s="332"/>
      <c r="LFX20" s="333"/>
      <c r="LFZ20" s="333"/>
      <c r="LGA20" s="331"/>
      <c r="LGB20" s="332"/>
      <c r="LGC20" s="333"/>
      <c r="LGD20" s="28"/>
      <c r="LGE20" s="333"/>
      <c r="LGF20" s="331"/>
      <c r="LGG20" s="333"/>
      <c r="LGH20" s="333"/>
      <c r="LGI20" s="334"/>
      <c r="LGL20" s="331"/>
      <c r="LGM20" s="332"/>
      <c r="LGN20" s="333"/>
      <c r="LGP20" s="333"/>
      <c r="LGQ20" s="331"/>
      <c r="LGR20" s="332"/>
      <c r="LGS20" s="333"/>
      <c r="LGT20" s="28"/>
      <c r="LGU20" s="333"/>
      <c r="LGV20" s="331"/>
      <c r="LGW20" s="333"/>
      <c r="LGX20" s="333"/>
      <c r="LGY20" s="334"/>
      <c r="LHB20" s="331"/>
      <c r="LHC20" s="332"/>
      <c r="LHD20" s="333"/>
      <c r="LHF20" s="333"/>
      <c r="LHG20" s="331"/>
      <c r="LHH20" s="332"/>
      <c r="LHI20" s="333"/>
      <c r="LHJ20" s="28"/>
      <c r="LHK20" s="333"/>
      <c r="LHL20" s="331"/>
      <c r="LHM20" s="333"/>
      <c r="LHN20" s="333"/>
      <c r="LHO20" s="334"/>
      <c r="LHR20" s="331"/>
      <c r="LHS20" s="332"/>
      <c r="LHT20" s="333"/>
      <c r="LHV20" s="333"/>
      <c r="LHW20" s="331"/>
      <c r="LHX20" s="332"/>
      <c r="LHY20" s="333"/>
      <c r="LHZ20" s="28"/>
      <c r="LIA20" s="333"/>
      <c r="LIB20" s="331"/>
      <c r="LIC20" s="333"/>
      <c r="LID20" s="333"/>
      <c r="LIE20" s="334"/>
      <c r="LIH20" s="331"/>
      <c r="LII20" s="332"/>
      <c r="LIJ20" s="333"/>
      <c r="LIL20" s="333"/>
      <c r="LIM20" s="331"/>
      <c r="LIN20" s="332"/>
      <c r="LIO20" s="333"/>
      <c r="LIP20" s="28"/>
      <c r="LIQ20" s="333"/>
      <c r="LIR20" s="331"/>
      <c r="LIS20" s="333"/>
      <c r="LIT20" s="333"/>
      <c r="LIU20" s="334"/>
      <c r="LIX20" s="331"/>
      <c r="LIY20" s="332"/>
      <c r="LIZ20" s="333"/>
      <c r="LJB20" s="333"/>
      <c r="LJC20" s="331"/>
      <c r="LJD20" s="332"/>
      <c r="LJE20" s="333"/>
      <c r="LJF20" s="28"/>
      <c r="LJG20" s="333"/>
      <c r="LJH20" s="331"/>
      <c r="LJI20" s="333"/>
      <c r="LJJ20" s="333"/>
      <c r="LJK20" s="334"/>
      <c r="LJN20" s="331"/>
      <c r="LJO20" s="332"/>
      <c r="LJP20" s="333"/>
      <c r="LJR20" s="333"/>
      <c r="LJS20" s="331"/>
      <c r="LJT20" s="332"/>
      <c r="LJU20" s="333"/>
      <c r="LJV20" s="28"/>
      <c r="LJW20" s="333"/>
      <c r="LJX20" s="331"/>
      <c r="LJY20" s="333"/>
      <c r="LJZ20" s="333"/>
      <c r="LKA20" s="334"/>
      <c r="LKD20" s="331"/>
      <c r="LKE20" s="332"/>
      <c r="LKF20" s="333"/>
      <c r="LKH20" s="333"/>
      <c r="LKI20" s="331"/>
      <c r="LKJ20" s="332"/>
      <c r="LKK20" s="333"/>
      <c r="LKL20" s="28"/>
      <c r="LKM20" s="333"/>
      <c r="LKN20" s="331"/>
      <c r="LKO20" s="333"/>
      <c r="LKP20" s="333"/>
      <c r="LKQ20" s="334"/>
      <c r="LKT20" s="331"/>
      <c r="LKU20" s="332"/>
      <c r="LKV20" s="333"/>
      <c r="LKX20" s="333"/>
      <c r="LKY20" s="331"/>
      <c r="LKZ20" s="332"/>
      <c r="LLA20" s="333"/>
      <c r="LLB20" s="28"/>
      <c r="LLC20" s="333"/>
      <c r="LLD20" s="331"/>
      <c r="LLE20" s="333"/>
      <c r="LLF20" s="333"/>
      <c r="LLG20" s="334"/>
      <c r="LLJ20" s="331"/>
      <c r="LLK20" s="332"/>
      <c r="LLL20" s="333"/>
      <c r="LLN20" s="333"/>
      <c r="LLO20" s="331"/>
      <c r="LLP20" s="332"/>
      <c r="LLQ20" s="333"/>
      <c r="LLR20" s="28"/>
      <c r="LLS20" s="333"/>
      <c r="LLT20" s="331"/>
      <c r="LLU20" s="333"/>
      <c r="LLV20" s="333"/>
      <c r="LLW20" s="334"/>
      <c r="LLZ20" s="331"/>
      <c r="LMA20" s="332"/>
      <c r="LMB20" s="333"/>
      <c r="LMD20" s="333"/>
      <c r="LME20" s="331"/>
      <c r="LMF20" s="332"/>
      <c r="LMG20" s="333"/>
      <c r="LMH20" s="28"/>
      <c r="LMI20" s="333"/>
      <c r="LMJ20" s="331"/>
      <c r="LMK20" s="333"/>
      <c r="LML20" s="333"/>
      <c r="LMM20" s="334"/>
      <c r="LMP20" s="331"/>
      <c r="LMQ20" s="332"/>
      <c r="LMR20" s="333"/>
      <c r="LMT20" s="333"/>
      <c r="LMU20" s="331"/>
      <c r="LMV20" s="332"/>
      <c r="LMW20" s="333"/>
      <c r="LMX20" s="28"/>
      <c r="LMY20" s="333"/>
      <c r="LMZ20" s="331"/>
      <c r="LNA20" s="333"/>
      <c r="LNB20" s="333"/>
      <c r="LNC20" s="334"/>
      <c r="LNF20" s="331"/>
      <c r="LNG20" s="332"/>
      <c r="LNH20" s="333"/>
      <c r="LNJ20" s="333"/>
      <c r="LNK20" s="331"/>
      <c r="LNL20" s="332"/>
      <c r="LNM20" s="333"/>
      <c r="LNN20" s="28"/>
      <c r="LNO20" s="333"/>
      <c r="LNP20" s="331"/>
      <c r="LNQ20" s="333"/>
      <c r="LNR20" s="333"/>
      <c r="LNS20" s="334"/>
      <c r="LNV20" s="331"/>
      <c r="LNW20" s="332"/>
      <c r="LNX20" s="333"/>
      <c r="LNZ20" s="333"/>
      <c r="LOA20" s="331"/>
      <c r="LOB20" s="332"/>
      <c r="LOC20" s="333"/>
      <c r="LOD20" s="28"/>
      <c r="LOE20" s="333"/>
      <c r="LOF20" s="331"/>
      <c r="LOG20" s="333"/>
      <c r="LOH20" s="333"/>
      <c r="LOI20" s="334"/>
      <c r="LOL20" s="331"/>
      <c r="LOM20" s="332"/>
      <c r="LON20" s="333"/>
      <c r="LOP20" s="333"/>
      <c r="LOQ20" s="331"/>
      <c r="LOR20" s="332"/>
      <c r="LOS20" s="333"/>
      <c r="LOT20" s="28"/>
      <c r="LOU20" s="333"/>
      <c r="LOV20" s="331"/>
      <c r="LOW20" s="333"/>
      <c r="LOX20" s="333"/>
      <c r="LOY20" s="334"/>
      <c r="LPB20" s="331"/>
      <c r="LPC20" s="332"/>
      <c r="LPD20" s="333"/>
      <c r="LPF20" s="333"/>
      <c r="LPG20" s="331"/>
      <c r="LPH20" s="332"/>
      <c r="LPI20" s="333"/>
      <c r="LPJ20" s="28"/>
      <c r="LPK20" s="333"/>
      <c r="LPL20" s="331"/>
      <c r="LPM20" s="333"/>
      <c r="LPN20" s="333"/>
      <c r="LPO20" s="334"/>
      <c r="LPR20" s="331"/>
      <c r="LPS20" s="332"/>
      <c r="LPT20" s="333"/>
      <c r="LPV20" s="333"/>
      <c r="LPW20" s="331"/>
      <c r="LPX20" s="332"/>
      <c r="LPY20" s="333"/>
      <c r="LPZ20" s="28"/>
      <c r="LQA20" s="333"/>
      <c r="LQB20" s="331"/>
      <c r="LQC20" s="333"/>
      <c r="LQD20" s="333"/>
      <c r="LQE20" s="334"/>
      <c r="LQH20" s="331"/>
      <c r="LQI20" s="332"/>
      <c r="LQJ20" s="333"/>
      <c r="LQL20" s="333"/>
      <c r="LQM20" s="331"/>
      <c r="LQN20" s="332"/>
      <c r="LQO20" s="333"/>
      <c r="LQP20" s="28"/>
      <c r="LQQ20" s="333"/>
      <c r="LQR20" s="331"/>
      <c r="LQS20" s="333"/>
      <c r="LQT20" s="333"/>
      <c r="LQU20" s="334"/>
      <c r="LQX20" s="331"/>
      <c r="LQY20" s="332"/>
      <c r="LQZ20" s="333"/>
      <c r="LRB20" s="333"/>
      <c r="LRC20" s="331"/>
      <c r="LRD20" s="332"/>
      <c r="LRE20" s="333"/>
      <c r="LRF20" s="28"/>
      <c r="LRG20" s="333"/>
      <c r="LRH20" s="331"/>
      <c r="LRI20" s="333"/>
      <c r="LRJ20" s="333"/>
      <c r="LRK20" s="334"/>
      <c r="LRN20" s="331"/>
      <c r="LRO20" s="332"/>
      <c r="LRP20" s="333"/>
      <c r="LRR20" s="333"/>
      <c r="LRS20" s="331"/>
      <c r="LRT20" s="332"/>
      <c r="LRU20" s="333"/>
      <c r="LRV20" s="28"/>
      <c r="LRW20" s="333"/>
      <c r="LRX20" s="331"/>
      <c r="LRY20" s="333"/>
      <c r="LRZ20" s="333"/>
      <c r="LSA20" s="334"/>
      <c r="LSD20" s="331"/>
      <c r="LSE20" s="332"/>
      <c r="LSF20" s="333"/>
      <c r="LSH20" s="333"/>
      <c r="LSI20" s="331"/>
      <c r="LSJ20" s="332"/>
      <c r="LSK20" s="333"/>
      <c r="LSL20" s="28"/>
      <c r="LSM20" s="333"/>
      <c r="LSN20" s="331"/>
      <c r="LSO20" s="333"/>
      <c r="LSP20" s="333"/>
      <c r="LSQ20" s="334"/>
      <c r="LST20" s="331"/>
      <c r="LSU20" s="332"/>
      <c r="LSV20" s="333"/>
      <c r="LSX20" s="333"/>
      <c r="LSY20" s="331"/>
      <c r="LSZ20" s="332"/>
      <c r="LTA20" s="333"/>
      <c r="LTB20" s="28"/>
      <c r="LTC20" s="333"/>
      <c r="LTD20" s="331"/>
      <c r="LTE20" s="333"/>
      <c r="LTF20" s="333"/>
      <c r="LTG20" s="334"/>
      <c r="LTJ20" s="331"/>
      <c r="LTK20" s="332"/>
      <c r="LTL20" s="333"/>
      <c r="LTN20" s="333"/>
      <c r="LTO20" s="331"/>
      <c r="LTP20" s="332"/>
      <c r="LTQ20" s="333"/>
      <c r="LTR20" s="28"/>
      <c r="LTS20" s="333"/>
      <c r="LTT20" s="331"/>
      <c r="LTU20" s="333"/>
      <c r="LTV20" s="333"/>
      <c r="LTW20" s="334"/>
      <c r="LTZ20" s="331"/>
      <c r="LUA20" s="332"/>
      <c r="LUB20" s="333"/>
      <c r="LUD20" s="333"/>
      <c r="LUE20" s="331"/>
      <c r="LUF20" s="332"/>
      <c r="LUG20" s="333"/>
      <c r="LUH20" s="28"/>
      <c r="LUI20" s="333"/>
      <c r="LUJ20" s="331"/>
      <c r="LUK20" s="333"/>
      <c r="LUL20" s="333"/>
      <c r="LUM20" s="334"/>
      <c r="LUP20" s="331"/>
      <c r="LUQ20" s="332"/>
      <c r="LUR20" s="333"/>
      <c r="LUT20" s="333"/>
      <c r="LUU20" s="331"/>
      <c r="LUV20" s="332"/>
      <c r="LUW20" s="333"/>
      <c r="LUX20" s="28"/>
      <c r="LUY20" s="333"/>
      <c r="LUZ20" s="331"/>
      <c r="LVA20" s="333"/>
      <c r="LVB20" s="333"/>
      <c r="LVC20" s="334"/>
      <c r="LVF20" s="331"/>
      <c r="LVG20" s="332"/>
      <c r="LVH20" s="333"/>
      <c r="LVJ20" s="333"/>
      <c r="LVK20" s="331"/>
      <c r="LVL20" s="332"/>
      <c r="LVM20" s="333"/>
      <c r="LVN20" s="28"/>
      <c r="LVO20" s="333"/>
      <c r="LVP20" s="331"/>
      <c r="LVQ20" s="333"/>
      <c r="LVR20" s="333"/>
      <c r="LVS20" s="334"/>
      <c r="LVV20" s="331"/>
      <c r="LVW20" s="332"/>
      <c r="LVX20" s="333"/>
      <c r="LVZ20" s="333"/>
      <c r="LWA20" s="331"/>
      <c r="LWB20" s="332"/>
      <c r="LWC20" s="333"/>
      <c r="LWD20" s="28"/>
      <c r="LWE20" s="333"/>
      <c r="LWF20" s="331"/>
      <c r="LWG20" s="333"/>
      <c r="LWH20" s="333"/>
      <c r="LWI20" s="334"/>
      <c r="LWL20" s="331"/>
      <c r="LWM20" s="332"/>
      <c r="LWN20" s="333"/>
      <c r="LWP20" s="333"/>
      <c r="LWQ20" s="331"/>
      <c r="LWR20" s="332"/>
      <c r="LWS20" s="333"/>
      <c r="LWT20" s="28"/>
      <c r="LWU20" s="333"/>
      <c r="LWV20" s="331"/>
      <c r="LWW20" s="333"/>
      <c r="LWX20" s="333"/>
      <c r="LWY20" s="334"/>
      <c r="LXB20" s="331"/>
      <c r="LXC20" s="332"/>
      <c r="LXD20" s="333"/>
      <c r="LXF20" s="333"/>
      <c r="LXG20" s="331"/>
      <c r="LXH20" s="332"/>
      <c r="LXI20" s="333"/>
      <c r="LXJ20" s="28"/>
      <c r="LXK20" s="333"/>
      <c r="LXL20" s="331"/>
      <c r="LXM20" s="333"/>
      <c r="LXN20" s="333"/>
      <c r="LXO20" s="334"/>
      <c r="LXR20" s="331"/>
      <c r="LXS20" s="332"/>
      <c r="LXT20" s="333"/>
      <c r="LXV20" s="333"/>
      <c r="LXW20" s="331"/>
      <c r="LXX20" s="332"/>
      <c r="LXY20" s="333"/>
      <c r="LXZ20" s="28"/>
      <c r="LYA20" s="333"/>
      <c r="LYB20" s="331"/>
      <c r="LYC20" s="333"/>
      <c r="LYD20" s="333"/>
      <c r="LYE20" s="334"/>
      <c r="LYH20" s="331"/>
      <c r="LYI20" s="332"/>
      <c r="LYJ20" s="333"/>
      <c r="LYL20" s="333"/>
      <c r="LYM20" s="331"/>
      <c r="LYN20" s="332"/>
      <c r="LYO20" s="333"/>
      <c r="LYP20" s="28"/>
      <c r="LYQ20" s="333"/>
      <c r="LYR20" s="331"/>
      <c r="LYS20" s="333"/>
      <c r="LYT20" s="333"/>
      <c r="LYU20" s="334"/>
      <c r="LYX20" s="331"/>
      <c r="LYY20" s="332"/>
      <c r="LYZ20" s="333"/>
      <c r="LZB20" s="333"/>
      <c r="LZC20" s="331"/>
      <c r="LZD20" s="332"/>
      <c r="LZE20" s="333"/>
      <c r="LZF20" s="28"/>
      <c r="LZG20" s="333"/>
      <c r="LZH20" s="331"/>
      <c r="LZI20" s="333"/>
      <c r="LZJ20" s="333"/>
      <c r="LZK20" s="334"/>
      <c r="LZN20" s="331"/>
      <c r="LZO20" s="332"/>
      <c r="LZP20" s="333"/>
      <c r="LZR20" s="333"/>
      <c r="LZS20" s="331"/>
      <c r="LZT20" s="332"/>
      <c r="LZU20" s="333"/>
      <c r="LZV20" s="28"/>
      <c r="LZW20" s="333"/>
      <c r="LZX20" s="331"/>
      <c r="LZY20" s="333"/>
      <c r="LZZ20" s="333"/>
      <c r="MAA20" s="334"/>
      <c r="MAD20" s="331"/>
      <c r="MAE20" s="332"/>
      <c r="MAF20" s="333"/>
      <c r="MAH20" s="333"/>
      <c r="MAI20" s="331"/>
      <c r="MAJ20" s="332"/>
      <c r="MAK20" s="333"/>
      <c r="MAL20" s="28"/>
      <c r="MAM20" s="333"/>
      <c r="MAN20" s="331"/>
      <c r="MAO20" s="333"/>
      <c r="MAP20" s="333"/>
      <c r="MAQ20" s="334"/>
      <c r="MAT20" s="331"/>
      <c r="MAU20" s="332"/>
      <c r="MAV20" s="333"/>
      <c r="MAX20" s="333"/>
      <c r="MAY20" s="331"/>
      <c r="MAZ20" s="332"/>
      <c r="MBA20" s="333"/>
      <c r="MBB20" s="28"/>
      <c r="MBC20" s="333"/>
      <c r="MBD20" s="331"/>
      <c r="MBE20" s="333"/>
      <c r="MBF20" s="333"/>
      <c r="MBG20" s="334"/>
      <c r="MBJ20" s="331"/>
      <c r="MBK20" s="332"/>
      <c r="MBL20" s="333"/>
      <c r="MBN20" s="333"/>
      <c r="MBO20" s="331"/>
      <c r="MBP20" s="332"/>
      <c r="MBQ20" s="333"/>
      <c r="MBR20" s="28"/>
      <c r="MBS20" s="333"/>
      <c r="MBT20" s="331"/>
      <c r="MBU20" s="333"/>
      <c r="MBV20" s="333"/>
      <c r="MBW20" s="334"/>
      <c r="MBZ20" s="331"/>
      <c r="MCA20" s="332"/>
      <c r="MCB20" s="333"/>
      <c r="MCD20" s="333"/>
      <c r="MCE20" s="331"/>
      <c r="MCF20" s="332"/>
      <c r="MCG20" s="333"/>
      <c r="MCH20" s="28"/>
      <c r="MCI20" s="333"/>
      <c r="MCJ20" s="331"/>
      <c r="MCK20" s="333"/>
      <c r="MCL20" s="333"/>
      <c r="MCM20" s="334"/>
      <c r="MCP20" s="331"/>
      <c r="MCQ20" s="332"/>
      <c r="MCR20" s="333"/>
      <c r="MCT20" s="333"/>
      <c r="MCU20" s="331"/>
      <c r="MCV20" s="332"/>
      <c r="MCW20" s="333"/>
      <c r="MCX20" s="28"/>
      <c r="MCY20" s="333"/>
      <c r="MCZ20" s="331"/>
      <c r="MDA20" s="333"/>
      <c r="MDB20" s="333"/>
      <c r="MDC20" s="334"/>
      <c r="MDF20" s="331"/>
      <c r="MDG20" s="332"/>
      <c r="MDH20" s="333"/>
      <c r="MDJ20" s="333"/>
      <c r="MDK20" s="331"/>
      <c r="MDL20" s="332"/>
      <c r="MDM20" s="333"/>
      <c r="MDN20" s="28"/>
      <c r="MDO20" s="333"/>
      <c r="MDP20" s="331"/>
      <c r="MDQ20" s="333"/>
      <c r="MDR20" s="333"/>
      <c r="MDS20" s="334"/>
      <c r="MDV20" s="331"/>
      <c r="MDW20" s="332"/>
      <c r="MDX20" s="333"/>
      <c r="MDZ20" s="333"/>
      <c r="MEA20" s="331"/>
      <c r="MEB20" s="332"/>
      <c r="MEC20" s="333"/>
      <c r="MED20" s="28"/>
      <c r="MEE20" s="333"/>
      <c r="MEF20" s="331"/>
      <c r="MEG20" s="333"/>
      <c r="MEH20" s="333"/>
      <c r="MEI20" s="334"/>
      <c r="MEL20" s="331"/>
      <c r="MEM20" s="332"/>
      <c r="MEN20" s="333"/>
      <c r="MEP20" s="333"/>
      <c r="MEQ20" s="331"/>
      <c r="MER20" s="332"/>
      <c r="MES20" s="333"/>
      <c r="MET20" s="28"/>
      <c r="MEU20" s="333"/>
      <c r="MEV20" s="331"/>
      <c r="MEW20" s="333"/>
      <c r="MEX20" s="333"/>
      <c r="MEY20" s="334"/>
      <c r="MFB20" s="331"/>
      <c r="MFC20" s="332"/>
      <c r="MFD20" s="333"/>
      <c r="MFF20" s="333"/>
      <c r="MFG20" s="331"/>
      <c r="MFH20" s="332"/>
      <c r="MFI20" s="333"/>
      <c r="MFJ20" s="28"/>
      <c r="MFK20" s="333"/>
      <c r="MFL20" s="331"/>
      <c r="MFM20" s="333"/>
      <c r="MFN20" s="333"/>
      <c r="MFO20" s="334"/>
      <c r="MFR20" s="331"/>
      <c r="MFS20" s="332"/>
      <c r="MFT20" s="333"/>
      <c r="MFV20" s="333"/>
      <c r="MFW20" s="331"/>
      <c r="MFX20" s="332"/>
      <c r="MFY20" s="333"/>
      <c r="MFZ20" s="28"/>
      <c r="MGA20" s="333"/>
      <c r="MGB20" s="331"/>
      <c r="MGC20" s="333"/>
      <c r="MGD20" s="333"/>
      <c r="MGE20" s="334"/>
      <c r="MGH20" s="331"/>
      <c r="MGI20" s="332"/>
      <c r="MGJ20" s="333"/>
      <c r="MGL20" s="333"/>
      <c r="MGM20" s="331"/>
      <c r="MGN20" s="332"/>
      <c r="MGO20" s="333"/>
      <c r="MGP20" s="28"/>
      <c r="MGQ20" s="333"/>
      <c r="MGR20" s="331"/>
      <c r="MGS20" s="333"/>
      <c r="MGT20" s="333"/>
      <c r="MGU20" s="334"/>
      <c r="MGX20" s="331"/>
      <c r="MGY20" s="332"/>
      <c r="MGZ20" s="333"/>
      <c r="MHB20" s="333"/>
      <c r="MHC20" s="331"/>
      <c r="MHD20" s="332"/>
      <c r="MHE20" s="333"/>
      <c r="MHF20" s="28"/>
      <c r="MHG20" s="333"/>
      <c r="MHH20" s="331"/>
      <c r="MHI20" s="333"/>
      <c r="MHJ20" s="333"/>
      <c r="MHK20" s="334"/>
      <c r="MHN20" s="331"/>
      <c r="MHO20" s="332"/>
      <c r="MHP20" s="333"/>
      <c r="MHR20" s="333"/>
      <c r="MHS20" s="331"/>
      <c r="MHT20" s="332"/>
      <c r="MHU20" s="333"/>
      <c r="MHV20" s="28"/>
      <c r="MHW20" s="333"/>
      <c r="MHX20" s="331"/>
      <c r="MHY20" s="333"/>
      <c r="MHZ20" s="333"/>
      <c r="MIA20" s="334"/>
      <c r="MID20" s="331"/>
      <c r="MIE20" s="332"/>
      <c r="MIF20" s="333"/>
      <c r="MIH20" s="333"/>
      <c r="MII20" s="331"/>
      <c r="MIJ20" s="332"/>
      <c r="MIK20" s="333"/>
      <c r="MIL20" s="28"/>
      <c r="MIM20" s="333"/>
      <c r="MIN20" s="331"/>
      <c r="MIO20" s="333"/>
      <c r="MIP20" s="333"/>
      <c r="MIQ20" s="334"/>
      <c r="MIT20" s="331"/>
      <c r="MIU20" s="332"/>
      <c r="MIV20" s="333"/>
      <c r="MIX20" s="333"/>
      <c r="MIY20" s="331"/>
      <c r="MIZ20" s="332"/>
      <c r="MJA20" s="333"/>
      <c r="MJB20" s="28"/>
      <c r="MJC20" s="333"/>
      <c r="MJD20" s="331"/>
      <c r="MJE20" s="333"/>
      <c r="MJF20" s="333"/>
      <c r="MJG20" s="334"/>
      <c r="MJJ20" s="331"/>
      <c r="MJK20" s="332"/>
      <c r="MJL20" s="333"/>
      <c r="MJN20" s="333"/>
      <c r="MJO20" s="331"/>
      <c r="MJP20" s="332"/>
      <c r="MJQ20" s="333"/>
      <c r="MJR20" s="28"/>
      <c r="MJS20" s="333"/>
      <c r="MJT20" s="331"/>
      <c r="MJU20" s="333"/>
      <c r="MJV20" s="333"/>
      <c r="MJW20" s="334"/>
      <c r="MJZ20" s="331"/>
      <c r="MKA20" s="332"/>
      <c r="MKB20" s="333"/>
      <c r="MKD20" s="333"/>
      <c r="MKE20" s="331"/>
      <c r="MKF20" s="332"/>
      <c r="MKG20" s="333"/>
      <c r="MKH20" s="28"/>
      <c r="MKI20" s="333"/>
      <c r="MKJ20" s="331"/>
      <c r="MKK20" s="333"/>
      <c r="MKL20" s="333"/>
      <c r="MKM20" s="334"/>
      <c r="MKP20" s="331"/>
      <c r="MKQ20" s="332"/>
      <c r="MKR20" s="333"/>
      <c r="MKT20" s="333"/>
      <c r="MKU20" s="331"/>
      <c r="MKV20" s="332"/>
      <c r="MKW20" s="333"/>
      <c r="MKX20" s="28"/>
      <c r="MKY20" s="333"/>
      <c r="MKZ20" s="331"/>
      <c r="MLA20" s="333"/>
      <c r="MLB20" s="333"/>
      <c r="MLC20" s="334"/>
      <c r="MLF20" s="331"/>
      <c r="MLG20" s="332"/>
      <c r="MLH20" s="333"/>
      <c r="MLJ20" s="333"/>
      <c r="MLK20" s="331"/>
      <c r="MLL20" s="332"/>
      <c r="MLM20" s="333"/>
      <c r="MLN20" s="28"/>
      <c r="MLO20" s="333"/>
      <c r="MLP20" s="331"/>
      <c r="MLQ20" s="333"/>
      <c r="MLR20" s="333"/>
      <c r="MLS20" s="334"/>
      <c r="MLV20" s="331"/>
      <c r="MLW20" s="332"/>
      <c r="MLX20" s="333"/>
      <c r="MLZ20" s="333"/>
      <c r="MMA20" s="331"/>
      <c r="MMB20" s="332"/>
      <c r="MMC20" s="333"/>
      <c r="MMD20" s="28"/>
      <c r="MME20" s="333"/>
      <c r="MMF20" s="331"/>
      <c r="MMG20" s="333"/>
      <c r="MMH20" s="333"/>
      <c r="MMI20" s="334"/>
      <c r="MML20" s="331"/>
      <c r="MMM20" s="332"/>
      <c r="MMN20" s="333"/>
      <c r="MMP20" s="333"/>
      <c r="MMQ20" s="331"/>
      <c r="MMR20" s="332"/>
      <c r="MMS20" s="333"/>
      <c r="MMT20" s="28"/>
      <c r="MMU20" s="333"/>
      <c r="MMV20" s="331"/>
      <c r="MMW20" s="333"/>
      <c r="MMX20" s="333"/>
      <c r="MMY20" s="334"/>
      <c r="MNB20" s="331"/>
      <c r="MNC20" s="332"/>
      <c r="MND20" s="333"/>
      <c r="MNF20" s="333"/>
      <c r="MNG20" s="331"/>
      <c r="MNH20" s="332"/>
      <c r="MNI20" s="333"/>
      <c r="MNJ20" s="28"/>
      <c r="MNK20" s="333"/>
      <c r="MNL20" s="331"/>
      <c r="MNM20" s="333"/>
      <c r="MNN20" s="333"/>
      <c r="MNO20" s="334"/>
      <c r="MNR20" s="331"/>
      <c r="MNS20" s="332"/>
      <c r="MNT20" s="333"/>
      <c r="MNV20" s="333"/>
      <c r="MNW20" s="331"/>
      <c r="MNX20" s="332"/>
      <c r="MNY20" s="333"/>
      <c r="MNZ20" s="28"/>
      <c r="MOA20" s="333"/>
      <c r="MOB20" s="331"/>
      <c r="MOC20" s="333"/>
      <c r="MOD20" s="333"/>
      <c r="MOE20" s="334"/>
      <c r="MOH20" s="331"/>
      <c r="MOI20" s="332"/>
      <c r="MOJ20" s="333"/>
      <c r="MOL20" s="333"/>
      <c r="MOM20" s="331"/>
      <c r="MON20" s="332"/>
      <c r="MOO20" s="333"/>
      <c r="MOP20" s="28"/>
      <c r="MOQ20" s="333"/>
      <c r="MOR20" s="331"/>
      <c r="MOS20" s="333"/>
      <c r="MOT20" s="333"/>
      <c r="MOU20" s="334"/>
      <c r="MOX20" s="331"/>
      <c r="MOY20" s="332"/>
      <c r="MOZ20" s="333"/>
      <c r="MPB20" s="333"/>
      <c r="MPC20" s="331"/>
      <c r="MPD20" s="332"/>
      <c r="MPE20" s="333"/>
      <c r="MPF20" s="28"/>
      <c r="MPG20" s="333"/>
      <c r="MPH20" s="331"/>
      <c r="MPI20" s="333"/>
      <c r="MPJ20" s="333"/>
      <c r="MPK20" s="334"/>
      <c r="MPN20" s="331"/>
      <c r="MPO20" s="332"/>
      <c r="MPP20" s="333"/>
      <c r="MPR20" s="333"/>
      <c r="MPS20" s="331"/>
      <c r="MPT20" s="332"/>
      <c r="MPU20" s="333"/>
      <c r="MPV20" s="28"/>
      <c r="MPW20" s="333"/>
      <c r="MPX20" s="331"/>
      <c r="MPY20" s="333"/>
      <c r="MPZ20" s="333"/>
      <c r="MQA20" s="334"/>
      <c r="MQD20" s="331"/>
      <c r="MQE20" s="332"/>
      <c r="MQF20" s="333"/>
      <c r="MQH20" s="333"/>
      <c r="MQI20" s="331"/>
      <c r="MQJ20" s="332"/>
      <c r="MQK20" s="333"/>
      <c r="MQL20" s="28"/>
      <c r="MQM20" s="333"/>
      <c r="MQN20" s="331"/>
      <c r="MQO20" s="333"/>
      <c r="MQP20" s="333"/>
      <c r="MQQ20" s="334"/>
      <c r="MQT20" s="331"/>
      <c r="MQU20" s="332"/>
      <c r="MQV20" s="333"/>
      <c r="MQX20" s="333"/>
      <c r="MQY20" s="331"/>
      <c r="MQZ20" s="332"/>
      <c r="MRA20" s="333"/>
      <c r="MRB20" s="28"/>
      <c r="MRC20" s="333"/>
      <c r="MRD20" s="331"/>
      <c r="MRE20" s="333"/>
      <c r="MRF20" s="333"/>
      <c r="MRG20" s="334"/>
      <c r="MRJ20" s="331"/>
      <c r="MRK20" s="332"/>
      <c r="MRL20" s="333"/>
      <c r="MRN20" s="333"/>
      <c r="MRO20" s="331"/>
      <c r="MRP20" s="332"/>
      <c r="MRQ20" s="333"/>
      <c r="MRR20" s="28"/>
      <c r="MRS20" s="333"/>
      <c r="MRT20" s="331"/>
      <c r="MRU20" s="333"/>
      <c r="MRV20" s="333"/>
      <c r="MRW20" s="334"/>
      <c r="MRZ20" s="331"/>
      <c r="MSA20" s="332"/>
      <c r="MSB20" s="333"/>
      <c r="MSD20" s="333"/>
      <c r="MSE20" s="331"/>
      <c r="MSF20" s="332"/>
      <c r="MSG20" s="333"/>
      <c r="MSH20" s="28"/>
      <c r="MSI20" s="333"/>
      <c r="MSJ20" s="331"/>
      <c r="MSK20" s="333"/>
      <c r="MSL20" s="333"/>
      <c r="MSM20" s="334"/>
      <c r="MSP20" s="331"/>
      <c r="MSQ20" s="332"/>
      <c r="MSR20" s="333"/>
      <c r="MST20" s="333"/>
      <c r="MSU20" s="331"/>
      <c r="MSV20" s="332"/>
      <c r="MSW20" s="333"/>
      <c r="MSX20" s="28"/>
      <c r="MSY20" s="333"/>
      <c r="MSZ20" s="331"/>
      <c r="MTA20" s="333"/>
      <c r="MTB20" s="333"/>
      <c r="MTC20" s="334"/>
      <c r="MTF20" s="331"/>
      <c r="MTG20" s="332"/>
      <c r="MTH20" s="333"/>
      <c r="MTJ20" s="333"/>
      <c r="MTK20" s="331"/>
      <c r="MTL20" s="332"/>
      <c r="MTM20" s="333"/>
      <c r="MTN20" s="28"/>
      <c r="MTO20" s="333"/>
      <c r="MTP20" s="331"/>
      <c r="MTQ20" s="333"/>
      <c r="MTR20" s="333"/>
      <c r="MTS20" s="334"/>
      <c r="MTV20" s="331"/>
      <c r="MTW20" s="332"/>
      <c r="MTX20" s="333"/>
      <c r="MTZ20" s="333"/>
      <c r="MUA20" s="331"/>
      <c r="MUB20" s="332"/>
      <c r="MUC20" s="333"/>
      <c r="MUD20" s="28"/>
      <c r="MUE20" s="333"/>
      <c r="MUF20" s="331"/>
      <c r="MUG20" s="333"/>
      <c r="MUH20" s="333"/>
      <c r="MUI20" s="334"/>
      <c r="MUL20" s="331"/>
      <c r="MUM20" s="332"/>
      <c r="MUN20" s="333"/>
      <c r="MUP20" s="333"/>
      <c r="MUQ20" s="331"/>
      <c r="MUR20" s="332"/>
      <c r="MUS20" s="333"/>
      <c r="MUT20" s="28"/>
      <c r="MUU20" s="333"/>
      <c r="MUV20" s="331"/>
      <c r="MUW20" s="333"/>
      <c r="MUX20" s="333"/>
      <c r="MUY20" s="334"/>
      <c r="MVB20" s="331"/>
      <c r="MVC20" s="332"/>
      <c r="MVD20" s="333"/>
      <c r="MVF20" s="333"/>
      <c r="MVG20" s="331"/>
      <c r="MVH20" s="332"/>
      <c r="MVI20" s="333"/>
      <c r="MVJ20" s="28"/>
      <c r="MVK20" s="333"/>
      <c r="MVL20" s="331"/>
      <c r="MVM20" s="333"/>
      <c r="MVN20" s="333"/>
      <c r="MVO20" s="334"/>
      <c r="MVR20" s="331"/>
      <c r="MVS20" s="332"/>
      <c r="MVT20" s="333"/>
      <c r="MVV20" s="333"/>
      <c r="MVW20" s="331"/>
      <c r="MVX20" s="332"/>
      <c r="MVY20" s="333"/>
      <c r="MVZ20" s="28"/>
      <c r="MWA20" s="333"/>
      <c r="MWB20" s="331"/>
      <c r="MWC20" s="333"/>
      <c r="MWD20" s="333"/>
      <c r="MWE20" s="334"/>
      <c r="MWH20" s="331"/>
      <c r="MWI20" s="332"/>
      <c r="MWJ20" s="333"/>
      <c r="MWL20" s="333"/>
      <c r="MWM20" s="331"/>
      <c r="MWN20" s="332"/>
      <c r="MWO20" s="333"/>
      <c r="MWP20" s="28"/>
      <c r="MWQ20" s="333"/>
      <c r="MWR20" s="331"/>
      <c r="MWS20" s="333"/>
      <c r="MWT20" s="333"/>
      <c r="MWU20" s="334"/>
      <c r="MWX20" s="331"/>
      <c r="MWY20" s="332"/>
      <c r="MWZ20" s="333"/>
      <c r="MXB20" s="333"/>
      <c r="MXC20" s="331"/>
      <c r="MXD20" s="332"/>
      <c r="MXE20" s="333"/>
      <c r="MXF20" s="28"/>
      <c r="MXG20" s="333"/>
      <c r="MXH20" s="331"/>
      <c r="MXI20" s="333"/>
      <c r="MXJ20" s="333"/>
      <c r="MXK20" s="334"/>
      <c r="MXN20" s="331"/>
      <c r="MXO20" s="332"/>
      <c r="MXP20" s="333"/>
      <c r="MXR20" s="333"/>
      <c r="MXS20" s="331"/>
      <c r="MXT20" s="332"/>
      <c r="MXU20" s="333"/>
      <c r="MXV20" s="28"/>
      <c r="MXW20" s="333"/>
      <c r="MXX20" s="331"/>
      <c r="MXY20" s="333"/>
      <c r="MXZ20" s="333"/>
      <c r="MYA20" s="334"/>
      <c r="MYD20" s="331"/>
      <c r="MYE20" s="332"/>
      <c r="MYF20" s="333"/>
      <c r="MYH20" s="333"/>
      <c r="MYI20" s="331"/>
      <c r="MYJ20" s="332"/>
      <c r="MYK20" s="333"/>
      <c r="MYL20" s="28"/>
      <c r="MYM20" s="333"/>
      <c r="MYN20" s="331"/>
      <c r="MYO20" s="333"/>
      <c r="MYP20" s="333"/>
      <c r="MYQ20" s="334"/>
      <c r="MYT20" s="331"/>
      <c r="MYU20" s="332"/>
      <c r="MYV20" s="333"/>
      <c r="MYX20" s="333"/>
      <c r="MYY20" s="331"/>
      <c r="MYZ20" s="332"/>
      <c r="MZA20" s="333"/>
      <c r="MZB20" s="28"/>
      <c r="MZC20" s="333"/>
      <c r="MZD20" s="331"/>
      <c r="MZE20" s="333"/>
      <c r="MZF20" s="333"/>
      <c r="MZG20" s="334"/>
      <c r="MZJ20" s="331"/>
      <c r="MZK20" s="332"/>
      <c r="MZL20" s="333"/>
      <c r="MZN20" s="333"/>
      <c r="MZO20" s="331"/>
      <c r="MZP20" s="332"/>
      <c r="MZQ20" s="333"/>
      <c r="MZR20" s="28"/>
      <c r="MZS20" s="333"/>
      <c r="MZT20" s="331"/>
      <c r="MZU20" s="333"/>
      <c r="MZV20" s="333"/>
      <c r="MZW20" s="334"/>
      <c r="MZZ20" s="331"/>
      <c r="NAA20" s="332"/>
      <c r="NAB20" s="333"/>
      <c r="NAD20" s="333"/>
      <c r="NAE20" s="331"/>
      <c r="NAF20" s="332"/>
      <c r="NAG20" s="333"/>
      <c r="NAH20" s="28"/>
      <c r="NAI20" s="333"/>
      <c r="NAJ20" s="331"/>
      <c r="NAK20" s="333"/>
      <c r="NAL20" s="333"/>
      <c r="NAM20" s="334"/>
      <c r="NAP20" s="331"/>
      <c r="NAQ20" s="332"/>
      <c r="NAR20" s="333"/>
      <c r="NAT20" s="333"/>
      <c r="NAU20" s="331"/>
      <c r="NAV20" s="332"/>
      <c r="NAW20" s="333"/>
      <c r="NAX20" s="28"/>
      <c r="NAY20" s="333"/>
      <c r="NAZ20" s="331"/>
      <c r="NBA20" s="333"/>
      <c r="NBB20" s="333"/>
      <c r="NBC20" s="334"/>
      <c r="NBF20" s="331"/>
      <c r="NBG20" s="332"/>
      <c r="NBH20" s="333"/>
      <c r="NBJ20" s="333"/>
      <c r="NBK20" s="331"/>
      <c r="NBL20" s="332"/>
      <c r="NBM20" s="333"/>
      <c r="NBN20" s="28"/>
      <c r="NBO20" s="333"/>
      <c r="NBP20" s="331"/>
      <c r="NBQ20" s="333"/>
      <c r="NBR20" s="333"/>
      <c r="NBS20" s="334"/>
      <c r="NBV20" s="331"/>
      <c r="NBW20" s="332"/>
      <c r="NBX20" s="333"/>
      <c r="NBZ20" s="333"/>
      <c r="NCA20" s="331"/>
      <c r="NCB20" s="332"/>
      <c r="NCC20" s="333"/>
      <c r="NCD20" s="28"/>
      <c r="NCE20" s="333"/>
      <c r="NCF20" s="331"/>
      <c r="NCG20" s="333"/>
      <c r="NCH20" s="333"/>
      <c r="NCI20" s="334"/>
      <c r="NCL20" s="331"/>
      <c r="NCM20" s="332"/>
      <c r="NCN20" s="333"/>
      <c r="NCP20" s="333"/>
      <c r="NCQ20" s="331"/>
      <c r="NCR20" s="332"/>
      <c r="NCS20" s="333"/>
      <c r="NCT20" s="28"/>
      <c r="NCU20" s="333"/>
      <c r="NCV20" s="331"/>
      <c r="NCW20" s="333"/>
      <c r="NCX20" s="333"/>
      <c r="NCY20" s="334"/>
      <c r="NDB20" s="331"/>
      <c r="NDC20" s="332"/>
      <c r="NDD20" s="333"/>
      <c r="NDF20" s="333"/>
      <c r="NDG20" s="331"/>
      <c r="NDH20" s="332"/>
      <c r="NDI20" s="333"/>
      <c r="NDJ20" s="28"/>
      <c r="NDK20" s="333"/>
      <c r="NDL20" s="331"/>
      <c r="NDM20" s="333"/>
      <c r="NDN20" s="333"/>
      <c r="NDO20" s="334"/>
      <c r="NDR20" s="331"/>
      <c r="NDS20" s="332"/>
      <c r="NDT20" s="333"/>
      <c r="NDV20" s="333"/>
      <c r="NDW20" s="331"/>
      <c r="NDX20" s="332"/>
      <c r="NDY20" s="333"/>
      <c r="NDZ20" s="28"/>
      <c r="NEA20" s="333"/>
      <c r="NEB20" s="331"/>
      <c r="NEC20" s="333"/>
      <c r="NED20" s="333"/>
      <c r="NEE20" s="334"/>
      <c r="NEH20" s="331"/>
      <c r="NEI20" s="332"/>
      <c r="NEJ20" s="333"/>
      <c r="NEL20" s="333"/>
      <c r="NEM20" s="331"/>
      <c r="NEN20" s="332"/>
      <c r="NEO20" s="333"/>
      <c r="NEP20" s="28"/>
      <c r="NEQ20" s="333"/>
      <c r="NER20" s="331"/>
      <c r="NES20" s="333"/>
      <c r="NET20" s="333"/>
      <c r="NEU20" s="334"/>
      <c r="NEX20" s="331"/>
      <c r="NEY20" s="332"/>
      <c r="NEZ20" s="333"/>
      <c r="NFB20" s="333"/>
      <c r="NFC20" s="331"/>
      <c r="NFD20" s="332"/>
      <c r="NFE20" s="333"/>
      <c r="NFF20" s="28"/>
      <c r="NFG20" s="333"/>
      <c r="NFH20" s="331"/>
      <c r="NFI20" s="333"/>
      <c r="NFJ20" s="333"/>
      <c r="NFK20" s="334"/>
      <c r="NFN20" s="331"/>
      <c r="NFO20" s="332"/>
      <c r="NFP20" s="333"/>
      <c r="NFR20" s="333"/>
      <c r="NFS20" s="331"/>
      <c r="NFT20" s="332"/>
      <c r="NFU20" s="333"/>
      <c r="NFV20" s="28"/>
      <c r="NFW20" s="333"/>
      <c r="NFX20" s="331"/>
      <c r="NFY20" s="333"/>
      <c r="NFZ20" s="333"/>
      <c r="NGA20" s="334"/>
      <c r="NGD20" s="331"/>
      <c r="NGE20" s="332"/>
      <c r="NGF20" s="333"/>
      <c r="NGH20" s="333"/>
      <c r="NGI20" s="331"/>
      <c r="NGJ20" s="332"/>
      <c r="NGK20" s="333"/>
      <c r="NGL20" s="28"/>
      <c r="NGM20" s="333"/>
      <c r="NGN20" s="331"/>
      <c r="NGO20" s="333"/>
      <c r="NGP20" s="333"/>
      <c r="NGQ20" s="334"/>
      <c r="NGT20" s="331"/>
      <c r="NGU20" s="332"/>
      <c r="NGV20" s="333"/>
      <c r="NGX20" s="333"/>
      <c r="NGY20" s="331"/>
      <c r="NGZ20" s="332"/>
      <c r="NHA20" s="333"/>
      <c r="NHB20" s="28"/>
      <c r="NHC20" s="333"/>
      <c r="NHD20" s="331"/>
      <c r="NHE20" s="333"/>
      <c r="NHF20" s="333"/>
      <c r="NHG20" s="334"/>
      <c r="NHJ20" s="331"/>
      <c r="NHK20" s="332"/>
      <c r="NHL20" s="333"/>
      <c r="NHN20" s="333"/>
      <c r="NHO20" s="331"/>
      <c r="NHP20" s="332"/>
      <c r="NHQ20" s="333"/>
      <c r="NHR20" s="28"/>
      <c r="NHS20" s="333"/>
      <c r="NHT20" s="331"/>
      <c r="NHU20" s="333"/>
      <c r="NHV20" s="333"/>
      <c r="NHW20" s="334"/>
      <c r="NHZ20" s="331"/>
      <c r="NIA20" s="332"/>
      <c r="NIB20" s="333"/>
      <c r="NID20" s="333"/>
      <c r="NIE20" s="331"/>
      <c r="NIF20" s="332"/>
      <c r="NIG20" s="333"/>
      <c r="NIH20" s="28"/>
      <c r="NII20" s="333"/>
      <c r="NIJ20" s="331"/>
      <c r="NIK20" s="333"/>
      <c r="NIL20" s="333"/>
      <c r="NIM20" s="334"/>
      <c r="NIP20" s="331"/>
      <c r="NIQ20" s="332"/>
      <c r="NIR20" s="333"/>
      <c r="NIT20" s="333"/>
      <c r="NIU20" s="331"/>
      <c r="NIV20" s="332"/>
      <c r="NIW20" s="333"/>
      <c r="NIX20" s="28"/>
      <c r="NIY20" s="333"/>
      <c r="NIZ20" s="331"/>
      <c r="NJA20" s="333"/>
      <c r="NJB20" s="333"/>
      <c r="NJC20" s="334"/>
      <c r="NJF20" s="331"/>
      <c r="NJG20" s="332"/>
      <c r="NJH20" s="333"/>
      <c r="NJJ20" s="333"/>
      <c r="NJK20" s="331"/>
      <c r="NJL20" s="332"/>
      <c r="NJM20" s="333"/>
      <c r="NJN20" s="28"/>
      <c r="NJO20" s="333"/>
      <c r="NJP20" s="331"/>
      <c r="NJQ20" s="333"/>
      <c r="NJR20" s="333"/>
      <c r="NJS20" s="334"/>
      <c r="NJV20" s="331"/>
      <c r="NJW20" s="332"/>
      <c r="NJX20" s="333"/>
      <c r="NJZ20" s="333"/>
      <c r="NKA20" s="331"/>
      <c r="NKB20" s="332"/>
      <c r="NKC20" s="333"/>
      <c r="NKD20" s="28"/>
      <c r="NKE20" s="333"/>
      <c r="NKF20" s="331"/>
      <c r="NKG20" s="333"/>
      <c r="NKH20" s="333"/>
      <c r="NKI20" s="334"/>
      <c r="NKL20" s="331"/>
      <c r="NKM20" s="332"/>
      <c r="NKN20" s="333"/>
      <c r="NKP20" s="333"/>
      <c r="NKQ20" s="331"/>
      <c r="NKR20" s="332"/>
      <c r="NKS20" s="333"/>
      <c r="NKT20" s="28"/>
      <c r="NKU20" s="333"/>
      <c r="NKV20" s="331"/>
      <c r="NKW20" s="333"/>
      <c r="NKX20" s="333"/>
      <c r="NKY20" s="334"/>
      <c r="NLB20" s="331"/>
      <c r="NLC20" s="332"/>
      <c r="NLD20" s="333"/>
      <c r="NLF20" s="333"/>
      <c r="NLG20" s="331"/>
      <c r="NLH20" s="332"/>
      <c r="NLI20" s="333"/>
      <c r="NLJ20" s="28"/>
      <c r="NLK20" s="333"/>
      <c r="NLL20" s="331"/>
      <c r="NLM20" s="333"/>
      <c r="NLN20" s="333"/>
      <c r="NLO20" s="334"/>
      <c r="NLR20" s="331"/>
      <c r="NLS20" s="332"/>
      <c r="NLT20" s="333"/>
      <c r="NLV20" s="333"/>
      <c r="NLW20" s="331"/>
      <c r="NLX20" s="332"/>
      <c r="NLY20" s="333"/>
      <c r="NLZ20" s="28"/>
      <c r="NMA20" s="333"/>
      <c r="NMB20" s="331"/>
      <c r="NMC20" s="333"/>
      <c r="NMD20" s="333"/>
      <c r="NME20" s="334"/>
      <c r="NMH20" s="331"/>
      <c r="NMI20" s="332"/>
      <c r="NMJ20" s="333"/>
      <c r="NML20" s="333"/>
      <c r="NMM20" s="331"/>
      <c r="NMN20" s="332"/>
      <c r="NMO20" s="333"/>
      <c r="NMP20" s="28"/>
      <c r="NMQ20" s="333"/>
      <c r="NMR20" s="331"/>
      <c r="NMS20" s="333"/>
      <c r="NMT20" s="333"/>
      <c r="NMU20" s="334"/>
      <c r="NMX20" s="331"/>
      <c r="NMY20" s="332"/>
      <c r="NMZ20" s="333"/>
      <c r="NNB20" s="333"/>
      <c r="NNC20" s="331"/>
      <c r="NND20" s="332"/>
      <c r="NNE20" s="333"/>
      <c r="NNF20" s="28"/>
      <c r="NNG20" s="333"/>
      <c r="NNH20" s="331"/>
      <c r="NNI20" s="333"/>
      <c r="NNJ20" s="333"/>
      <c r="NNK20" s="334"/>
      <c r="NNN20" s="331"/>
      <c r="NNO20" s="332"/>
      <c r="NNP20" s="333"/>
      <c r="NNR20" s="333"/>
      <c r="NNS20" s="331"/>
      <c r="NNT20" s="332"/>
      <c r="NNU20" s="333"/>
      <c r="NNV20" s="28"/>
      <c r="NNW20" s="333"/>
      <c r="NNX20" s="331"/>
      <c r="NNY20" s="333"/>
      <c r="NNZ20" s="333"/>
      <c r="NOA20" s="334"/>
      <c r="NOD20" s="331"/>
      <c r="NOE20" s="332"/>
      <c r="NOF20" s="333"/>
      <c r="NOH20" s="333"/>
      <c r="NOI20" s="331"/>
      <c r="NOJ20" s="332"/>
      <c r="NOK20" s="333"/>
      <c r="NOL20" s="28"/>
      <c r="NOM20" s="333"/>
      <c r="NON20" s="331"/>
      <c r="NOO20" s="333"/>
      <c r="NOP20" s="333"/>
      <c r="NOQ20" s="334"/>
      <c r="NOT20" s="331"/>
      <c r="NOU20" s="332"/>
      <c r="NOV20" s="333"/>
      <c r="NOX20" s="333"/>
      <c r="NOY20" s="331"/>
      <c r="NOZ20" s="332"/>
      <c r="NPA20" s="333"/>
      <c r="NPB20" s="28"/>
      <c r="NPC20" s="333"/>
      <c r="NPD20" s="331"/>
      <c r="NPE20" s="333"/>
      <c r="NPF20" s="333"/>
      <c r="NPG20" s="334"/>
      <c r="NPJ20" s="331"/>
      <c r="NPK20" s="332"/>
      <c r="NPL20" s="333"/>
      <c r="NPN20" s="333"/>
      <c r="NPO20" s="331"/>
      <c r="NPP20" s="332"/>
      <c r="NPQ20" s="333"/>
      <c r="NPR20" s="28"/>
      <c r="NPS20" s="333"/>
      <c r="NPT20" s="331"/>
      <c r="NPU20" s="333"/>
      <c r="NPV20" s="333"/>
      <c r="NPW20" s="334"/>
      <c r="NPZ20" s="331"/>
      <c r="NQA20" s="332"/>
      <c r="NQB20" s="333"/>
      <c r="NQD20" s="333"/>
      <c r="NQE20" s="331"/>
      <c r="NQF20" s="332"/>
      <c r="NQG20" s="333"/>
      <c r="NQH20" s="28"/>
      <c r="NQI20" s="333"/>
      <c r="NQJ20" s="331"/>
      <c r="NQK20" s="333"/>
      <c r="NQL20" s="333"/>
      <c r="NQM20" s="334"/>
      <c r="NQP20" s="331"/>
      <c r="NQQ20" s="332"/>
      <c r="NQR20" s="333"/>
      <c r="NQT20" s="333"/>
      <c r="NQU20" s="331"/>
      <c r="NQV20" s="332"/>
      <c r="NQW20" s="333"/>
      <c r="NQX20" s="28"/>
      <c r="NQY20" s="333"/>
      <c r="NQZ20" s="331"/>
      <c r="NRA20" s="333"/>
      <c r="NRB20" s="333"/>
      <c r="NRC20" s="334"/>
      <c r="NRF20" s="331"/>
      <c r="NRG20" s="332"/>
      <c r="NRH20" s="333"/>
      <c r="NRJ20" s="333"/>
      <c r="NRK20" s="331"/>
      <c r="NRL20" s="332"/>
      <c r="NRM20" s="333"/>
      <c r="NRN20" s="28"/>
      <c r="NRO20" s="333"/>
      <c r="NRP20" s="331"/>
      <c r="NRQ20" s="333"/>
      <c r="NRR20" s="333"/>
      <c r="NRS20" s="334"/>
      <c r="NRV20" s="331"/>
      <c r="NRW20" s="332"/>
      <c r="NRX20" s="333"/>
      <c r="NRZ20" s="333"/>
      <c r="NSA20" s="331"/>
      <c r="NSB20" s="332"/>
      <c r="NSC20" s="333"/>
      <c r="NSD20" s="28"/>
      <c r="NSE20" s="333"/>
      <c r="NSF20" s="331"/>
      <c r="NSG20" s="333"/>
      <c r="NSH20" s="333"/>
      <c r="NSI20" s="334"/>
      <c r="NSL20" s="331"/>
      <c r="NSM20" s="332"/>
      <c r="NSN20" s="333"/>
      <c r="NSP20" s="333"/>
      <c r="NSQ20" s="331"/>
      <c r="NSR20" s="332"/>
      <c r="NSS20" s="333"/>
      <c r="NST20" s="28"/>
      <c r="NSU20" s="333"/>
      <c r="NSV20" s="331"/>
      <c r="NSW20" s="333"/>
      <c r="NSX20" s="333"/>
      <c r="NSY20" s="334"/>
      <c r="NTB20" s="331"/>
      <c r="NTC20" s="332"/>
      <c r="NTD20" s="333"/>
      <c r="NTF20" s="333"/>
      <c r="NTG20" s="331"/>
      <c r="NTH20" s="332"/>
      <c r="NTI20" s="333"/>
      <c r="NTJ20" s="28"/>
      <c r="NTK20" s="333"/>
      <c r="NTL20" s="331"/>
      <c r="NTM20" s="333"/>
      <c r="NTN20" s="333"/>
      <c r="NTO20" s="334"/>
      <c r="NTR20" s="331"/>
      <c r="NTS20" s="332"/>
      <c r="NTT20" s="333"/>
      <c r="NTV20" s="333"/>
      <c r="NTW20" s="331"/>
      <c r="NTX20" s="332"/>
      <c r="NTY20" s="333"/>
      <c r="NTZ20" s="28"/>
      <c r="NUA20" s="333"/>
      <c r="NUB20" s="331"/>
      <c r="NUC20" s="333"/>
      <c r="NUD20" s="333"/>
      <c r="NUE20" s="334"/>
      <c r="NUH20" s="331"/>
      <c r="NUI20" s="332"/>
      <c r="NUJ20" s="333"/>
      <c r="NUL20" s="333"/>
      <c r="NUM20" s="331"/>
      <c r="NUN20" s="332"/>
      <c r="NUO20" s="333"/>
      <c r="NUP20" s="28"/>
      <c r="NUQ20" s="333"/>
      <c r="NUR20" s="331"/>
      <c r="NUS20" s="333"/>
      <c r="NUT20" s="333"/>
      <c r="NUU20" s="334"/>
      <c r="NUX20" s="331"/>
      <c r="NUY20" s="332"/>
      <c r="NUZ20" s="333"/>
      <c r="NVB20" s="333"/>
      <c r="NVC20" s="331"/>
      <c r="NVD20" s="332"/>
      <c r="NVE20" s="333"/>
      <c r="NVF20" s="28"/>
      <c r="NVG20" s="333"/>
      <c r="NVH20" s="331"/>
      <c r="NVI20" s="333"/>
      <c r="NVJ20" s="333"/>
      <c r="NVK20" s="334"/>
      <c r="NVN20" s="331"/>
      <c r="NVO20" s="332"/>
      <c r="NVP20" s="333"/>
      <c r="NVR20" s="333"/>
      <c r="NVS20" s="331"/>
      <c r="NVT20" s="332"/>
      <c r="NVU20" s="333"/>
      <c r="NVV20" s="28"/>
      <c r="NVW20" s="333"/>
      <c r="NVX20" s="331"/>
      <c r="NVY20" s="333"/>
      <c r="NVZ20" s="333"/>
      <c r="NWA20" s="334"/>
      <c r="NWD20" s="331"/>
      <c r="NWE20" s="332"/>
      <c r="NWF20" s="333"/>
      <c r="NWH20" s="333"/>
      <c r="NWI20" s="331"/>
      <c r="NWJ20" s="332"/>
      <c r="NWK20" s="333"/>
      <c r="NWL20" s="28"/>
      <c r="NWM20" s="333"/>
      <c r="NWN20" s="331"/>
      <c r="NWO20" s="333"/>
      <c r="NWP20" s="333"/>
      <c r="NWQ20" s="334"/>
      <c r="NWT20" s="331"/>
      <c r="NWU20" s="332"/>
      <c r="NWV20" s="333"/>
      <c r="NWX20" s="333"/>
      <c r="NWY20" s="331"/>
      <c r="NWZ20" s="332"/>
      <c r="NXA20" s="333"/>
      <c r="NXB20" s="28"/>
      <c r="NXC20" s="333"/>
      <c r="NXD20" s="331"/>
      <c r="NXE20" s="333"/>
      <c r="NXF20" s="333"/>
      <c r="NXG20" s="334"/>
      <c r="NXJ20" s="331"/>
      <c r="NXK20" s="332"/>
      <c r="NXL20" s="333"/>
      <c r="NXN20" s="333"/>
      <c r="NXO20" s="331"/>
      <c r="NXP20" s="332"/>
      <c r="NXQ20" s="333"/>
      <c r="NXR20" s="28"/>
      <c r="NXS20" s="333"/>
      <c r="NXT20" s="331"/>
      <c r="NXU20" s="333"/>
      <c r="NXV20" s="333"/>
      <c r="NXW20" s="334"/>
      <c r="NXZ20" s="331"/>
      <c r="NYA20" s="332"/>
      <c r="NYB20" s="333"/>
      <c r="NYD20" s="333"/>
      <c r="NYE20" s="331"/>
      <c r="NYF20" s="332"/>
      <c r="NYG20" s="333"/>
      <c r="NYH20" s="28"/>
      <c r="NYI20" s="333"/>
      <c r="NYJ20" s="331"/>
      <c r="NYK20" s="333"/>
      <c r="NYL20" s="333"/>
      <c r="NYM20" s="334"/>
      <c r="NYP20" s="331"/>
      <c r="NYQ20" s="332"/>
      <c r="NYR20" s="333"/>
      <c r="NYT20" s="333"/>
      <c r="NYU20" s="331"/>
      <c r="NYV20" s="332"/>
      <c r="NYW20" s="333"/>
      <c r="NYX20" s="28"/>
      <c r="NYY20" s="333"/>
      <c r="NYZ20" s="331"/>
      <c r="NZA20" s="333"/>
      <c r="NZB20" s="333"/>
      <c r="NZC20" s="334"/>
      <c r="NZF20" s="331"/>
      <c r="NZG20" s="332"/>
      <c r="NZH20" s="333"/>
      <c r="NZJ20" s="333"/>
      <c r="NZK20" s="331"/>
      <c r="NZL20" s="332"/>
      <c r="NZM20" s="333"/>
      <c r="NZN20" s="28"/>
      <c r="NZO20" s="333"/>
      <c r="NZP20" s="331"/>
      <c r="NZQ20" s="333"/>
      <c r="NZR20" s="333"/>
      <c r="NZS20" s="334"/>
      <c r="NZV20" s="331"/>
      <c r="NZW20" s="332"/>
      <c r="NZX20" s="333"/>
      <c r="NZZ20" s="333"/>
      <c r="OAA20" s="331"/>
      <c r="OAB20" s="332"/>
      <c r="OAC20" s="333"/>
      <c r="OAD20" s="28"/>
      <c r="OAE20" s="333"/>
      <c r="OAF20" s="331"/>
      <c r="OAG20" s="333"/>
      <c r="OAH20" s="333"/>
      <c r="OAI20" s="334"/>
      <c r="OAL20" s="331"/>
      <c r="OAM20" s="332"/>
      <c r="OAN20" s="333"/>
      <c r="OAP20" s="333"/>
      <c r="OAQ20" s="331"/>
      <c r="OAR20" s="332"/>
      <c r="OAS20" s="333"/>
      <c r="OAT20" s="28"/>
      <c r="OAU20" s="333"/>
      <c r="OAV20" s="331"/>
      <c r="OAW20" s="333"/>
      <c r="OAX20" s="333"/>
      <c r="OAY20" s="334"/>
      <c r="OBB20" s="331"/>
      <c r="OBC20" s="332"/>
      <c r="OBD20" s="333"/>
      <c r="OBF20" s="333"/>
      <c r="OBG20" s="331"/>
      <c r="OBH20" s="332"/>
      <c r="OBI20" s="333"/>
      <c r="OBJ20" s="28"/>
      <c r="OBK20" s="333"/>
      <c r="OBL20" s="331"/>
      <c r="OBM20" s="333"/>
      <c r="OBN20" s="333"/>
      <c r="OBO20" s="334"/>
      <c r="OBR20" s="331"/>
      <c r="OBS20" s="332"/>
      <c r="OBT20" s="333"/>
      <c r="OBV20" s="333"/>
      <c r="OBW20" s="331"/>
      <c r="OBX20" s="332"/>
      <c r="OBY20" s="333"/>
      <c r="OBZ20" s="28"/>
      <c r="OCA20" s="333"/>
      <c r="OCB20" s="331"/>
      <c r="OCC20" s="333"/>
      <c r="OCD20" s="333"/>
      <c r="OCE20" s="334"/>
      <c r="OCH20" s="331"/>
      <c r="OCI20" s="332"/>
      <c r="OCJ20" s="333"/>
      <c r="OCL20" s="333"/>
      <c r="OCM20" s="331"/>
      <c r="OCN20" s="332"/>
      <c r="OCO20" s="333"/>
      <c r="OCP20" s="28"/>
      <c r="OCQ20" s="333"/>
      <c r="OCR20" s="331"/>
      <c r="OCS20" s="333"/>
      <c r="OCT20" s="333"/>
      <c r="OCU20" s="334"/>
      <c r="OCX20" s="331"/>
      <c r="OCY20" s="332"/>
      <c r="OCZ20" s="333"/>
      <c r="ODB20" s="333"/>
      <c r="ODC20" s="331"/>
      <c r="ODD20" s="332"/>
      <c r="ODE20" s="333"/>
      <c r="ODF20" s="28"/>
      <c r="ODG20" s="333"/>
      <c r="ODH20" s="331"/>
      <c r="ODI20" s="333"/>
      <c r="ODJ20" s="333"/>
      <c r="ODK20" s="334"/>
      <c r="ODN20" s="331"/>
      <c r="ODO20" s="332"/>
      <c r="ODP20" s="333"/>
      <c r="ODR20" s="333"/>
      <c r="ODS20" s="331"/>
      <c r="ODT20" s="332"/>
      <c r="ODU20" s="333"/>
      <c r="ODV20" s="28"/>
      <c r="ODW20" s="333"/>
      <c r="ODX20" s="331"/>
      <c r="ODY20" s="333"/>
      <c r="ODZ20" s="333"/>
      <c r="OEA20" s="334"/>
      <c r="OED20" s="331"/>
      <c r="OEE20" s="332"/>
      <c r="OEF20" s="333"/>
      <c r="OEH20" s="333"/>
      <c r="OEI20" s="331"/>
      <c r="OEJ20" s="332"/>
      <c r="OEK20" s="333"/>
      <c r="OEL20" s="28"/>
      <c r="OEM20" s="333"/>
      <c r="OEN20" s="331"/>
      <c r="OEO20" s="333"/>
      <c r="OEP20" s="333"/>
      <c r="OEQ20" s="334"/>
      <c r="OET20" s="331"/>
      <c r="OEU20" s="332"/>
      <c r="OEV20" s="333"/>
      <c r="OEX20" s="333"/>
      <c r="OEY20" s="331"/>
      <c r="OEZ20" s="332"/>
      <c r="OFA20" s="333"/>
      <c r="OFB20" s="28"/>
      <c r="OFC20" s="333"/>
      <c r="OFD20" s="331"/>
      <c r="OFE20" s="333"/>
      <c r="OFF20" s="333"/>
      <c r="OFG20" s="334"/>
      <c r="OFJ20" s="331"/>
      <c r="OFK20" s="332"/>
      <c r="OFL20" s="333"/>
      <c r="OFN20" s="333"/>
      <c r="OFO20" s="331"/>
      <c r="OFP20" s="332"/>
      <c r="OFQ20" s="333"/>
      <c r="OFR20" s="28"/>
      <c r="OFS20" s="333"/>
      <c r="OFT20" s="331"/>
      <c r="OFU20" s="333"/>
      <c r="OFV20" s="333"/>
      <c r="OFW20" s="334"/>
      <c r="OFZ20" s="331"/>
      <c r="OGA20" s="332"/>
      <c r="OGB20" s="333"/>
      <c r="OGD20" s="333"/>
      <c r="OGE20" s="331"/>
      <c r="OGF20" s="332"/>
      <c r="OGG20" s="333"/>
      <c r="OGH20" s="28"/>
      <c r="OGI20" s="333"/>
      <c r="OGJ20" s="331"/>
      <c r="OGK20" s="333"/>
      <c r="OGL20" s="333"/>
      <c r="OGM20" s="334"/>
      <c r="OGP20" s="331"/>
      <c r="OGQ20" s="332"/>
      <c r="OGR20" s="333"/>
      <c r="OGT20" s="333"/>
      <c r="OGU20" s="331"/>
      <c r="OGV20" s="332"/>
      <c r="OGW20" s="333"/>
      <c r="OGX20" s="28"/>
      <c r="OGY20" s="333"/>
      <c r="OGZ20" s="331"/>
      <c r="OHA20" s="333"/>
      <c r="OHB20" s="333"/>
      <c r="OHC20" s="334"/>
      <c r="OHF20" s="331"/>
      <c r="OHG20" s="332"/>
      <c r="OHH20" s="333"/>
      <c r="OHJ20" s="333"/>
      <c r="OHK20" s="331"/>
      <c r="OHL20" s="332"/>
      <c r="OHM20" s="333"/>
      <c r="OHN20" s="28"/>
      <c r="OHO20" s="333"/>
      <c r="OHP20" s="331"/>
      <c r="OHQ20" s="333"/>
      <c r="OHR20" s="333"/>
      <c r="OHS20" s="334"/>
      <c r="OHV20" s="331"/>
      <c r="OHW20" s="332"/>
      <c r="OHX20" s="333"/>
      <c r="OHZ20" s="333"/>
      <c r="OIA20" s="331"/>
      <c r="OIB20" s="332"/>
      <c r="OIC20" s="333"/>
      <c r="OID20" s="28"/>
      <c r="OIE20" s="333"/>
      <c r="OIF20" s="331"/>
      <c r="OIG20" s="333"/>
      <c r="OIH20" s="333"/>
      <c r="OII20" s="334"/>
      <c r="OIL20" s="331"/>
      <c r="OIM20" s="332"/>
      <c r="OIN20" s="333"/>
      <c r="OIP20" s="333"/>
      <c r="OIQ20" s="331"/>
      <c r="OIR20" s="332"/>
      <c r="OIS20" s="333"/>
      <c r="OIT20" s="28"/>
      <c r="OIU20" s="333"/>
      <c r="OIV20" s="331"/>
      <c r="OIW20" s="333"/>
      <c r="OIX20" s="333"/>
      <c r="OIY20" s="334"/>
      <c r="OJB20" s="331"/>
      <c r="OJC20" s="332"/>
      <c r="OJD20" s="333"/>
      <c r="OJF20" s="333"/>
      <c r="OJG20" s="331"/>
      <c r="OJH20" s="332"/>
      <c r="OJI20" s="333"/>
      <c r="OJJ20" s="28"/>
      <c r="OJK20" s="333"/>
      <c r="OJL20" s="331"/>
      <c r="OJM20" s="333"/>
      <c r="OJN20" s="333"/>
      <c r="OJO20" s="334"/>
      <c r="OJR20" s="331"/>
      <c r="OJS20" s="332"/>
      <c r="OJT20" s="333"/>
      <c r="OJV20" s="333"/>
      <c r="OJW20" s="331"/>
      <c r="OJX20" s="332"/>
      <c r="OJY20" s="333"/>
      <c r="OJZ20" s="28"/>
      <c r="OKA20" s="333"/>
      <c r="OKB20" s="331"/>
      <c r="OKC20" s="333"/>
      <c r="OKD20" s="333"/>
      <c r="OKE20" s="334"/>
      <c r="OKH20" s="331"/>
      <c r="OKI20" s="332"/>
      <c r="OKJ20" s="333"/>
      <c r="OKL20" s="333"/>
      <c r="OKM20" s="331"/>
      <c r="OKN20" s="332"/>
      <c r="OKO20" s="333"/>
      <c r="OKP20" s="28"/>
      <c r="OKQ20" s="333"/>
      <c r="OKR20" s="331"/>
      <c r="OKS20" s="333"/>
      <c r="OKT20" s="333"/>
      <c r="OKU20" s="334"/>
      <c r="OKX20" s="331"/>
      <c r="OKY20" s="332"/>
      <c r="OKZ20" s="333"/>
      <c r="OLB20" s="333"/>
      <c r="OLC20" s="331"/>
      <c r="OLD20" s="332"/>
      <c r="OLE20" s="333"/>
      <c r="OLF20" s="28"/>
      <c r="OLG20" s="333"/>
      <c r="OLH20" s="331"/>
      <c r="OLI20" s="333"/>
      <c r="OLJ20" s="333"/>
      <c r="OLK20" s="334"/>
      <c r="OLN20" s="331"/>
      <c r="OLO20" s="332"/>
      <c r="OLP20" s="333"/>
      <c r="OLR20" s="333"/>
      <c r="OLS20" s="331"/>
      <c r="OLT20" s="332"/>
      <c r="OLU20" s="333"/>
      <c r="OLV20" s="28"/>
      <c r="OLW20" s="333"/>
      <c r="OLX20" s="331"/>
      <c r="OLY20" s="333"/>
      <c r="OLZ20" s="333"/>
      <c r="OMA20" s="334"/>
      <c r="OMD20" s="331"/>
      <c r="OME20" s="332"/>
      <c r="OMF20" s="333"/>
      <c r="OMH20" s="333"/>
      <c r="OMI20" s="331"/>
      <c r="OMJ20" s="332"/>
      <c r="OMK20" s="333"/>
      <c r="OML20" s="28"/>
      <c r="OMM20" s="333"/>
      <c r="OMN20" s="331"/>
      <c r="OMO20" s="333"/>
      <c r="OMP20" s="333"/>
      <c r="OMQ20" s="334"/>
      <c r="OMT20" s="331"/>
      <c r="OMU20" s="332"/>
      <c r="OMV20" s="333"/>
      <c r="OMX20" s="333"/>
      <c r="OMY20" s="331"/>
      <c r="OMZ20" s="332"/>
      <c r="ONA20" s="333"/>
      <c r="ONB20" s="28"/>
      <c r="ONC20" s="333"/>
      <c r="OND20" s="331"/>
      <c r="ONE20" s="333"/>
      <c r="ONF20" s="333"/>
      <c r="ONG20" s="334"/>
      <c r="ONJ20" s="331"/>
      <c r="ONK20" s="332"/>
      <c r="ONL20" s="333"/>
      <c r="ONN20" s="333"/>
      <c r="ONO20" s="331"/>
      <c r="ONP20" s="332"/>
      <c r="ONQ20" s="333"/>
      <c r="ONR20" s="28"/>
      <c r="ONS20" s="333"/>
      <c r="ONT20" s="331"/>
      <c r="ONU20" s="333"/>
      <c r="ONV20" s="333"/>
      <c r="ONW20" s="334"/>
      <c r="ONZ20" s="331"/>
      <c r="OOA20" s="332"/>
      <c r="OOB20" s="333"/>
      <c r="OOD20" s="333"/>
      <c r="OOE20" s="331"/>
      <c r="OOF20" s="332"/>
      <c r="OOG20" s="333"/>
      <c r="OOH20" s="28"/>
      <c r="OOI20" s="333"/>
      <c r="OOJ20" s="331"/>
      <c r="OOK20" s="333"/>
      <c r="OOL20" s="333"/>
      <c r="OOM20" s="334"/>
      <c r="OOP20" s="331"/>
      <c r="OOQ20" s="332"/>
      <c r="OOR20" s="333"/>
      <c r="OOT20" s="333"/>
      <c r="OOU20" s="331"/>
      <c r="OOV20" s="332"/>
      <c r="OOW20" s="333"/>
      <c r="OOX20" s="28"/>
      <c r="OOY20" s="333"/>
      <c r="OOZ20" s="331"/>
      <c r="OPA20" s="333"/>
      <c r="OPB20" s="333"/>
      <c r="OPC20" s="334"/>
      <c r="OPF20" s="331"/>
      <c r="OPG20" s="332"/>
      <c r="OPH20" s="333"/>
      <c r="OPJ20" s="333"/>
      <c r="OPK20" s="331"/>
      <c r="OPL20" s="332"/>
      <c r="OPM20" s="333"/>
      <c r="OPN20" s="28"/>
      <c r="OPO20" s="333"/>
      <c r="OPP20" s="331"/>
      <c r="OPQ20" s="333"/>
      <c r="OPR20" s="333"/>
      <c r="OPS20" s="334"/>
      <c r="OPV20" s="331"/>
      <c r="OPW20" s="332"/>
      <c r="OPX20" s="333"/>
      <c r="OPZ20" s="333"/>
      <c r="OQA20" s="331"/>
      <c r="OQB20" s="332"/>
      <c r="OQC20" s="333"/>
      <c r="OQD20" s="28"/>
      <c r="OQE20" s="333"/>
      <c r="OQF20" s="331"/>
      <c r="OQG20" s="333"/>
      <c r="OQH20" s="333"/>
      <c r="OQI20" s="334"/>
      <c r="OQL20" s="331"/>
      <c r="OQM20" s="332"/>
      <c r="OQN20" s="333"/>
      <c r="OQP20" s="333"/>
      <c r="OQQ20" s="331"/>
      <c r="OQR20" s="332"/>
      <c r="OQS20" s="333"/>
      <c r="OQT20" s="28"/>
      <c r="OQU20" s="333"/>
      <c r="OQV20" s="331"/>
      <c r="OQW20" s="333"/>
      <c r="OQX20" s="333"/>
      <c r="OQY20" s="334"/>
      <c r="ORB20" s="331"/>
      <c r="ORC20" s="332"/>
      <c r="ORD20" s="333"/>
      <c r="ORF20" s="333"/>
      <c r="ORG20" s="331"/>
      <c r="ORH20" s="332"/>
      <c r="ORI20" s="333"/>
      <c r="ORJ20" s="28"/>
      <c r="ORK20" s="333"/>
      <c r="ORL20" s="331"/>
      <c r="ORM20" s="333"/>
      <c r="ORN20" s="333"/>
      <c r="ORO20" s="334"/>
      <c r="ORR20" s="331"/>
      <c r="ORS20" s="332"/>
      <c r="ORT20" s="333"/>
      <c r="ORV20" s="333"/>
      <c r="ORW20" s="331"/>
      <c r="ORX20" s="332"/>
      <c r="ORY20" s="333"/>
      <c r="ORZ20" s="28"/>
      <c r="OSA20" s="333"/>
      <c r="OSB20" s="331"/>
      <c r="OSC20" s="333"/>
      <c r="OSD20" s="333"/>
      <c r="OSE20" s="334"/>
      <c r="OSH20" s="331"/>
      <c r="OSI20" s="332"/>
      <c r="OSJ20" s="333"/>
      <c r="OSL20" s="333"/>
      <c r="OSM20" s="331"/>
      <c r="OSN20" s="332"/>
      <c r="OSO20" s="333"/>
      <c r="OSP20" s="28"/>
      <c r="OSQ20" s="333"/>
      <c r="OSR20" s="331"/>
      <c r="OSS20" s="333"/>
      <c r="OST20" s="333"/>
      <c r="OSU20" s="334"/>
      <c r="OSX20" s="331"/>
      <c r="OSY20" s="332"/>
      <c r="OSZ20" s="333"/>
      <c r="OTB20" s="333"/>
      <c r="OTC20" s="331"/>
      <c r="OTD20" s="332"/>
      <c r="OTE20" s="333"/>
      <c r="OTF20" s="28"/>
      <c r="OTG20" s="333"/>
      <c r="OTH20" s="331"/>
      <c r="OTI20" s="333"/>
      <c r="OTJ20" s="333"/>
      <c r="OTK20" s="334"/>
      <c r="OTN20" s="331"/>
      <c r="OTO20" s="332"/>
      <c r="OTP20" s="333"/>
      <c r="OTR20" s="333"/>
      <c r="OTS20" s="331"/>
      <c r="OTT20" s="332"/>
      <c r="OTU20" s="333"/>
      <c r="OTV20" s="28"/>
      <c r="OTW20" s="333"/>
      <c r="OTX20" s="331"/>
      <c r="OTY20" s="333"/>
      <c r="OTZ20" s="333"/>
      <c r="OUA20" s="334"/>
      <c r="OUD20" s="331"/>
      <c r="OUE20" s="332"/>
      <c r="OUF20" s="333"/>
      <c r="OUH20" s="333"/>
      <c r="OUI20" s="331"/>
      <c r="OUJ20" s="332"/>
      <c r="OUK20" s="333"/>
      <c r="OUL20" s="28"/>
      <c r="OUM20" s="333"/>
      <c r="OUN20" s="331"/>
      <c r="OUO20" s="333"/>
      <c r="OUP20" s="333"/>
      <c r="OUQ20" s="334"/>
      <c r="OUT20" s="331"/>
      <c r="OUU20" s="332"/>
      <c r="OUV20" s="333"/>
      <c r="OUX20" s="333"/>
      <c r="OUY20" s="331"/>
      <c r="OUZ20" s="332"/>
      <c r="OVA20" s="333"/>
      <c r="OVB20" s="28"/>
      <c r="OVC20" s="333"/>
      <c r="OVD20" s="331"/>
      <c r="OVE20" s="333"/>
      <c r="OVF20" s="333"/>
      <c r="OVG20" s="334"/>
      <c r="OVJ20" s="331"/>
      <c r="OVK20" s="332"/>
      <c r="OVL20" s="333"/>
      <c r="OVN20" s="333"/>
      <c r="OVO20" s="331"/>
      <c r="OVP20" s="332"/>
      <c r="OVQ20" s="333"/>
      <c r="OVR20" s="28"/>
      <c r="OVS20" s="333"/>
      <c r="OVT20" s="331"/>
      <c r="OVU20" s="333"/>
      <c r="OVV20" s="333"/>
      <c r="OVW20" s="334"/>
      <c r="OVZ20" s="331"/>
      <c r="OWA20" s="332"/>
      <c r="OWB20" s="333"/>
      <c r="OWD20" s="333"/>
      <c r="OWE20" s="331"/>
      <c r="OWF20" s="332"/>
      <c r="OWG20" s="333"/>
      <c r="OWH20" s="28"/>
      <c r="OWI20" s="333"/>
      <c r="OWJ20" s="331"/>
      <c r="OWK20" s="333"/>
      <c r="OWL20" s="333"/>
      <c r="OWM20" s="334"/>
      <c r="OWP20" s="331"/>
      <c r="OWQ20" s="332"/>
      <c r="OWR20" s="333"/>
      <c r="OWT20" s="333"/>
      <c r="OWU20" s="331"/>
      <c r="OWV20" s="332"/>
      <c r="OWW20" s="333"/>
      <c r="OWX20" s="28"/>
      <c r="OWY20" s="333"/>
      <c r="OWZ20" s="331"/>
      <c r="OXA20" s="333"/>
      <c r="OXB20" s="333"/>
      <c r="OXC20" s="334"/>
      <c r="OXF20" s="331"/>
      <c r="OXG20" s="332"/>
      <c r="OXH20" s="333"/>
      <c r="OXJ20" s="333"/>
      <c r="OXK20" s="331"/>
      <c r="OXL20" s="332"/>
      <c r="OXM20" s="333"/>
      <c r="OXN20" s="28"/>
      <c r="OXO20" s="333"/>
      <c r="OXP20" s="331"/>
      <c r="OXQ20" s="333"/>
      <c r="OXR20" s="333"/>
      <c r="OXS20" s="334"/>
      <c r="OXV20" s="331"/>
      <c r="OXW20" s="332"/>
      <c r="OXX20" s="333"/>
      <c r="OXZ20" s="333"/>
      <c r="OYA20" s="331"/>
      <c r="OYB20" s="332"/>
      <c r="OYC20" s="333"/>
      <c r="OYD20" s="28"/>
      <c r="OYE20" s="333"/>
      <c r="OYF20" s="331"/>
      <c r="OYG20" s="333"/>
      <c r="OYH20" s="333"/>
      <c r="OYI20" s="334"/>
      <c r="OYL20" s="331"/>
      <c r="OYM20" s="332"/>
      <c r="OYN20" s="333"/>
      <c r="OYP20" s="333"/>
      <c r="OYQ20" s="331"/>
      <c r="OYR20" s="332"/>
      <c r="OYS20" s="333"/>
      <c r="OYT20" s="28"/>
      <c r="OYU20" s="333"/>
      <c r="OYV20" s="331"/>
      <c r="OYW20" s="333"/>
      <c r="OYX20" s="333"/>
      <c r="OYY20" s="334"/>
      <c r="OZB20" s="331"/>
      <c r="OZC20" s="332"/>
      <c r="OZD20" s="333"/>
      <c r="OZF20" s="333"/>
      <c r="OZG20" s="331"/>
      <c r="OZH20" s="332"/>
      <c r="OZI20" s="333"/>
      <c r="OZJ20" s="28"/>
      <c r="OZK20" s="333"/>
      <c r="OZL20" s="331"/>
      <c r="OZM20" s="333"/>
      <c r="OZN20" s="333"/>
      <c r="OZO20" s="334"/>
      <c r="OZR20" s="331"/>
      <c r="OZS20" s="332"/>
      <c r="OZT20" s="333"/>
      <c r="OZV20" s="333"/>
      <c r="OZW20" s="331"/>
      <c r="OZX20" s="332"/>
      <c r="OZY20" s="333"/>
      <c r="OZZ20" s="28"/>
      <c r="PAA20" s="333"/>
      <c r="PAB20" s="331"/>
      <c r="PAC20" s="333"/>
      <c r="PAD20" s="333"/>
      <c r="PAE20" s="334"/>
      <c r="PAH20" s="331"/>
      <c r="PAI20" s="332"/>
      <c r="PAJ20" s="333"/>
      <c r="PAL20" s="333"/>
      <c r="PAM20" s="331"/>
      <c r="PAN20" s="332"/>
      <c r="PAO20" s="333"/>
      <c r="PAP20" s="28"/>
      <c r="PAQ20" s="333"/>
      <c r="PAR20" s="331"/>
      <c r="PAS20" s="333"/>
      <c r="PAT20" s="333"/>
      <c r="PAU20" s="334"/>
      <c r="PAX20" s="331"/>
      <c r="PAY20" s="332"/>
      <c r="PAZ20" s="333"/>
      <c r="PBB20" s="333"/>
      <c r="PBC20" s="331"/>
      <c r="PBD20" s="332"/>
      <c r="PBE20" s="333"/>
      <c r="PBF20" s="28"/>
      <c r="PBG20" s="333"/>
      <c r="PBH20" s="331"/>
      <c r="PBI20" s="333"/>
      <c r="PBJ20" s="333"/>
      <c r="PBK20" s="334"/>
      <c r="PBN20" s="331"/>
      <c r="PBO20" s="332"/>
      <c r="PBP20" s="333"/>
      <c r="PBR20" s="333"/>
      <c r="PBS20" s="331"/>
      <c r="PBT20" s="332"/>
      <c r="PBU20" s="333"/>
      <c r="PBV20" s="28"/>
      <c r="PBW20" s="333"/>
      <c r="PBX20" s="331"/>
      <c r="PBY20" s="333"/>
      <c r="PBZ20" s="333"/>
      <c r="PCA20" s="334"/>
      <c r="PCD20" s="331"/>
      <c r="PCE20" s="332"/>
      <c r="PCF20" s="333"/>
      <c r="PCH20" s="333"/>
      <c r="PCI20" s="331"/>
      <c r="PCJ20" s="332"/>
      <c r="PCK20" s="333"/>
      <c r="PCL20" s="28"/>
      <c r="PCM20" s="333"/>
      <c r="PCN20" s="331"/>
      <c r="PCO20" s="333"/>
      <c r="PCP20" s="333"/>
      <c r="PCQ20" s="334"/>
      <c r="PCT20" s="331"/>
      <c r="PCU20" s="332"/>
      <c r="PCV20" s="333"/>
      <c r="PCX20" s="333"/>
      <c r="PCY20" s="331"/>
      <c r="PCZ20" s="332"/>
      <c r="PDA20" s="333"/>
      <c r="PDB20" s="28"/>
      <c r="PDC20" s="333"/>
      <c r="PDD20" s="331"/>
      <c r="PDE20" s="333"/>
      <c r="PDF20" s="333"/>
      <c r="PDG20" s="334"/>
      <c r="PDJ20" s="331"/>
      <c r="PDK20" s="332"/>
      <c r="PDL20" s="333"/>
      <c r="PDN20" s="333"/>
      <c r="PDO20" s="331"/>
      <c r="PDP20" s="332"/>
      <c r="PDQ20" s="333"/>
      <c r="PDR20" s="28"/>
      <c r="PDS20" s="333"/>
      <c r="PDT20" s="331"/>
      <c r="PDU20" s="333"/>
      <c r="PDV20" s="333"/>
      <c r="PDW20" s="334"/>
      <c r="PDZ20" s="331"/>
      <c r="PEA20" s="332"/>
      <c r="PEB20" s="333"/>
      <c r="PED20" s="333"/>
      <c r="PEE20" s="331"/>
      <c r="PEF20" s="332"/>
      <c r="PEG20" s="333"/>
      <c r="PEH20" s="28"/>
      <c r="PEI20" s="333"/>
      <c r="PEJ20" s="331"/>
      <c r="PEK20" s="333"/>
      <c r="PEL20" s="333"/>
      <c r="PEM20" s="334"/>
      <c r="PEP20" s="331"/>
      <c r="PEQ20" s="332"/>
      <c r="PER20" s="333"/>
      <c r="PET20" s="333"/>
      <c r="PEU20" s="331"/>
      <c r="PEV20" s="332"/>
      <c r="PEW20" s="333"/>
      <c r="PEX20" s="28"/>
      <c r="PEY20" s="333"/>
      <c r="PEZ20" s="331"/>
      <c r="PFA20" s="333"/>
      <c r="PFB20" s="333"/>
      <c r="PFC20" s="334"/>
      <c r="PFF20" s="331"/>
      <c r="PFG20" s="332"/>
      <c r="PFH20" s="333"/>
      <c r="PFJ20" s="333"/>
      <c r="PFK20" s="331"/>
      <c r="PFL20" s="332"/>
      <c r="PFM20" s="333"/>
      <c r="PFN20" s="28"/>
      <c r="PFO20" s="333"/>
      <c r="PFP20" s="331"/>
      <c r="PFQ20" s="333"/>
      <c r="PFR20" s="333"/>
      <c r="PFS20" s="334"/>
      <c r="PFV20" s="331"/>
      <c r="PFW20" s="332"/>
      <c r="PFX20" s="333"/>
      <c r="PFZ20" s="333"/>
      <c r="PGA20" s="331"/>
      <c r="PGB20" s="332"/>
      <c r="PGC20" s="333"/>
      <c r="PGD20" s="28"/>
      <c r="PGE20" s="333"/>
      <c r="PGF20" s="331"/>
      <c r="PGG20" s="333"/>
      <c r="PGH20" s="333"/>
      <c r="PGI20" s="334"/>
      <c r="PGL20" s="331"/>
      <c r="PGM20" s="332"/>
      <c r="PGN20" s="333"/>
      <c r="PGP20" s="333"/>
      <c r="PGQ20" s="331"/>
      <c r="PGR20" s="332"/>
      <c r="PGS20" s="333"/>
      <c r="PGT20" s="28"/>
      <c r="PGU20" s="333"/>
      <c r="PGV20" s="331"/>
      <c r="PGW20" s="333"/>
      <c r="PGX20" s="333"/>
      <c r="PGY20" s="334"/>
      <c r="PHB20" s="331"/>
      <c r="PHC20" s="332"/>
      <c r="PHD20" s="333"/>
      <c r="PHF20" s="333"/>
      <c r="PHG20" s="331"/>
      <c r="PHH20" s="332"/>
      <c r="PHI20" s="333"/>
      <c r="PHJ20" s="28"/>
      <c r="PHK20" s="333"/>
      <c r="PHL20" s="331"/>
      <c r="PHM20" s="333"/>
      <c r="PHN20" s="333"/>
      <c r="PHO20" s="334"/>
      <c r="PHR20" s="331"/>
      <c r="PHS20" s="332"/>
      <c r="PHT20" s="333"/>
      <c r="PHV20" s="333"/>
      <c r="PHW20" s="331"/>
      <c r="PHX20" s="332"/>
      <c r="PHY20" s="333"/>
      <c r="PHZ20" s="28"/>
      <c r="PIA20" s="333"/>
      <c r="PIB20" s="331"/>
      <c r="PIC20" s="333"/>
      <c r="PID20" s="333"/>
      <c r="PIE20" s="334"/>
      <c r="PIH20" s="331"/>
      <c r="PII20" s="332"/>
      <c r="PIJ20" s="333"/>
      <c r="PIL20" s="333"/>
      <c r="PIM20" s="331"/>
      <c r="PIN20" s="332"/>
      <c r="PIO20" s="333"/>
      <c r="PIP20" s="28"/>
      <c r="PIQ20" s="333"/>
      <c r="PIR20" s="331"/>
      <c r="PIS20" s="333"/>
      <c r="PIT20" s="333"/>
      <c r="PIU20" s="334"/>
      <c r="PIX20" s="331"/>
      <c r="PIY20" s="332"/>
      <c r="PIZ20" s="333"/>
      <c r="PJB20" s="333"/>
      <c r="PJC20" s="331"/>
      <c r="PJD20" s="332"/>
      <c r="PJE20" s="333"/>
      <c r="PJF20" s="28"/>
      <c r="PJG20" s="333"/>
      <c r="PJH20" s="331"/>
      <c r="PJI20" s="333"/>
      <c r="PJJ20" s="333"/>
      <c r="PJK20" s="334"/>
      <c r="PJN20" s="331"/>
      <c r="PJO20" s="332"/>
      <c r="PJP20" s="333"/>
      <c r="PJR20" s="333"/>
      <c r="PJS20" s="331"/>
      <c r="PJT20" s="332"/>
      <c r="PJU20" s="333"/>
      <c r="PJV20" s="28"/>
      <c r="PJW20" s="333"/>
      <c r="PJX20" s="331"/>
      <c r="PJY20" s="333"/>
      <c r="PJZ20" s="333"/>
      <c r="PKA20" s="334"/>
      <c r="PKD20" s="331"/>
      <c r="PKE20" s="332"/>
      <c r="PKF20" s="333"/>
      <c r="PKH20" s="333"/>
      <c r="PKI20" s="331"/>
      <c r="PKJ20" s="332"/>
      <c r="PKK20" s="333"/>
      <c r="PKL20" s="28"/>
      <c r="PKM20" s="333"/>
      <c r="PKN20" s="331"/>
      <c r="PKO20" s="333"/>
      <c r="PKP20" s="333"/>
      <c r="PKQ20" s="334"/>
      <c r="PKT20" s="331"/>
      <c r="PKU20" s="332"/>
      <c r="PKV20" s="333"/>
      <c r="PKX20" s="333"/>
      <c r="PKY20" s="331"/>
      <c r="PKZ20" s="332"/>
      <c r="PLA20" s="333"/>
      <c r="PLB20" s="28"/>
      <c r="PLC20" s="333"/>
      <c r="PLD20" s="331"/>
      <c r="PLE20" s="333"/>
      <c r="PLF20" s="333"/>
      <c r="PLG20" s="334"/>
      <c r="PLJ20" s="331"/>
      <c r="PLK20" s="332"/>
      <c r="PLL20" s="333"/>
      <c r="PLN20" s="333"/>
      <c r="PLO20" s="331"/>
      <c r="PLP20" s="332"/>
      <c r="PLQ20" s="333"/>
      <c r="PLR20" s="28"/>
      <c r="PLS20" s="333"/>
      <c r="PLT20" s="331"/>
      <c r="PLU20" s="333"/>
      <c r="PLV20" s="333"/>
      <c r="PLW20" s="334"/>
      <c r="PLZ20" s="331"/>
      <c r="PMA20" s="332"/>
      <c r="PMB20" s="333"/>
      <c r="PMD20" s="333"/>
      <c r="PME20" s="331"/>
      <c r="PMF20" s="332"/>
      <c r="PMG20" s="333"/>
      <c r="PMH20" s="28"/>
      <c r="PMI20" s="333"/>
      <c r="PMJ20" s="331"/>
      <c r="PMK20" s="333"/>
      <c r="PML20" s="333"/>
      <c r="PMM20" s="334"/>
      <c r="PMP20" s="331"/>
      <c r="PMQ20" s="332"/>
      <c r="PMR20" s="333"/>
      <c r="PMT20" s="333"/>
      <c r="PMU20" s="331"/>
      <c r="PMV20" s="332"/>
      <c r="PMW20" s="333"/>
      <c r="PMX20" s="28"/>
      <c r="PMY20" s="333"/>
      <c r="PMZ20" s="331"/>
      <c r="PNA20" s="333"/>
      <c r="PNB20" s="333"/>
      <c r="PNC20" s="334"/>
      <c r="PNF20" s="331"/>
      <c r="PNG20" s="332"/>
      <c r="PNH20" s="333"/>
      <c r="PNJ20" s="333"/>
      <c r="PNK20" s="331"/>
      <c r="PNL20" s="332"/>
      <c r="PNM20" s="333"/>
      <c r="PNN20" s="28"/>
      <c r="PNO20" s="333"/>
      <c r="PNP20" s="331"/>
      <c r="PNQ20" s="333"/>
      <c r="PNR20" s="333"/>
      <c r="PNS20" s="334"/>
      <c r="PNV20" s="331"/>
      <c r="PNW20" s="332"/>
      <c r="PNX20" s="333"/>
      <c r="PNZ20" s="333"/>
      <c r="POA20" s="331"/>
      <c r="POB20" s="332"/>
      <c r="POC20" s="333"/>
      <c r="POD20" s="28"/>
      <c r="POE20" s="333"/>
      <c r="POF20" s="331"/>
      <c r="POG20" s="333"/>
      <c r="POH20" s="333"/>
      <c r="POI20" s="334"/>
      <c r="POL20" s="331"/>
      <c r="POM20" s="332"/>
      <c r="PON20" s="333"/>
      <c r="POP20" s="333"/>
      <c r="POQ20" s="331"/>
      <c r="POR20" s="332"/>
      <c r="POS20" s="333"/>
      <c r="POT20" s="28"/>
      <c r="POU20" s="333"/>
      <c r="POV20" s="331"/>
      <c r="POW20" s="333"/>
      <c r="POX20" s="333"/>
      <c r="POY20" s="334"/>
      <c r="PPB20" s="331"/>
      <c r="PPC20" s="332"/>
      <c r="PPD20" s="333"/>
      <c r="PPF20" s="333"/>
      <c r="PPG20" s="331"/>
      <c r="PPH20" s="332"/>
      <c r="PPI20" s="333"/>
      <c r="PPJ20" s="28"/>
      <c r="PPK20" s="333"/>
      <c r="PPL20" s="331"/>
      <c r="PPM20" s="333"/>
      <c r="PPN20" s="333"/>
      <c r="PPO20" s="334"/>
      <c r="PPR20" s="331"/>
      <c r="PPS20" s="332"/>
      <c r="PPT20" s="333"/>
      <c r="PPV20" s="333"/>
      <c r="PPW20" s="331"/>
      <c r="PPX20" s="332"/>
      <c r="PPY20" s="333"/>
      <c r="PPZ20" s="28"/>
      <c r="PQA20" s="333"/>
      <c r="PQB20" s="331"/>
      <c r="PQC20" s="333"/>
      <c r="PQD20" s="333"/>
      <c r="PQE20" s="334"/>
      <c r="PQH20" s="331"/>
      <c r="PQI20" s="332"/>
      <c r="PQJ20" s="333"/>
      <c r="PQL20" s="333"/>
      <c r="PQM20" s="331"/>
      <c r="PQN20" s="332"/>
      <c r="PQO20" s="333"/>
      <c r="PQP20" s="28"/>
      <c r="PQQ20" s="333"/>
      <c r="PQR20" s="331"/>
      <c r="PQS20" s="333"/>
      <c r="PQT20" s="333"/>
      <c r="PQU20" s="334"/>
      <c r="PQX20" s="331"/>
      <c r="PQY20" s="332"/>
      <c r="PQZ20" s="333"/>
      <c r="PRB20" s="333"/>
      <c r="PRC20" s="331"/>
      <c r="PRD20" s="332"/>
      <c r="PRE20" s="333"/>
      <c r="PRF20" s="28"/>
      <c r="PRG20" s="333"/>
      <c r="PRH20" s="331"/>
      <c r="PRI20" s="333"/>
      <c r="PRJ20" s="333"/>
      <c r="PRK20" s="334"/>
      <c r="PRN20" s="331"/>
      <c r="PRO20" s="332"/>
      <c r="PRP20" s="333"/>
      <c r="PRR20" s="333"/>
      <c r="PRS20" s="331"/>
      <c r="PRT20" s="332"/>
      <c r="PRU20" s="333"/>
      <c r="PRV20" s="28"/>
      <c r="PRW20" s="333"/>
      <c r="PRX20" s="331"/>
      <c r="PRY20" s="333"/>
      <c r="PRZ20" s="333"/>
      <c r="PSA20" s="334"/>
      <c r="PSD20" s="331"/>
      <c r="PSE20" s="332"/>
      <c r="PSF20" s="333"/>
      <c r="PSH20" s="333"/>
      <c r="PSI20" s="331"/>
      <c r="PSJ20" s="332"/>
      <c r="PSK20" s="333"/>
      <c r="PSL20" s="28"/>
      <c r="PSM20" s="333"/>
      <c r="PSN20" s="331"/>
      <c r="PSO20" s="333"/>
      <c r="PSP20" s="333"/>
      <c r="PSQ20" s="334"/>
      <c r="PST20" s="331"/>
      <c r="PSU20" s="332"/>
      <c r="PSV20" s="333"/>
      <c r="PSX20" s="333"/>
      <c r="PSY20" s="331"/>
      <c r="PSZ20" s="332"/>
      <c r="PTA20" s="333"/>
      <c r="PTB20" s="28"/>
      <c r="PTC20" s="333"/>
      <c r="PTD20" s="331"/>
      <c r="PTE20" s="333"/>
      <c r="PTF20" s="333"/>
      <c r="PTG20" s="334"/>
      <c r="PTJ20" s="331"/>
      <c r="PTK20" s="332"/>
      <c r="PTL20" s="333"/>
      <c r="PTN20" s="333"/>
      <c r="PTO20" s="331"/>
      <c r="PTP20" s="332"/>
      <c r="PTQ20" s="333"/>
      <c r="PTR20" s="28"/>
      <c r="PTS20" s="333"/>
      <c r="PTT20" s="331"/>
      <c r="PTU20" s="333"/>
      <c r="PTV20" s="333"/>
      <c r="PTW20" s="334"/>
      <c r="PTZ20" s="331"/>
      <c r="PUA20" s="332"/>
      <c r="PUB20" s="333"/>
      <c r="PUD20" s="333"/>
      <c r="PUE20" s="331"/>
      <c r="PUF20" s="332"/>
      <c r="PUG20" s="333"/>
      <c r="PUH20" s="28"/>
      <c r="PUI20" s="333"/>
      <c r="PUJ20" s="331"/>
      <c r="PUK20" s="333"/>
      <c r="PUL20" s="333"/>
      <c r="PUM20" s="334"/>
      <c r="PUP20" s="331"/>
      <c r="PUQ20" s="332"/>
      <c r="PUR20" s="333"/>
      <c r="PUT20" s="333"/>
      <c r="PUU20" s="331"/>
      <c r="PUV20" s="332"/>
      <c r="PUW20" s="333"/>
      <c r="PUX20" s="28"/>
      <c r="PUY20" s="333"/>
      <c r="PUZ20" s="331"/>
      <c r="PVA20" s="333"/>
      <c r="PVB20" s="333"/>
      <c r="PVC20" s="334"/>
      <c r="PVF20" s="331"/>
      <c r="PVG20" s="332"/>
      <c r="PVH20" s="333"/>
      <c r="PVJ20" s="333"/>
      <c r="PVK20" s="331"/>
      <c r="PVL20" s="332"/>
      <c r="PVM20" s="333"/>
      <c r="PVN20" s="28"/>
      <c r="PVO20" s="333"/>
      <c r="PVP20" s="331"/>
      <c r="PVQ20" s="333"/>
      <c r="PVR20" s="333"/>
      <c r="PVS20" s="334"/>
      <c r="PVV20" s="331"/>
      <c r="PVW20" s="332"/>
      <c r="PVX20" s="333"/>
      <c r="PVZ20" s="333"/>
      <c r="PWA20" s="331"/>
      <c r="PWB20" s="332"/>
      <c r="PWC20" s="333"/>
      <c r="PWD20" s="28"/>
      <c r="PWE20" s="333"/>
      <c r="PWF20" s="331"/>
      <c r="PWG20" s="333"/>
      <c r="PWH20" s="333"/>
      <c r="PWI20" s="334"/>
      <c r="PWL20" s="331"/>
      <c r="PWM20" s="332"/>
      <c r="PWN20" s="333"/>
      <c r="PWP20" s="333"/>
      <c r="PWQ20" s="331"/>
      <c r="PWR20" s="332"/>
      <c r="PWS20" s="333"/>
      <c r="PWT20" s="28"/>
      <c r="PWU20" s="333"/>
      <c r="PWV20" s="331"/>
      <c r="PWW20" s="333"/>
      <c r="PWX20" s="333"/>
      <c r="PWY20" s="334"/>
      <c r="PXB20" s="331"/>
      <c r="PXC20" s="332"/>
      <c r="PXD20" s="333"/>
      <c r="PXF20" s="333"/>
      <c r="PXG20" s="331"/>
      <c r="PXH20" s="332"/>
      <c r="PXI20" s="333"/>
      <c r="PXJ20" s="28"/>
      <c r="PXK20" s="333"/>
      <c r="PXL20" s="331"/>
      <c r="PXM20" s="333"/>
      <c r="PXN20" s="333"/>
      <c r="PXO20" s="334"/>
      <c r="PXR20" s="331"/>
      <c r="PXS20" s="332"/>
      <c r="PXT20" s="333"/>
      <c r="PXV20" s="333"/>
      <c r="PXW20" s="331"/>
      <c r="PXX20" s="332"/>
      <c r="PXY20" s="333"/>
      <c r="PXZ20" s="28"/>
      <c r="PYA20" s="333"/>
      <c r="PYB20" s="331"/>
      <c r="PYC20" s="333"/>
      <c r="PYD20" s="333"/>
      <c r="PYE20" s="334"/>
      <c r="PYH20" s="331"/>
      <c r="PYI20" s="332"/>
      <c r="PYJ20" s="333"/>
      <c r="PYL20" s="333"/>
      <c r="PYM20" s="331"/>
      <c r="PYN20" s="332"/>
      <c r="PYO20" s="333"/>
      <c r="PYP20" s="28"/>
      <c r="PYQ20" s="333"/>
      <c r="PYR20" s="331"/>
      <c r="PYS20" s="333"/>
      <c r="PYT20" s="333"/>
      <c r="PYU20" s="334"/>
      <c r="PYX20" s="331"/>
      <c r="PYY20" s="332"/>
      <c r="PYZ20" s="333"/>
      <c r="PZB20" s="333"/>
      <c r="PZC20" s="331"/>
      <c r="PZD20" s="332"/>
      <c r="PZE20" s="333"/>
      <c r="PZF20" s="28"/>
      <c r="PZG20" s="333"/>
      <c r="PZH20" s="331"/>
      <c r="PZI20" s="333"/>
      <c r="PZJ20" s="333"/>
      <c r="PZK20" s="334"/>
      <c r="PZN20" s="331"/>
      <c r="PZO20" s="332"/>
      <c r="PZP20" s="333"/>
      <c r="PZR20" s="333"/>
      <c r="PZS20" s="331"/>
      <c r="PZT20" s="332"/>
      <c r="PZU20" s="333"/>
      <c r="PZV20" s="28"/>
      <c r="PZW20" s="333"/>
      <c r="PZX20" s="331"/>
      <c r="PZY20" s="333"/>
      <c r="PZZ20" s="333"/>
      <c r="QAA20" s="334"/>
      <c r="QAD20" s="331"/>
      <c r="QAE20" s="332"/>
      <c r="QAF20" s="333"/>
      <c r="QAH20" s="333"/>
      <c r="QAI20" s="331"/>
      <c r="QAJ20" s="332"/>
      <c r="QAK20" s="333"/>
      <c r="QAL20" s="28"/>
      <c r="QAM20" s="333"/>
      <c r="QAN20" s="331"/>
      <c r="QAO20" s="333"/>
      <c r="QAP20" s="333"/>
      <c r="QAQ20" s="334"/>
      <c r="QAT20" s="331"/>
      <c r="QAU20" s="332"/>
      <c r="QAV20" s="333"/>
      <c r="QAX20" s="333"/>
      <c r="QAY20" s="331"/>
      <c r="QAZ20" s="332"/>
      <c r="QBA20" s="333"/>
      <c r="QBB20" s="28"/>
      <c r="QBC20" s="333"/>
      <c r="QBD20" s="331"/>
      <c r="QBE20" s="333"/>
      <c r="QBF20" s="333"/>
      <c r="QBG20" s="334"/>
      <c r="QBJ20" s="331"/>
      <c r="QBK20" s="332"/>
      <c r="QBL20" s="333"/>
      <c r="QBN20" s="333"/>
      <c r="QBO20" s="331"/>
      <c r="QBP20" s="332"/>
      <c r="QBQ20" s="333"/>
      <c r="QBR20" s="28"/>
      <c r="QBS20" s="333"/>
      <c r="QBT20" s="331"/>
      <c r="QBU20" s="333"/>
      <c r="QBV20" s="333"/>
      <c r="QBW20" s="334"/>
      <c r="QBZ20" s="331"/>
      <c r="QCA20" s="332"/>
      <c r="QCB20" s="333"/>
      <c r="QCD20" s="333"/>
      <c r="QCE20" s="331"/>
      <c r="QCF20" s="332"/>
      <c r="QCG20" s="333"/>
      <c r="QCH20" s="28"/>
      <c r="QCI20" s="333"/>
      <c r="QCJ20" s="331"/>
      <c r="QCK20" s="333"/>
      <c r="QCL20" s="333"/>
      <c r="QCM20" s="334"/>
      <c r="QCP20" s="331"/>
      <c r="QCQ20" s="332"/>
      <c r="QCR20" s="333"/>
      <c r="QCT20" s="333"/>
      <c r="QCU20" s="331"/>
      <c r="QCV20" s="332"/>
      <c r="QCW20" s="333"/>
      <c r="QCX20" s="28"/>
      <c r="QCY20" s="333"/>
      <c r="QCZ20" s="331"/>
      <c r="QDA20" s="333"/>
      <c r="QDB20" s="333"/>
      <c r="QDC20" s="334"/>
      <c r="QDF20" s="331"/>
      <c r="QDG20" s="332"/>
      <c r="QDH20" s="333"/>
      <c r="QDJ20" s="333"/>
      <c r="QDK20" s="331"/>
      <c r="QDL20" s="332"/>
      <c r="QDM20" s="333"/>
      <c r="QDN20" s="28"/>
      <c r="QDO20" s="333"/>
      <c r="QDP20" s="331"/>
      <c r="QDQ20" s="333"/>
      <c r="QDR20" s="333"/>
      <c r="QDS20" s="334"/>
      <c r="QDV20" s="331"/>
      <c r="QDW20" s="332"/>
      <c r="QDX20" s="333"/>
      <c r="QDZ20" s="333"/>
      <c r="QEA20" s="331"/>
      <c r="QEB20" s="332"/>
      <c r="QEC20" s="333"/>
      <c r="QED20" s="28"/>
      <c r="QEE20" s="333"/>
      <c r="QEF20" s="331"/>
      <c r="QEG20" s="333"/>
      <c r="QEH20" s="333"/>
      <c r="QEI20" s="334"/>
      <c r="QEL20" s="331"/>
      <c r="QEM20" s="332"/>
      <c r="QEN20" s="333"/>
      <c r="QEP20" s="333"/>
      <c r="QEQ20" s="331"/>
      <c r="QER20" s="332"/>
      <c r="QES20" s="333"/>
      <c r="QET20" s="28"/>
      <c r="QEU20" s="333"/>
      <c r="QEV20" s="331"/>
      <c r="QEW20" s="333"/>
      <c r="QEX20" s="333"/>
      <c r="QEY20" s="334"/>
      <c r="QFB20" s="331"/>
      <c r="QFC20" s="332"/>
      <c r="QFD20" s="333"/>
      <c r="QFF20" s="333"/>
      <c r="QFG20" s="331"/>
      <c r="QFH20" s="332"/>
      <c r="QFI20" s="333"/>
      <c r="QFJ20" s="28"/>
      <c r="QFK20" s="333"/>
      <c r="QFL20" s="331"/>
      <c r="QFM20" s="333"/>
      <c r="QFN20" s="333"/>
      <c r="QFO20" s="334"/>
      <c r="QFR20" s="331"/>
      <c r="QFS20" s="332"/>
      <c r="QFT20" s="333"/>
      <c r="QFV20" s="333"/>
      <c r="QFW20" s="331"/>
      <c r="QFX20" s="332"/>
      <c r="QFY20" s="333"/>
      <c r="QFZ20" s="28"/>
      <c r="QGA20" s="333"/>
      <c r="QGB20" s="331"/>
      <c r="QGC20" s="333"/>
      <c r="QGD20" s="333"/>
      <c r="QGE20" s="334"/>
      <c r="QGH20" s="331"/>
      <c r="QGI20" s="332"/>
      <c r="QGJ20" s="333"/>
      <c r="QGL20" s="333"/>
      <c r="QGM20" s="331"/>
      <c r="QGN20" s="332"/>
      <c r="QGO20" s="333"/>
      <c r="QGP20" s="28"/>
      <c r="QGQ20" s="333"/>
      <c r="QGR20" s="331"/>
      <c r="QGS20" s="333"/>
      <c r="QGT20" s="333"/>
      <c r="QGU20" s="334"/>
      <c r="QGX20" s="331"/>
      <c r="QGY20" s="332"/>
      <c r="QGZ20" s="333"/>
      <c r="QHB20" s="333"/>
      <c r="QHC20" s="331"/>
      <c r="QHD20" s="332"/>
      <c r="QHE20" s="333"/>
      <c r="QHF20" s="28"/>
      <c r="QHG20" s="333"/>
      <c r="QHH20" s="331"/>
      <c r="QHI20" s="333"/>
      <c r="QHJ20" s="333"/>
      <c r="QHK20" s="334"/>
      <c r="QHN20" s="331"/>
      <c r="QHO20" s="332"/>
      <c r="QHP20" s="333"/>
      <c r="QHR20" s="333"/>
      <c r="QHS20" s="331"/>
      <c r="QHT20" s="332"/>
      <c r="QHU20" s="333"/>
      <c r="QHV20" s="28"/>
      <c r="QHW20" s="333"/>
      <c r="QHX20" s="331"/>
      <c r="QHY20" s="333"/>
      <c r="QHZ20" s="333"/>
      <c r="QIA20" s="334"/>
      <c r="QID20" s="331"/>
      <c r="QIE20" s="332"/>
      <c r="QIF20" s="333"/>
      <c r="QIH20" s="333"/>
      <c r="QII20" s="331"/>
      <c r="QIJ20" s="332"/>
      <c r="QIK20" s="333"/>
      <c r="QIL20" s="28"/>
      <c r="QIM20" s="333"/>
      <c r="QIN20" s="331"/>
      <c r="QIO20" s="333"/>
      <c r="QIP20" s="333"/>
      <c r="QIQ20" s="334"/>
      <c r="QIT20" s="331"/>
      <c r="QIU20" s="332"/>
      <c r="QIV20" s="333"/>
      <c r="QIX20" s="333"/>
      <c r="QIY20" s="331"/>
      <c r="QIZ20" s="332"/>
      <c r="QJA20" s="333"/>
      <c r="QJB20" s="28"/>
      <c r="QJC20" s="333"/>
      <c r="QJD20" s="331"/>
      <c r="QJE20" s="333"/>
      <c r="QJF20" s="333"/>
      <c r="QJG20" s="334"/>
      <c r="QJJ20" s="331"/>
      <c r="QJK20" s="332"/>
      <c r="QJL20" s="333"/>
      <c r="QJN20" s="333"/>
      <c r="QJO20" s="331"/>
      <c r="QJP20" s="332"/>
      <c r="QJQ20" s="333"/>
      <c r="QJR20" s="28"/>
      <c r="QJS20" s="333"/>
      <c r="QJT20" s="331"/>
      <c r="QJU20" s="333"/>
      <c r="QJV20" s="333"/>
      <c r="QJW20" s="334"/>
      <c r="QJZ20" s="331"/>
      <c r="QKA20" s="332"/>
      <c r="QKB20" s="333"/>
      <c r="QKD20" s="333"/>
      <c r="QKE20" s="331"/>
      <c r="QKF20" s="332"/>
      <c r="QKG20" s="333"/>
      <c r="QKH20" s="28"/>
      <c r="QKI20" s="333"/>
      <c r="QKJ20" s="331"/>
      <c r="QKK20" s="333"/>
      <c r="QKL20" s="333"/>
      <c r="QKM20" s="334"/>
      <c r="QKP20" s="331"/>
      <c r="QKQ20" s="332"/>
      <c r="QKR20" s="333"/>
      <c r="QKT20" s="333"/>
      <c r="QKU20" s="331"/>
      <c r="QKV20" s="332"/>
      <c r="QKW20" s="333"/>
      <c r="QKX20" s="28"/>
      <c r="QKY20" s="333"/>
      <c r="QKZ20" s="331"/>
      <c r="QLA20" s="333"/>
      <c r="QLB20" s="333"/>
      <c r="QLC20" s="334"/>
      <c r="QLF20" s="331"/>
      <c r="QLG20" s="332"/>
      <c r="QLH20" s="333"/>
      <c r="QLJ20" s="333"/>
      <c r="QLK20" s="331"/>
      <c r="QLL20" s="332"/>
      <c r="QLM20" s="333"/>
      <c r="QLN20" s="28"/>
      <c r="QLO20" s="333"/>
      <c r="QLP20" s="331"/>
      <c r="QLQ20" s="333"/>
      <c r="QLR20" s="333"/>
      <c r="QLS20" s="334"/>
      <c r="QLV20" s="331"/>
      <c r="QLW20" s="332"/>
      <c r="QLX20" s="333"/>
      <c r="QLZ20" s="333"/>
      <c r="QMA20" s="331"/>
      <c r="QMB20" s="332"/>
      <c r="QMC20" s="333"/>
      <c r="QMD20" s="28"/>
      <c r="QME20" s="333"/>
      <c r="QMF20" s="331"/>
      <c r="QMG20" s="333"/>
      <c r="QMH20" s="333"/>
      <c r="QMI20" s="334"/>
      <c r="QML20" s="331"/>
      <c r="QMM20" s="332"/>
      <c r="QMN20" s="333"/>
      <c r="QMP20" s="333"/>
      <c r="QMQ20" s="331"/>
      <c r="QMR20" s="332"/>
      <c r="QMS20" s="333"/>
      <c r="QMT20" s="28"/>
      <c r="QMU20" s="333"/>
      <c r="QMV20" s="331"/>
      <c r="QMW20" s="333"/>
      <c r="QMX20" s="333"/>
      <c r="QMY20" s="334"/>
      <c r="QNB20" s="331"/>
      <c r="QNC20" s="332"/>
      <c r="QND20" s="333"/>
      <c r="QNF20" s="333"/>
      <c r="QNG20" s="331"/>
      <c r="QNH20" s="332"/>
      <c r="QNI20" s="333"/>
      <c r="QNJ20" s="28"/>
      <c r="QNK20" s="333"/>
      <c r="QNL20" s="331"/>
      <c r="QNM20" s="333"/>
      <c r="QNN20" s="333"/>
      <c r="QNO20" s="334"/>
      <c r="QNR20" s="331"/>
      <c r="QNS20" s="332"/>
      <c r="QNT20" s="333"/>
      <c r="QNV20" s="333"/>
      <c r="QNW20" s="331"/>
      <c r="QNX20" s="332"/>
      <c r="QNY20" s="333"/>
      <c r="QNZ20" s="28"/>
      <c r="QOA20" s="333"/>
      <c r="QOB20" s="331"/>
      <c r="QOC20" s="333"/>
      <c r="QOD20" s="333"/>
      <c r="QOE20" s="334"/>
      <c r="QOH20" s="331"/>
      <c r="QOI20" s="332"/>
      <c r="QOJ20" s="333"/>
      <c r="QOL20" s="333"/>
      <c r="QOM20" s="331"/>
      <c r="QON20" s="332"/>
      <c r="QOO20" s="333"/>
      <c r="QOP20" s="28"/>
      <c r="QOQ20" s="333"/>
      <c r="QOR20" s="331"/>
      <c r="QOS20" s="333"/>
      <c r="QOT20" s="333"/>
      <c r="QOU20" s="334"/>
      <c r="QOX20" s="331"/>
      <c r="QOY20" s="332"/>
      <c r="QOZ20" s="333"/>
      <c r="QPB20" s="333"/>
      <c r="QPC20" s="331"/>
      <c r="QPD20" s="332"/>
      <c r="QPE20" s="333"/>
      <c r="QPF20" s="28"/>
      <c r="QPG20" s="333"/>
      <c r="QPH20" s="331"/>
      <c r="QPI20" s="333"/>
      <c r="QPJ20" s="333"/>
      <c r="QPK20" s="334"/>
      <c r="QPN20" s="331"/>
      <c r="QPO20" s="332"/>
      <c r="QPP20" s="333"/>
      <c r="QPR20" s="333"/>
      <c r="QPS20" s="331"/>
      <c r="QPT20" s="332"/>
      <c r="QPU20" s="333"/>
      <c r="QPV20" s="28"/>
      <c r="QPW20" s="333"/>
      <c r="QPX20" s="331"/>
      <c r="QPY20" s="333"/>
      <c r="QPZ20" s="333"/>
      <c r="QQA20" s="334"/>
      <c r="QQD20" s="331"/>
      <c r="QQE20" s="332"/>
      <c r="QQF20" s="333"/>
      <c r="QQH20" s="333"/>
      <c r="QQI20" s="331"/>
      <c r="QQJ20" s="332"/>
      <c r="QQK20" s="333"/>
      <c r="QQL20" s="28"/>
      <c r="QQM20" s="333"/>
      <c r="QQN20" s="331"/>
      <c r="QQO20" s="333"/>
      <c r="QQP20" s="333"/>
      <c r="QQQ20" s="334"/>
      <c r="QQT20" s="331"/>
      <c r="QQU20" s="332"/>
      <c r="QQV20" s="333"/>
      <c r="QQX20" s="333"/>
      <c r="QQY20" s="331"/>
      <c r="QQZ20" s="332"/>
      <c r="QRA20" s="333"/>
      <c r="QRB20" s="28"/>
      <c r="QRC20" s="333"/>
      <c r="QRD20" s="331"/>
      <c r="QRE20" s="333"/>
      <c r="QRF20" s="333"/>
      <c r="QRG20" s="334"/>
      <c r="QRJ20" s="331"/>
      <c r="QRK20" s="332"/>
      <c r="QRL20" s="333"/>
      <c r="QRN20" s="333"/>
      <c r="QRO20" s="331"/>
      <c r="QRP20" s="332"/>
      <c r="QRQ20" s="333"/>
      <c r="QRR20" s="28"/>
      <c r="QRS20" s="333"/>
      <c r="QRT20" s="331"/>
      <c r="QRU20" s="333"/>
      <c r="QRV20" s="333"/>
      <c r="QRW20" s="334"/>
      <c r="QRZ20" s="331"/>
      <c r="QSA20" s="332"/>
      <c r="QSB20" s="333"/>
      <c r="QSD20" s="333"/>
      <c r="QSE20" s="331"/>
      <c r="QSF20" s="332"/>
      <c r="QSG20" s="333"/>
      <c r="QSH20" s="28"/>
      <c r="QSI20" s="333"/>
      <c r="QSJ20" s="331"/>
      <c r="QSK20" s="333"/>
      <c r="QSL20" s="333"/>
      <c r="QSM20" s="334"/>
      <c r="QSP20" s="331"/>
      <c r="QSQ20" s="332"/>
      <c r="QSR20" s="333"/>
      <c r="QST20" s="333"/>
      <c r="QSU20" s="331"/>
      <c r="QSV20" s="332"/>
      <c r="QSW20" s="333"/>
      <c r="QSX20" s="28"/>
      <c r="QSY20" s="333"/>
      <c r="QSZ20" s="331"/>
      <c r="QTA20" s="333"/>
      <c r="QTB20" s="333"/>
      <c r="QTC20" s="334"/>
      <c r="QTF20" s="331"/>
      <c r="QTG20" s="332"/>
      <c r="QTH20" s="333"/>
      <c r="QTJ20" s="333"/>
      <c r="QTK20" s="331"/>
      <c r="QTL20" s="332"/>
      <c r="QTM20" s="333"/>
      <c r="QTN20" s="28"/>
      <c r="QTO20" s="333"/>
      <c r="QTP20" s="331"/>
      <c r="QTQ20" s="333"/>
      <c r="QTR20" s="333"/>
      <c r="QTS20" s="334"/>
      <c r="QTV20" s="331"/>
      <c r="QTW20" s="332"/>
      <c r="QTX20" s="333"/>
      <c r="QTZ20" s="333"/>
      <c r="QUA20" s="331"/>
      <c r="QUB20" s="332"/>
      <c r="QUC20" s="333"/>
      <c r="QUD20" s="28"/>
      <c r="QUE20" s="333"/>
      <c r="QUF20" s="331"/>
      <c r="QUG20" s="333"/>
      <c r="QUH20" s="333"/>
      <c r="QUI20" s="334"/>
      <c r="QUL20" s="331"/>
      <c r="QUM20" s="332"/>
      <c r="QUN20" s="333"/>
      <c r="QUP20" s="333"/>
      <c r="QUQ20" s="331"/>
      <c r="QUR20" s="332"/>
      <c r="QUS20" s="333"/>
      <c r="QUT20" s="28"/>
      <c r="QUU20" s="333"/>
      <c r="QUV20" s="331"/>
      <c r="QUW20" s="333"/>
      <c r="QUX20" s="333"/>
      <c r="QUY20" s="334"/>
      <c r="QVB20" s="331"/>
      <c r="QVC20" s="332"/>
      <c r="QVD20" s="333"/>
      <c r="QVF20" s="333"/>
      <c r="QVG20" s="331"/>
      <c r="QVH20" s="332"/>
      <c r="QVI20" s="333"/>
      <c r="QVJ20" s="28"/>
      <c r="QVK20" s="333"/>
      <c r="QVL20" s="331"/>
      <c r="QVM20" s="333"/>
      <c r="QVN20" s="333"/>
      <c r="QVO20" s="334"/>
      <c r="QVR20" s="331"/>
      <c r="QVS20" s="332"/>
      <c r="QVT20" s="333"/>
      <c r="QVV20" s="333"/>
      <c r="QVW20" s="331"/>
      <c r="QVX20" s="332"/>
      <c r="QVY20" s="333"/>
      <c r="QVZ20" s="28"/>
      <c r="QWA20" s="333"/>
      <c r="QWB20" s="331"/>
      <c r="QWC20" s="333"/>
      <c r="QWD20" s="333"/>
      <c r="QWE20" s="334"/>
      <c r="QWH20" s="331"/>
      <c r="QWI20" s="332"/>
      <c r="QWJ20" s="333"/>
      <c r="QWL20" s="333"/>
      <c r="QWM20" s="331"/>
      <c r="QWN20" s="332"/>
      <c r="QWO20" s="333"/>
      <c r="QWP20" s="28"/>
      <c r="QWQ20" s="333"/>
      <c r="QWR20" s="331"/>
      <c r="QWS20" s="333"/>
      <c r="QWT20" s="333"/>
      <c r="QWU20" s="334"/>
      <c r="QWX20" s="331"/>
      <c r="QWY20" s="332"/>
      <c r="QWZ20" s="333"/>
      <c r="QXB20" s="333"/>
      <c r="QXC20" s="331"/>
      <c r="QXD20" s="332"/>
      <c r="QXE20" s="333"/>
      <c r="QXF20" s="28"/>
      <c r="QXG20" s="333"/>
      <c r="QXH20" s="331"/>
      <c r="QXI20" s="333"/>
      <c r="QXJ20" s="333"/>
      <c r="QXK20" s="334"/>
      <c r="QXN20" s="331"/>
      <c r="QXO20" s="332"/>
      <c r="QXP20" s="333"/>
      <c r="QXR20" s="333"/>
      <c r="QXS20" s="331"/>
      <c r="QXT20" s="332"/>
      <c r="QXU20" s="333"/>
      <c r="QXV20" s="28"/>
      <c r="QXW20" s="333"/>
      <c r="QXX20" s="331"/>
      <c r="QXY20" s="333"/>
      <c r="QXZ20" s="333"/>
      <c r="QYA20" s="334"/>
      <c r="QYD20" s="331"/>
      <c r="QYE20" s="332"/>
      <c r="QYF20" s="333"/>
      <c r="QYH20" s="333"/>
      <c r="QYI20" s="331"/>
      <c r="QYJ20" s="332"/>
      <c r="QYK20" s="333"/>
      <c r="QYL20" s="28"/>
      <c r="QYM20" s="333"/>
      <c r="QYN20" s="331"/>
      <c r="QYO20" s="333"/>
      <c r="QYP20" s="333"/>
      <c r="QYQ20" s="334"/>
      <c r="QYT20" s="331"/>
      <c r="QYU20" s="332"/>
      <c r="QYV20" s="333"/>
      <c r="QYX20" s="333"/>
      <c r="QYY20" s="331"/>
      <c r="QYZ20" s="332"/>
      <c r="QZA20" s="333"/>
      <c r="QZB20" s="28"/>
      <c r="QZC20" s="333"/>
      <c r="QZD20" s="331"/>
      <c r="QZE20" s="333"/>
      <c r="QZF20" s="333"/>
      <c r="QZG20" s="334"/>
      <c r="QZJ20" s="331"/>
      <c r="QZK20" s="332"/>
      <c r="QZL20" s="333"/>
      <c r="QZN20" s="333"/>
      <c r="QZO20" s="331"/>
      <c r="QZP20" s="332"/>
      <c r="QZQ20" s="333"/>
      <c r="QZR20" s="28"/>
      <c r="QZS20" s="333"/>
      <c r="QZT20" s="331"/>
      <c r="QZU20" s="333"/>
      <c r="QZV20" s="333"/>
      <c r="QZW20" s="334"/>
      <c r="QZZ20" s="331"/>
      <c r="RAA20" s="332"/>
      <c r="RAB20" s="333"/>
      <c r="RAD20" s="333"/>
      <c r="RAE20" s="331"/>
      <c r="RAF20" s="332"/>
      <c r="RAG20" s="333"/>
      <c r="RAH20" s="28"/>
      <c r="RAI20" s="333"/>
      <c r="RAJ20" s="331"/>
      <c r="RAK20" s="333"/>
      <c r="RAL20" s="333"/>
      <c r="RAM20" s="334"/>
      <c r="RAP20" s="331"/>
      <c r="RAQ20" s="332"/>
      <c r="RAR20" s="333"/>
      <c r="RAT20" s="333"/>
      <c r="RAU20" s="331"/>
      <c r="RAV20" s="332"/>
      <c r="RAW20" s="333"/>
      <c r="RAX20" s="28"/>
      <c r="RAY20" s="333"/>
      <c r="RAZ20" s="331"/>
      <c r="RBA20" s="333"/>
      <c r="RBB20" s="333"/>
      <c r="RBC20" s="334"/>
      <c r="RBF20" s="331"/>
      <c r="RBG20" s="332"/>
      <c r="RBH20" s="333"/>
      <c r="RBJ20" s="333"/>
      <c r="RBK20" s="331"/>
      <c r="RBL20" s="332"/>
      <c r="RBM20" s="333"/>
      <c r="RBN20" s="28"/>
      <c r="RBO20" s="333"/>
      <c r="RBP20" s="331"/>
      <c r="RBQ20" s="333"/>
      <c r="RBR20" s="333"/>
      <c r="RBS20" s="334"/>
      <c r="RBV20" s="331"/>
      <c r="RBW20" s="332"/>
      <c r="RBX20" s="333"/>
      <c r="RBZ20" s="333"/>
      <c r="RCA20" s="331"/>
      <c r="RCB20" s="332"/>
      <c r="RCC20" s="333"/>
      <c r="RCD20" s="28"/>
      <c r="RCE20" s="333"/>
      <c r="RCF20" s="331"/>
      <c r="RCG20" s="333"/>
      <c r="RCH20" s="333"/>
      <c r="RCI20" s="334"/>
      <c r="RCL20" s="331"/>
      <c r="RCM20" s="332"/>
      <c r="RCN20" s="333"/>
      <c r="RCP20" s="333"/>
      <c r="RCQ20" s="331"/>
      <c r="RCR20" s="332"/>
      <c r="RCS20" s="333"/>
      <c r="RCT20" s="28"/>
      <c r="RCU20" s="333"/>
      <c r="RCV20" s="331"/>
      <c r="RCW20" s="333"/>
      <c r="RCX20" s="333"/>
      <c r="RCY20" s="334"/>
      <c r="RDB20" s="331"/>
      <c r="RDC20" s="332"/>
      <c r="RDD20" s="333"/>
      <c r="RDF20" s="333"/>
      <c r="RDG20" s="331"/>
      <c r="RDH20" s="332"/>
      <c r="RDI20" s="333"/>
      <c r="RDJ20" s="28"/>
      <c r="RDK20" s="333"/>
      <c r="RDL20" s="331"/>
      <c r="RDM20" s="333"/>
      <c r="RDN20" s="333"/>
      <c r="RDO20" s="334"/>
      <c r="RDR20" s="331"/>
      <c r="RDS20" s="332"/>
      <c r="RDT20" s="333"/>
      <c r="RDV20" s="333"/>
      <c r="RDW20" s="331"/>
      <c r="RDX20" s="332"/>
      <c r="RDY20" s="333"/>
      <c r="RDZ20" s="28"/>
      <c r="REA20" s="333"/>
      <c r="REB20" s="331"/>
      <c r="REC20" s="333"/>
      <c r="RED20" s="333"/>
      <c r="REE20" s="334"/>
      <c r="REH20" s="331"/>
      <c r="REI20" s="332"/>
      <c r="REJ20" s="333"/>
      <c r="REL20" s="333"/>
      <c r="REM20" s="331"/>
      <c r="REN20" s="332"/>
      <c r="REO20" s="333"/>
      <c r="REP20" s="28"/>
      <c r="REQ20" s="333"/>
      <c r="RER20" s="331"/>
      <c r="RES20" s="333"/>
      <c r="RET20" s="333"/>
      <c r="REU20" s="334"/>
      <c r="REX20" s="331"/>
      <c r="REY20" s="332"/>
      <c r="REZ20" s="333"/>
      <c r="RFB20" s="333"/>
      <c r="RFC20" s="331"/>
      <c r="RFD20" s="332"/>
      <c r="RFE20" s="333"/>
      <c r="RFF20" s="28"/>
      <c r="RFG20" s="333"/>
      <c r="RFH20" s="331"/>
      <c r="RFI20" s="333"/>
      <c r="RFJ20" s="333"/>
      <c r="RFK20" s="334"/>
      <c r="RFN20" s="331"/>
      <c r="RFO20" s="332"/>
      <c r="RFP20" s="333"/>
      <c r="RFR20" s="333"/>
      <c r="RFS20" s="331"/>
      <c r="RFT20" s="332"/>
      <c r="RFU20" s="333"/>
      <c r="RFV20" s="28"/>
      <c r="RFW20" s="333"/>
      <c r="RFX20" s="331"/>
      <c r="RFY20" s="333"/>
      <c r="RFZ20" s="333"/>
      <c r="RGA20" s="334"/>
      <c r="RGD20" s="331"/>
      <c r="RGE20" s="332"/>
      <c r="RGF20" s="333"/>
      <c r="RGH20" s="333"/>
      <c r="RGI20" s="331"/>
      <c r="RGJ20" s="332"/>
      <c r="RGK20" s="333"/>
      <c r="RGL20" s="28"/>
      <c r="RGM20" s="333"/>
      <c r="RGN20" s="331"/>
      <c r="RGO20" s="333"/>
      <c r="RGP20" s="333"/>
      <c r="RGQ20" s="334"/>
      <c r="RGT20" s="331"/>
      <c r="RGU20" s="332"/>
      <c r="RGV20" s="333"/>
      <c r="RGX20" s="333"/>
      <c r="RGY20" s="331"/>
      <c r="RGZ20" s="332"/>
      <c r="RHA20" s="333"/>
      <c r="RHB20" s="28"/>
      <c r="RHC20" s="333"/>
      <c r="RHD20" s="331"/>
      <c r="RHE20" s="333"/>
      <c r="RHF20" s="333"/>
      <c r="RHG20" s="334"/>
      <c r="RHJ20" s="331"/>
      <c r="RHK20" s="332"/>
      <c r="RHL20" s="333"/>
      <c r="RHN20" s="333"/>
      <c r="RHO20" s="331"/>
      <c r="RHP20" s="332"/>
      <c r="RHQ20" s="333"/>
      <c r="RHR20" s="28"/>
      <c r="RHS20" s="333"/>
      <c r="RHT20" s="331"/>
      <c r="RHU20" s="333"/>
      <c r="RHV20" s="333"/>
      <c r="RHW20" s="334"/>
      <c r="RHZ20" s="331"/>
      <c r="RIA20" s="332"/>
      <c r="RIB20" s="333"/>
      <c r="RID20" s="333"/>
      <c r="RIE20" s="331"/>
      <c r="RIF20" s="332"/>
      <c r="RIG20" s="333"/>
      <c r="RIH20" s="28"/>
      <c r="RII20" s="333"/>
      <c r="RIJ20" s="331"/>
      <c r="RIK20" s="333"/>
      <c r="RIL20" s="333"/>
      <c r="RIM20" s="334"/>
      <c r="RIP20" s="331"/>
      <c r="RIQ20" s="332"/>
      <c r="RIR20" s="333"/>
      <c r="RIT20" s="333"/>
      <c r="RIU20" s="331"/>
      <c r="RIV20" s="332"/>
      <c r="RIW20" s="333"/>
      <c r="RIX20" s="28"/>
      <c r="RIY20" s="333"/>
      <c r="RIZ20" s="331"/>
      <c r="RJA20" s="333"/>
      <c r="RJB20" s="333"/>
      <c r="RJC20" s="334"/>
      <c r="RJF20" s="331"/>
      <c r="RJG20" s="332"/>
      <c r="RJH20" s="333"/>
      <c r="RJJ20" s="333"/>
      <c r="RJK20" s="331"/>
      <c r="RJL20" s="332"/>
      <c r="RJM20" s="333"/>
      <c r="RJN20" s="28"/>
      <c r="RJO20" s="333"/>
      <c r="RJP20" s="331"/>
      <c r="RJQ20" s="333"/>
      <c r="RJR20" s="333"/>
      <c r="RJS20" s="334"/>
      <c r="RJV20" s="331"/>
      <c r="RJW20" s="332"/>
      <c r="RJX20" s="333"/>
      <c r="RJZ20" s="333"/>
      <c r="RKA20" s="331"/>
      <c r="RKB20" s="332"/>
      <c r="RKC20" s="333"/>
      <c r="RKD20" s="28"/>
      <c r="RKE20" s="333"/>
      <c r="RKF20" s="331"/>
      <c r="RKG20" s="333"/>
      <c r="RKH20" s="333"/>
      <c r="RKI20" s="334"/>
      <c r="RKL20" s="331"/>
      <c r="RKM20" s="332"/>
      <c r="RKN20" s="333"/>
      <c r="RKP20" s="333"/>
      <c r="RKQ20" s="331"/>
      <c r="RKR20" s="332"/>
      <c r="RKS20" s="333"/>
      <c r="RKT20" s="28"/>
      <c r="RKU20" s="333"/>
      <c r="RKV20" s="331"/>
      <c r="RKW20" s="333"/>
      <c r="RKX20" s="333"/>
      <c r="RKY20" s="334"/>
      <c r="RLB20" s="331"/>
      <c r="RLC20" s="332"/>
      <c r="RLD20" s="333"/>
      <c r="RLF20" s="333"/>
      <c r="RLG20" s="331"/>
      <c r="RLH20" s="332"/>
      <c r="RLI20" s="333"/>
      <c r="RLJ20" s="28"/>
      <c r="RLK20" s="333"/>
      <c r="RLL20" s="331"/>
      <c r="RLM20" s="333"/>
      <c r="RLN20" s="333"/>
      <c r="RLO20" s="334"/>
      <c r="RLR20" s="331"/>
      <c r="RLS20" s="332"/>
      <c r="RLT20" s="333"/>
      <c r="RLV20" s="333"/>
      <c r="RLW20" s="331"/>
      <c r="RLX20" s="332"/>
      <c r="RLY20" s="333"/>
      <c r="RLZ20" s="28"/>
      <c r="RMA20" s="333"/>
      <c r="RMB20" s="331"/>
      <c r="RMC20" s="333"/>
      <c r="RMD20" s="333"/>
      <c r="RME20" s="334"/>
      <c r="RMH20" s="331"/>
      <c r="RMI20" s="332"/>
      <c r="RMJ20" s="333"/>
      <c r="RML20" s="333"/>
      <c r="RMM20" s="331"/>
      <c r="RMN20" s="332"/>
      <c r="RMO20" s="333"/>
      <c r="RMP20" s="28"/>
      <c r="RMQ20" s="333"/>
      <c r="RMR20" s="331"/>
      <c r="RMS20" s="333"/>
      <c r="RMT20" s="333"/>
      <c r="RMU20" s="334"/>
      <c r="RMX20" s="331"/>
      <c r="RMY20" s="332"/>
      <c r="RMZ20" s="333"/>
      <c r="RNB20" s="333"/>
      <c r="RNC20" s="331"/>
      <c r="RND20" s="332"/>
      <c r="RNE20" s="333"/>
      <c r="RNF20" s="28"/>
      <c r="RNG20" s="333"/>
      <c r="RNH20" s="331"/>
      <c r="RNI20" s="333"/>
      <c r="RNJ20" s="333"/>
      <c r="RNK20" s="334"/>
      <c r="RNN20" s="331"/>
      <c r="RNO20" s="332"/>
      <c r="RNP20" s="333"/>
      <c r="RNR20" s="333"/>
      <c r="RNS20" s="331"/>
      <c r="RNT20" s="332"/>
      <c r="RNU20" s="333"/>
      <c r="RNV20" s="28"/>
      <c r="RNW20" s="333"/>
      <c r="RNX20" s="331"/>
      <c r="RNY20" s="333"/>
      <c r="RNZ20" s="333"/>
      <c r="ROA20" s="334"/>
      <c r="ROD20" s="331"/>
      <c r="ROE20" s="332"/>
      <c r="ROF20" s="333"/>
      <c r="ROH20" s="333"/>
      <c r="ROI20" s="331"/>
      <c r="ROJ20" s="332"/>
      <c r="ROK20" s="333"/>
      <c r="ROL20" s="28"/>
      <c r="ROM20" s="333"/>
      <c r="RON20" s="331"/>
      <c r="ROO20" s="333"/>
      <c r="ROP20" s="333"/>
      <c r="ROQ20" s="334"/>
      <c r="ROT20" s="331"/>
      <c r="ROU20" s="332"/>
      <c r="ROV20" s="333"/>
      <c r="ROX20" s="333"/>
      <c r="ROY20" s="331"/>
      <c r="ROZ20" s="332"/>
      <c r="RPA20" s="333"/>
      <c r="RPB20" s="28"/>
      <c r="RPC20" s="333"/>
      <c r="RPD20" s="331"/>
      <c r="RPE20" s="333"/>
      <c r="RPF20" s="333"/>
      <c r="RPG20" s="334"/>
      <c r="RPJ20" s="331"/>
      <c r="RPK20" s="332"/>
      <c r="RPL20" s="333"/>
      <c r="RPN20" s="333"/>
      <c r="RPO20" s="331"/>
      <c r="RPP20" s="332"/>
      <c r="RPQ20" s="333"/>
      <c r="RPR20" s="28"/>
      <c r="RPS20" s="333"/>
      <c r="RPT20" s="331"/>
      <c r="RPU20" s="333"/>
      <c r="RPV20" s="333"/>
      <c r="RPW20" s="334"/>
      <c r="RPZ20" s="331"/>
      <c r="RQA20" s="332"/>
      <c r="RQB20" s="333"/>
      <c r="RQD20" s="333"/>
      <c r="RQE20" s="331"/>
      <c r="RQF20" s="332"/>
      <c r="RQG20" s="333"/>
      <c r="RQH20" s="28"/>
      <c r="RQI20" s="333"/>
      <c r="RQJ20" s="331"/>
      <c r="RQK20" s="333"/>
      <c r="RQL20" s="333"/>
      <c r="RQM20" s="334"/>
      <c r="RQP20" s="331"/>
      <c r="RQQ20" s="332"/>
      <c r="RQR20" s="333"/>
      <c r="RQT20" s="333"/>
      <c r="RQU20" s="331"/>
      <c r="RQV20" s="332"/>
      <c r="RQW20" s="333"/>
      <c r="RQX20" s="28"/>
      <c r="RQY20" s="333"/>
      <c r="RQZ20" s="331"/>
      <c r="RRA20" s="333"/>
      <c r="RRB20" s="333"/>
      <c r="RRC20" s="334"/>
      <c r="RRF20" s="331"/>
      <c r="RRG20" s="332"/>
      <c r="RRH20" s="333"/>
      <c r="RRJ20" s="333"/>
      <c r="RRK20" s="331"/>
      <c r="RRL20" s="332"/>
      <c r="RRM20" s="333"/>
      <c r="RRN20" s="28"/>
      <c r="RRO20" s="333"/>
      <c r="RRP20" s="331"/>
      <c r="RRQ20" s="333"/>
      <c r="RRR20" s="333"/>
      <c r="RRS20" s="334"/>
      <c r="RRV20" s="331"/>
      <c r="RRW20" s="332"/>
      <c r="RRX20" s="333"/>
      <c r="RRZ20" s="333"/>
      <c r="RSA20" s="331"/>
      <c r="RSB20" s="332"/>
      <c r="RSC20" s="333"/>
      <c r="RSD20" s="28"/>
      <c r="RSE20" s="333"/>
      <c r="RSF20" s="331"/>
      <c r="RSG20" s="333"/>
      <c r="RSH20" s="333"/>
      <c r="RSI20" s="334"/>
      <c r="RSL20" s="331"/>
      <c r="RSM20" s="332"/>
      <c r="RSN20" s="333"/>
      <c r="RSP20" s="333"/>
      <c r="RSQ20" s="331"/>
      <c r="RSR20" s="332"/>
      <c r="RSS20" s="333"/>
      <c r="RST20" s="28"/>
      <c r="RSU20" s="333"/>
      <c r="RSV20" s="331"/>
      <c r="RSW20" s="333"/>
      <c r="RSX20" s="333"/>
      <c r="RSY20" s="334"/>
      <c r="RTB20" s="331"/>
      <c r="RTC20" s="332"/>
      <c r="RTD20" s="333"/>
      <c r="RTF20" s="333"/>
      <c r="RTG20" s="331"/>
      <c r="RTH20" s="332"/>
      <c r="RTI20" s="333"/>
      <c r="RTJ20" s="28"/>
      <c r="RTK20" s="333"/>
      <c r="RTL20" s="331"/>
      <c r="RTM20" s="333"/>
      <c r="RTN20" s="333"/>
      <c r="RTO20" s="334"/>
      <c r="RTR20" s="331"/>
      <c r="RTS20" s="332"/>
      <c r="RTT20" s="333"/>
      <c r="RTV20" s="333"/>
      <c r="RTW20" s="331"/>
      <c r="RTX20" s="332"/>
      <c r="RTY20" s="333"/>
      <c r="RTZ20" s="28"/>
      <c r="RUA20" s="333"/>
      <c r="RUB20" s="331"/>
      <c r="RUC20" s="333"/>
      <c r="RUD20" s="333"/>
      <c r="RUE20" s="334"/>
      <c r="RUH20" s="331"/>
      <c r="RUI20" s="332"/>
      <c r="RUJ20" s="333"/>
      <c r="RUL20" s="333"/>
      <c r="RUM20" s="331"/>
      <c r="RUN20" s="332"/>
      <c r="RUO20" s="333"/>
      <c r="RUP20" s="28"/>
      <c r="RUQ20" s="333"/>
      <c r="RUR20" s="331"/>
      <c r="RUS20" s="333"/>
      <c r="RUT20" s="333"/>
      <c r="RUU20" s="334"/>
      <c r="RUX20" s="331"/>
      <c r="RUY20" s="332"/>
      <c r="RUZ20" s="333"/>
      <c r="RVB20" s="333"/>
      <c r="RVC20" s="331"/>
      <c r="RVD20" s="332"/>
      <c r="RVE20" s="333"/>
      <c r="RVF20" s="28"/>
      <c r="RVG20" s="333"/>
      <c r="RVH20" s="331"/>
      <c r="RVI20" s="333"/>
      <c r="RVJ20" s="333"/>
      <c r="RVK20" s="334"/>
      <c r="RVN20" s="331"/>
      <c r="RVO20" s="332"/>
      <c r="RVP20" s="333"/>
      <c r="RVR20" s="333"/>
      <c r="RVS20" s="331"/>
      <c r="RVT20" s="332"/>
      <c r="RVU20" s="333"/>
      <c r="RVV20" s="28"/>
      <c r="RVW20" s="333"/>
      <c r="RVX20" s="331"/>
      <c r="RVY20" s="333"/>
      <c r="RVZ20" s="333"/>
      <c r="RWA20" s="334"/>
      <c r="RWD20" s="331"/>
      <c r="RWE20" s="332"/>
      <c r="RWF20" s="333"/>
      <c r="RWH20" s="333"/>
      <c r="RWI20" s="331"/>
      <c r="RWJ20" s="332"/>
      <c r="RWK20" s="333"/>
      <c r="RWL20" s="28"/>
      <c r="RWM20" s="333"/>
      <c r="RWN20" s="331"/>
      <c r="RWO20" s="333"/>
      <c r="RWP20" s="333"/>
      <c r="RWQ20" s="334"/>
      <c r="RWT20" s="331"/>
      <c r="RWU20" s="332"/>
      <c r="RWV20" s="333"/>
      <c r="RWX20" s="333"/>
      <c r="RWY20" s="331"/>
      <c r="RWZ20" s="332"/>
      <c r="RXA20" s="333"/>
      <c r="RXB20" s="28"/>
      <c r="RXC20" s="333"/>
      <c r="RXD20" s="331"/>
      <c r="RXE20" s="333"/>
      <c r="RXF20" s="333"/>
      <c r="RXG20" s="334"/>
      <c r="RXJ20" s="331"/>
      <c r="RXK20" s="332"/>
      <c r="RXL20" s="333"/>
      <c r="RXN20" s="333"/>
      <c r="RXO20" s="331"/>
      <c r="RXP20" s="332"/>
      <c r="RXQ20" s="333"/>
      <c r="RXR20" s="28"/>
      <c r="RXS20" s="333"/>
      <c r="RXT20" s="331"/>
      <c r="RXU20" s="333"/>
      <c r="RXV20" s="333"/>
      <c r="RXW20" s="334"/>
      <c r="RXZ20" s="331"/>
      <c r="RYA20" s="332"/>
      <c r="RYB20" s="333"/>
      <c r="RYD20" s="333"/>
      <c r="RYE20" s="331"/>
      <c r="RYF20" s="332"/>
      <c r="RYG20" s="333"/>
      <c r="RYH20" s="28"/>
      <c r="RYI20" s="333"/>
      <c r="RYJ20" s="331"/>
      <c r="RYK20" s="333"/>
      <c r="RYL20" s="333"/>
      <c r="RYM20" s="334"/>
      <c r="RYP20" s="331"/>
      <c r="RYQ20" s="332"/>
      <c r="RYR20" s="333"/>
      <c r="RYT20" s="333"/>
      <c r="RYU20" s="331"/>
      <c r="RYV20" s="332"/>
      <c r="RYW20" s="333"/>
      <c r="RYX20" s="28"/>
      <c r="RYY20" s="333"/>
      <c r="RYZ20" s="331"/>
      <c r="RZA20" s="333"/>
      <c r="RZB20" s="333"/>
      <c r="RZC20" s="334"/>
      <c r="RZF20" s="331"/>
      <c r="RZG20" s="332"/>
      <c r="RZH20" s="333"/>
      <c r="RZJ20" s="333"/>
      <c r="RZK20" s="331"/>
      <c r="RZL20" s="332"/>
      <c r="RZM20" s="333"/>
      <c r="RZN20" s="28"/>
      <c r="RZO20" s="333"/>
      <c r="RZP20" s="331"/>
      <c r="RZQ20" s="333"/>
      <c r="RZR20" s="333"/>
      <c r="RZS20" s="334"/>
      <c r="RZV20" s="331"/>
      <c r="RZW20" s="332"/>
      <c r="RZX20" s="333"/>
      <c r="RZZ20" s="333"/>
      <c r="SAA20" s="331"/>
      <c r="SAB20" s="332"/>
      <c r="SAC20" s="333"/>
      <c r="SAD20" s="28"/>
      <c r="SAE20" s="333"/>
      <c r="SAF20" s="331"/>
      <c r="SAG20" s="333"/>
      <c r="SAH20" s="333"/>
      <c r="SAI20" s="334"/>
      <c r="SAL20" s="331"/>
      <c r="SAM20" s="332"/>
      <c r="SAN20" s="333"/>
      <c r="SAP20" s="333"/>
      <c r="SAQ20" s="331"/>
      <c r="SAR20" s="332"/>
      <c r="SAS20" s="333"/>
      <c r="SAT20" s="28"/>
      <c r="SAU20" s="333"/>
      <c r="SAV20" s="331"/>
      <c r="SAW20" s="333"/>
      <c r="SAX20" s="333"/>
      <c r="SAY20" s="334"/>
      <c r="SBB20" s="331"/>
      <c r="SBC20" s="332"/>
      <c r="SBD20" s="333"/>
      <c r="SBF20" s="333"/>
      <c r="SBG20" s="331"/>
      <c r="SBH20" s="332"/>
      <c r="SBI20" s="333"/>
      <c r="SBJ20" s="28"/>
      <c r="SBK20" s="333"/>
      <c r="SBL20" s="331"/>
      <c r="SBM20" s="333"/>
      <c r="SBN20" s="333"/>
      <c r="SBO20" s="334"/>
      <c r="SBR20" s="331"/>
      <c r="SBS20" s="332"/>
      <c r="SBT20" s="333"/>
      <c r="SBV20" s="333"/>
      <c r="SBW20" s="331"/>
      <c r="SBX20" s="332"/>
      <c r="SBY20" s="333"/>
      <c r="SBZ20" s="28"/>
      <c r="SCA20" s="333"/>
      <c r="SCB20" s="331"/>
      <c r="SCC20" s="333"/>
      <c r="SCD20" s="333"/>
      <c r="SCE20" s="334"/>
      <c r="SCH20" s="331"/>
      <c r="SCI20" s="332"/>
      <c r="SCJ20" s="333"/>
      <c r="SCL20" s="333"/>
      <c r="SCM20" s="331"/>
      <c r="SCN20" s="332"/>
      <c r="SCO20" s="333"/>
      <c r="SCP20" s="28"/>
      <c r="SCQ20" s="333"/>
      <c r="SCR20" s="331"/>
      <c r="SCS20" s="333"/>
      <c r="SCT20" s="333"/>
      <c r="SCU20" s="334"/>
      <c r="SCX20" s="331"/>
      <c r="SCY20" s="332"/>
      <c r="SCZ20" s="333"/>
      <c r="SDB20" s="333"/>
      <c r="SDC20" s="331"/>
      <c r="SDD20" s="332"/>
      <c r="SDE20" s="333"/>
      <c r="SDF20" s="28"/>
      <c r="SDG20" s="333"/>
      <c r="SDH20" s="331"/>
      <c r="SDI20" s="333"/>
      <c r="SDJ20" s="333"/>
      <c r="SDK20" s="334"/>
      <c r="SDN20" s="331"/>
      <c r="SDO20" s="332"/>
      <c r="SDP20" s="333"/>
      <c r="SDR20" s="333"/>
      <c r="SDS20" s="331"/>
      <c r="SDT20" s="332"/>
      <c r="SDU20" s="333"/>
      <c r="SDV20" s="28"/>
      <c r="SDW20" s="333"/>
      <c r="SDX20" s="331"/>
      <c r="SDY20" s="333"/>
      <c r="SDZ20" s="333"/>
      <c r="SEA20" s="334"/>
      <c r="SED20" s="331"/>
      <c r="SEE20" s="332"/>
      <c r="SEF20" s="333"/>
      <c r="SEH20" s="333"/>
      <c r="SEI20" s="331"/>
      <c r="SEJ20" s="332"/>
      <c r="SEK20" s="333"/>
      <c r="SEL20" s="28"/>
      <c r="SEM20" s="333"/>
      <c r="SEN20" s="331"/>
      <c r="SEO20" s="333"/>
      <c r="SEP20" s="333"/>
      <c r="SEQ20" s="334"/>
      <c r="SET20" s="331"/>
      <c r="SEU20" s="332"/>
      <c r="SEV20" s="333"/>
      <c r="SEX20" s="333"/>
      <c r="SEY20" s="331"/>
      <c r="SEZ20" s="332"/>
      <c r="SFA20" s="333"/>
      <c r="SFB20" s="28"/>
      <c r="SFC20" s="333"/>
      <c r="SFD20" s="331"/>
      <c r="SFE20" s="333"/>
      <c r="SFF20" s="333"/>
      <c r="SFG20" s="334"/>
      <c r="SFJ20" s="331"/>
      <c r="SFK20" s="332"/>
      <c r="SFL20" s="333"/>
      <c r="SFN20" s="333"/>
      <c r="SFO20" s="331"/>
      <c r="SFP20" s="332"/>
      <c r="SFQ20" s="333"/>
      <c r="SFR20" s="28"/>
      <c r="SFS20" s="333"/>
      <c r="SFT20" s="331"/>
      <c r="SFU20" s="333"/>
      <c r="SFV20" s="333"/>
      <c r="SFW20" s="334"/>
      <c r="SFZ20" s="331"/>
      <c r="SGA20" s="332"/>
      <c r="SGB20" s="333"/>
      <c r="SGD20" s="333"/>
      <c r="SGE20" s="331"/>
      <c r="SGF20" s="332"/>
      <c r="SGG20" s="333"/>
      <c r="SGH20" s="28"/>
      <c r="SGI20" s="333"/>
      <c r="SGJ20" s="331"/>
      <c r="SGK20" s="333"/>
      <c r="SGL20" s="333"/>
      <c r="SGM20" s="334"/>
      <c r="SGP20" s="331"/>
      <c r="SGQ20" s="332"/>
      <c r="SGR20" s="333"/>
      <c r="SGT20" s="333"/>
      <c r="SGU20" s="331"/>
      <c r="SGV20" s="332"/>
      <c r="SGW20" s="333"/>
      <c r="SGX20" s="28"/>
      <c r="SGY20" s="333"/>
      <c r="SGZ20" s="331"/>
      <c r="SHA20" s="333"/>
      <c r="SHB20" s="333"/>
      <c r="SHC20" s="334"/>
      <c r="SHF20" s="331"/>
      <c r="SHG20" s="332"/>
      <c r="SHH20" s="333"/>
      <c r="SHJ20" s="333"/>
      <c r="SHK20" s="331"/>
      <c r="SHL20" s="332"/>
      <c r="SHM20" s="333"/>
      <c r="SHN20" s="28"/>
      <c r="SHO20" s="333"/>
      <c r="SHP20" s="331"/>
      <c r="SHQ20" s="333"/>
      <c r="SHR20" s="333"/>
      <c r="SHS20" s="334"/>
      <c r="SHV20" s="331"/>
      <c r="SHW20" s="332"/>
      <c r="SHX20" s="333"/>
      <c r="SHZ20" s="333"/>
      <c r="SIA20" s="331"/>
      <c r="SIB20" s="332"/>
      <c r="SIC20" s="333"/>
      <c r="SID20" s="28"/>
      <c r="SIE20" s="333"/>
      <c r="SIF20" s="331"/>
      <c r="SIG20" s="333"/>
      <c r="SIH20" s="333"/>
      <c r="SII20" s="334"/>
      <c r="SIL20" s="331"/>
      <c r="SIM20" s="332"/>
      <c r="SIN20" s="333"/>
      <c r="SIP20" s="333"/>
      <c r="SIQ20" s="331"/>
      <c r="SIR20" s="332"/>
      <c r="SIS20" s="333"/>
      <c r="SIT20" s="28"/>
      <c r="SIU20" s="333"/>
      <c r="SIV20" s="331"/>
      <c r="SIW20" s="333"/>
      <c r="SIX20" s="333"/>
      <c r="SIY20" s="334"/>
      <c r="SJB20" s="331"/>
      <c r="SJC20" s="332"/>
      <c r="SJD20" s="333"/>
      <c r="SJF20" s="333"/>
      <c r="SJG20" s="331"/>
      <c r="SJH20" s="332"/>
      <c r="SJI20" s="333"/>
      <c r="SJJ20" s="28"/>
      <c r="SJK20" s="333"/>
      <c r="SJL20" s="331"/>
      <c r="SJM20" s="333"/>
      <c r="SJN20" s="333"/>
      <c r="SJO20" s="334"/>
      <c r="SJR20" s="331"/>
      <c r="SJS20" s="332"/>
      <c r="SJT20" s="333"/>
      <c r="SJV20" s="333"/>
      <c r="SJW20" s="331"/>
      <c r="SJX20" s="332"/>
      <c r="SJY20" s="333"/>
      <c r="SJZ20" s="28"/>
      <c r="SKA20" s="333"/>
      <c r="SKB20" s="331"/>
      <c r="SKC20" s="333"/>
      <c r="SKD20" s="333"/>
      <c r="SKE20" s="334"/>
      <c r="SKH20" s="331"/>
      <c r="SKI20" s="332"/>
      <c r="SKJ20" s="333"/>
      <c r="SKL20" s="333"/>
      <c r="SKM20" s="331"/>
      <c r="SKN20" s="332"/>
      <c r="SKO20" s="333"/>
      <c r="SKP20" s="28"/>
      <c r="SKQ20" s="333"/>
      <c r="SKR20" s="331"/>
      <c r="SKS20" s="333"/>
      <c r="SKT20" s="333"/>
      <c r="SKU20" s="334"/>
      <c r="SKX20" s="331"/>
      <c r="SKY20" s="332"/>
      <c r="SKZ20" s="333"/>
      <c r="SLB20" s="333"/>
      <c r="SLC20" s="331"/>
      <c r="SLD20" s="332"/>
      <c r="SLE20" s="333"/>
      <c r="SLF20" s="28"/>
      <c r="SLG20" s="333"/>
      <c r="SLH20" s="331"/>
      <c r="SLI20" s="333"/>
      <c r="SLJ20" s="333"/>
      <c r="SLK20" s="334"/>
      <c r="SLN20" s="331"/>
      <c r="SLO20" s="332"/>
      <c r="SLP20" s="333"/>
      <c r="SLR20" s="333"/>
      <c r="SLS20" s="331"/>
      <c r="SLT20" s="332"/>
      <c r="SLU20" s="333"/>
      <c r="SLV20" s="28"/>
      <c r="SLW20" s="333"/>
      <c r="SLX20" s="331"/>
      <c r="SLY20" s="333"/>
      <c r="SLZ20" s="333"/>
      <c r="SMA20" s="334"/>
      <c r="SMD20" s="331"/>
      <c r="SME20" s="332"/>
      <c r="SMF20" s="333"/>
      <c r="SMH20" s="333"/>
      <c r="SMI20" s="331"/>
      <c r="SMJ20" s="332"/>
      <c r="SMK20" s="333"/>
      <c r="SML20" s="28"/>
      <c r="SMM20" s="333"/>
      <c r="SMN20" s="331"/>
      <c r="SMO20" s="333"/>
      <c r="SMP20" s="333"/>
      <c r="SMQ20" s="334"/>
      <c r="SMT20" s="331"/>
      <c r="SMU20" s="332"/>
      <c r="SMV20" s="333"/>
      <c r="SMX20" s="333"/>
      <c r="SMY20" s="331"/>
      <c r="SMZ20" s="332"/>
      <c r="SNA20" s="333"/>
      <c r="SNB20" s="28"/>
      <c r="SNC20" s="333"/>
      <c r="SND20" s="331"/>
      <c r="SNE20" s="333"/>
      <c r="SNF20" s="333"/>
      <c r="SNG20" s="334"/>
      <c r="SNJ20" s="331"/>
      <c r="SNK20" s="332"/>
      <c r="SNL20" s="333"/>
      <c r="SNN20" s="333"/>
      <c r="SNO20" s="331"/>
      <c r="SNP20" s="332"/>
      <c r="SNQ20" s="333"/>
      <c r="SNR20" s="28"/>
      <c r="SNS20" s="333"/>
      <c r="SNT20" s="331"/>
      <c r="SNU20" s="333"/>
      <c r="SNV20" s="333"/>
      <c r="SNW20" s="334"/>
      <c r="SNZ20" s="331"/>
      <c r="SOA20" s="332"/>
      <c r="SOB20" s="333"/>
      <c r="SOD20" s="333"/>
      <c r="SOE20" s="331"/>
      <c r="SOF20" s="332"/>
      <c r="SOG20" s="333"/>
      <c r="SOH20" s="28"/>
      <c r="SOI20" s="333"/>
      <c r="SOJ20" s="331"/>
      <c r="SOK20" s="333"/>
      <c r="SOL20" s="333"/>
      <c r="SOM20" s="334"/>
      <c r="SOP20" s="331"/>
      <c r="SOQ20" s="332"/>
      <c r="SOR20" s="333"/>
      <c r="SOT20" s="333"/>
      <c r="SOU20" s="331"/>
      <c r="SOV20" s="332"/>
      <c r="SOW20" s="333"/>
      <c r="SOX20" s="28"/>
      <c r="SOY20" s="333"/>
      <c r="SOZ20" s="331"/>
      <c r="SPA20" s="333"/>
      <c r="SPB20" s="333"/>
      <c r="SPC20" s="334"/>
      <c r="SPF20" s="331"/>
      <c r="SPG20" s="332"/>
      <c r="SPH20" s="333"/>
      <c r="SPJ20" s="333"/>
      <c r="SPK20" s="331"/>
      <c r="SPL20" s="332"/>
      <c r="SPM20" s="333"/>
      <c r="SPN20" s="28"/>
      <c r="SPO20" s="333"/>
      <c r="SPP20" s="331"/>
      <c r="SPQ20" s="333"/>
      <c r="SPR20" s="333"/>
      <c r="SPS20" s="334"/>
      <c r="SPV20" s="331"/>
      <c r="SPW20" s="332"/>
      <c r="SPX20" s="333"/>
      <c r="SPZ20" s="333"/>
      <c r="SQA20" s="331"/>
      <c r="SQB20" s="332"/>
      <c r="SQC20" s="333"/>
      <c r="SQD20" s="28"/>
      <c r="SQE20" s="333"/>
      <c r="SQF20" s="331"/>
      <c r="SQG20" s="333"/>
      <c r="SQH20" s="333"/>
      <c r="SQI20" s="334"/>
      <c r="SQL20" s="331"/>
      <c r="SQM20" s="332"/>
      <c r="SQN20" s="333"/>
      <c r="SQP20" s="333"/>
      <c r="SQQ20" s="331"/>
      <c r="SQR20" s="332"/>
      <c r="SQS20" s="333"/>
      <c r="SQT20" s="28"/>
      <c r="SQU20" s="333"/>
      <c r="SQV20" s="331"/>
      <c r="SQW20" s="333"/>
      <c r="SQX20" s="333"/>
      <c r="SQY20" s="334"/>
      <c r="SRB20" s="331"/>
      <c r="SRC20" s="332"/>
      <c r="SRD20" s="333"/>
      <c r="SRF20" s="333"/>
      <c r="SRG20" s="331"/>
      <c r="SRH20" s="332"/>
      <c r="SRI20" s="333"/>
      <c r="SRJ20" s="28"/>
      <c r="SRK20" s="333"/>
      <c r="SRL20" s="331"/>
      <c r="SRM20" s="333"/>
      <c r="SRN20" s="333"/>
      <c r="SRO20" s="334"/>
      <c r="SRR20" s="331"/>
      <c r="SRS20" s="332"/>
      <c r="SRT20" s="333"/>
      <c r="SRV20" s="333"/>
      <c r="SRW20" s="331"/>
      <c r="SRX20" s="332"/>
      <c r="SRY20" s="333"/>
      <c r="SRZ20" s="28"/>
      <c r="SSA20" s="333"/>
      <c r="SSB20" s="331"/>
      <c r="SSC20" s="333"/>
      <c r="SSD20" s="333"/>
      <c r="SSE20" s="334"/>
      <c r="SSH20" s="331"/>
      <c r="SSI20" s="332"/>
      <c r="SSJ20" s="333"/>
      <c r="SSL20" s="333"/>
      <c r="SSM20" s="331"/>
      <c r="SSN20" s="332"/>
      <c r="SSO20" s="333"/>
      <c r="SSP20" s="28"/>
      <c r="SSQ20" s="333"/>
      <c r="SSR20" s="331"/>
      <c r="SSS20" s="333"/>
      <c r="SST20" s="333"/>
      <c r="SSU20" s="334"/>
      <c r="SSX20" s="331"/>
      <c r="SSY20" s="332"/>
      <c r="SSZ20" s="333"/>
      <c r="STB20" s="333"/>
      <c r="STC20" s="331"/>
      <c r="STD20" s="332"/>
      <c r="STE20" s="333"/>
      <c r="STF20" s="28"/>
      <c r="STG20" s="333"/>
      <c r="STH20" s="331"/>
      <c r="STI20" s="333"/>
      <c r="STJ20" s="333"/>
      <c r="STK20" s="334"/>
      <c r="STN20" s="331"/>
      <c r="STO20" s="332"/>
      <c r="STP20" s="333"/>
      <c r="STR20" s="333"/>
      <c r="STS20" s="331"/>
      <c r="STT20" s="332"/>
      <c r="STU20" s="333"/>
      <c r="STV20" s="28"/>
      <c r="STW20" s="333"/>
      <c r="STX20" s="331"/>
      <c r="STY20" s="333"/>
      <c r="STZ20" s="333"/>
      <c r="SUA20" s="334"/>
      <c r="SUD20" s="331"/>
      <c r="SUE20" s="332"/>
      <c r="SUF20" s="333"/>
      <c r="SUH20" s="333"/>
      <c r="SUI20" s="331"/>
      <c r="SUJ20" s="332"/>
      <c r="SUK20" s="333"/>
      <c r="SUL20" s="28"/>
      <c r="SUM20" s="333"/>
      <c r="SUN20" s="331"/>
      <c r="SUO20" s="333"/>
      <c r="SUP20" s="333"/>
      <c r="SUQ20" s="334"/>
      <c r="SUT20" s="331"/>
      <c r="SUU20" s="332"/>
      <c r="SUV20" s="333"/>
      <c r="SUX20" s="333"/>
      <c r="SUY20" s="331"/>
      <c r="SUZ20" s="332"/>
      <c r="SVA20" s="333"/>
      <c r="SVB20" s="28"/>
      <c r="SVC20" s="333"/>
      <c r="SVD20" s="331"/>
      <c r="SVE20" s="333"/>
      <c r="SVF20" s="333"/>
      <c r="SVG20" s="334"/>
      <c r="SVJ20" s="331"/>
      <c r="SVK20" s="332"/>
      <c r="SVL20" s="333"/>
      <c r="SVN20" s="333"/>
      <c r="SVO20" s="331"/>
      <c r="SVP20" s="332"/>
      <c r="SVQ20" s="333"/>
      <c r="SVR20" s="28"/>
      <c r="SVS20" s="333"/>
      <c r="SVT20" s="331"/>
      <c r="SVU20" s="333"/>
      <c r="SVV20" s="333"/>
      <c r="SVW20" s="334"/>
      <c r="SVZ20" s="331"/>
      <c r="SWA20" s="332"/>
      <c r="SWB20" s="333"/>
      <c r="SWD20" s="333"/>
      <c r="SWE20" s="331"/>
      <c r="SWF20" s="332"/>
      <c r="SWG20" s="333"/>
      <c r="SWH20" s="28"/>
      <c r="SWI20" s="333"/>
      <c r="SWJ20" s="331"/>
      <c r="SWK20" s="333"/>
      <c r="SWL20" s="333"/>
      <c r="SWM20" s="334"/>
      <c r="SWP20" s="331"/>
      <c r="SWQ20" s="332"/>
      <c r="SWR20" s="333"/>
      <c r="SWT20" s="333"/>
      <c r="SWU20" s="331"/>
      <c r="SWV20" s="332"/>
      <c r="SWW20" s="333"/>
      <c r="SWX20" s="28"/>
      <c r="SWY20" s="333"/>
      <c r="SWZ20" s="331"/>
      <c r="SXA20" s="333"/>
      <c r="SXB20" s="333"/>
      <c r="SXC20" s="334"/>
      <c r="SXF20" s="331"/>
      <c r="SXG20" s="332"/>
      <c r="SXH20" s="333"/>
      <c r="SXJ20" s="333"/>
      <c r="SXK20" s="331"/>
      <c r="SXL20" s="332"/>
      <c r="SXM20" s="333"/>
      <c r="SXN20" s="28"/>
      <c r="SXO20" s="333"/>
      <c r="SXP20" s="331"/>
      <c r="SXQ20" s="333"/>
      <c r="SXR20" s="333"/>
      <c r="SXS20" s="334"/>
      <c r="SXV20" s="331"/>
      <c r="SXW20" s="332"/>
      <c r="SXX20" s="333"/>
      <c r="SXZ20" s="333"/>
      <c r="SYA20" s="331"/>
      <c r="SYB20" s="332"/>
      <c r="SYC20" s="333"/>
      <c r="SYD20" s="28"/>
      <c r="SYE20" s="333"/>
      <c r="SYF20" s="331"/>
      <c r="SYG20" s="333"/>
      <c r="SYH20" s="333"/>
      <c r="SYI20" s="334"/>
      <c r="SYL20" s="331"/>
      <c r="SYM20" s="332"/>
      <c r="SYN20" s="333"/>
      <c r="SYP20" s="333"/>
      <c r="SYQ20" s="331"/>
      <c r="SYR20" s="332"/>
      <c r="SYS20" s="333"/>
      <c r="SYT20" s="28"/>
      <c r="SYU20" s="333"/>
      <c r="SYV20" s="331"/>
      <c r="SYW20" s="333"/>
      <c r="SYX20" s="333"/>
      <c r="SYY20" s="334"/>
      <c r="SZB20" s="331"/>
      <c r="SZC20" s="332"/>
      <c r="SZD20" s="333"/>
      <c r="SZF20" s="333"/>
      <c r="SZG20" s="331"/>
      <c r="SZH20" s="332"/>
      <c r="SZI20" s="333"/>
      <c r="SZJ20" s="28"/>
      <c r="SZK20" s="333"/>
      <c r="SZL20" s="331"/>
      <c r="SZM20" s="333"/>
      <c r="SZN20" s="333"/>
      <c r="SZO20" s="334"/>
      <c r="SZR20" s="331"/>
      <c r="SZS20" s="332"/>
      <c r="SZT20" s="333"/>
      <c r="SZV20" s="333"/>
      <c r="SZW20" s="331"/>
      <c r="SZX20" s="332"/>
      <c r="SZY20" s="333"/>
      <c r="SZZ20" s="28"/>
      <c r="TAA20" s="333"/>
      <c r="TAB20" s="331"/>
      <c r="TAC20" s="333"/>
      <c r="TAD20" s="333"/>
      <c r="TAE20" s="334"/>
      <c r="TAH20" s="331"/>
      <c r="TAI20" s="332"/>
      <c r="TAJ20" s="333"/>
      <c r="TAL20" s="333"/>
      <c r="TAM20" s="331"/>
      <c r="TAN20" s="332"/>
      <c r="TAO20" s="333"/>
      <c r="TAP20" s="28"/>
      <c r="TAQ20" s="333"/>
      <c r="TAR20" s="331"/>
      <c r="TAS20" s="333"/>
      <c r="TAT20" s="333"/>
      <c r="TAU20" s="334"/>
      <c r="TAX20" s="331"/>
      <c r="TAY20" s="332"/>
      <c r="TAZ20" s="333"/>
      <c r="TBB20" s="333"/>
      <c r="TBC20" s="331"/>
      <c r="TBD20" s="332"/>
      <c r="TBE20" s="333"/>
      <c r="TBF20" s="28"/>
      <c r="TBG20" s="333"/>
      <c r="TBH20" s="331"/>
      <c r="TBI20" s="333"/>
      <c r="TBJ20" s="333"/>
      <c r="TBK20" s="334"/>
      <c r="TBN20" s="331"/>
      <c r="TBO20" s="332"/>
      <c r="TBP20" s="333"/>
      <c r="TBR20" s="333"/>
      <c r="TBS20" s="331"/>
      <c r="TBT20" s="332"/>
      <c r="TBU20" s="333"/>
      <c r="TBV20" s="28"/>
      <c r="TBW20" s="333"/>
      <c r="TBX20" s="331"/>
      <c r="TBY20" s="333"/>
      <c r="TBZ20" s="333"/>
      <c r="TCA20" s="334"/>
      <c r="TCD20" s="331"/>
      <c r="TCE20" s="332"/>
      <c r="TCF20" s="333"/>
      <c r="TCH20" s="333"/>
      <c r="TCI20" s="331"/>
      <c r="TCJ20" s="332"/>
      <c r="TCK20" s="333"/>
      <c r="TCL20" s="28"/>
      <c r="TCM20" s="333"/>
      <c r="TCN20" s="331"/>
      <c r="TCO20" s="333"/>
      <c r="TCP20" s="333"/>
      <c r="TCQ20" s="334"/>
      <c r="TCT20" s="331"/>
      <c r="TCU20" s="332"/>
      <c r="TCV20" s="333"/>
      <c r="TCX20" s="333"/>
      <c r="TCY20" s="331"/>
      <c r="TCZ20" s="332"/>
      <c r="TDA20" s="333"/>
      <c r="TDB20" s="28"/>
      <c r="TDC20" s="333"/>
      <c r="TDD20" s="331"/>
      <c r="TDE20" s="333"/>
      <c r="TDF20" s="333"/>
      <c r="TDG20" s="334"/>
      <c r="TDJ20" s="331"/>
      <c r="TDK20" s="332"/>
      <c r="TDL20" s="333"/>
      <c r="TDN20" s="333"/>
      <c r="TDO20" s="331"/>
      <c r="TDP20" s="332"/>
      <c r="TDQ20" s="333"/>
      <c r="TDR20" s="28"/>
      <c r="TDS20" s="333"/>
      <c r="TDT20" s="331"/>
      <c r="TDU20" s="333"/>
      <c r="TDV20" s="333"/>
      <c r="TDW20" s="334"/>
      <c r="TDZ20" s="331"/>
      <c r="TEA20" s="332"/>
      <c r="TEB20" s="333"/>
      <c r="TED20" s="333"/>
      <c r="TEE20" s="331"/>
      <c r="TEF20" s="332"/>
      <c r="TEG20" s="333"/>
      <c r="TEH20" s="28"/>
      <c r="TEI20" s="333"/>
      <c r="TEJ20" s="331"/>
      <c r="TEK20" s="333"/>
      <c r="TEL20" s="333"/>
      <c r="TEM20" s="334"/>
      <c r="TEP20" s="331"/>
      <c r="TEQ20" s="332"/>
      <c r="TER20" s="333"/>
      <c r="TET20" s="333"/>
      <c r="TEU20" s="331"/>
      <c r="TEV20" s="332"/>
      <c r="TEW20" s="333"/>
      <c r="TEX20" s="28"/>
      <c r="TEY20" s="333"/>
      <c r="TEZ20" s="331"/>
      <c r="TFA20" s="333"/>
      <c r="TFB20" s="333"/>
      <c r="TFC20" s="334"/>
      <c r="TFF20" s="331"/>
      <c r="TFG20" s="332"/>
      <c r="TFH20" s="333"/>
      <c r="TFJ20" s="333"/>
      <c r="TFK20" s="331"/>
      <c r="TFL20" s="332"/>
      <c r="TFM20" s="333"/>
      <c r="TFN20" s="28"/>
      <c r="TFO20" s="333"/>
      <c r="TFP20" s="331"/>
      <c r="TFQ20" s="333"/>
      <c r="TFR20" s="333"/>
      <c r="TFS20" s="334"/>
      <c r="TFV20" s="331"/>
      <c r="TFW20" s="332"/>
      <c r="TFX20" s="333"/>
      <c r="TFZ20" s="333"/>
      <c r="TGA20" s="331"/>
      <c r="TGB20" s="332"/>
      <c r="TGC20" s="333"/>
      <c r="TGD20" s="28"/>
      <c r="TGE20" s="333"/>
      <c r="TGF20" s="331"/>
      <c r="TGG20" s="333"/>
      <c r="TGH20" s="333"/>
      <c r="TGI20" s="334"/>
      <c r="TGL20" s="331"/>
      <c r="TGM20" s="332"/>
      <c r="TGN20" s="333"/>
      <c r="TGP20" s="333"/>
      <c r="TGQ20" s="331"/>
      <c r="TGR20" s="332"/>
      <c r="TGS20" s="333"/>
      <c r="TGT20" s="28"/>
      <c r="TGU20" s="333"/>
      <c r="TGV20" s="331"/>
      <c r="TGW20" s="333"/>
      <c r="TGX20" s="333"/>
      <c r="TGY20" s="334"/>
      <c r="THB20" s="331"/>
      <c r="THC20" s="332"/>
      <c r="THD20" s="333"/>
      <c r="THF20" s="333"/>
      <c r="THG20" s="331"/>
      <c r="THH20" s="332"/>
      <c r="THI20" s="333"/>
      <c r="THJ20" s="28"/>
      <c r="THK20" s="333"/>
      <c r="THL20" s="331"/>
      <c r="THM20" s="333"/>
      <c r="THN20" s="333"/>
      <c r="THO20" s="334"/>
      <c r="THR20" s="331"/>
      <c r="THS20" s="332"/>
      <c r="THT20" s="333"/>
      <c r="THV20" s="333"/>
      <c r="THW20" s="331"/>
      <c r="THX20" s="332"/>
      <c r="THY20" s="333"/>
      <c r="THZ20" s="28"/>
      <c r="TIA20" s="333"/>
      <c r="TIB20" s="331"/>
      <c r="TIC20" s="333"/>
      <c r="TID20" s="333"/>
      <c r="TIE20" s="334"/>
      <c r="TIH20" s="331"/>
      <c r="TII20" s="332"/>
      <c r="TIJ20" s="333"/>
      <c r="TIL20" s="333"/>
      <c r="TIM20" s="331"/>
      <c r="TIN20" s="332"/>
      <c r="TIO20" s="333"/>
      <c r="TIP20" s="28"/>
      <c r="TIQ20" s="333"/>
      <c r="TIR20" s="331"/>
      <c r="TIS20" s="333"/>
      <c r="TIT20" s="333"/>
      <c r="TIU20" s="334"/>
      <c r="TIX20" s="331"/>
      <c r="TIY20" s="332"/>
      <c r="TIZ20" s="333"/>
      <c r="TJB20" s="333"/>
      <c r="TJC20" s="331"/>
      <c r="TJD20" s="332"/>
      <c r="TJE20" s="333"/>
      <c r="TJF20" s="28"/>
      <c r="TJG20" s="333"/>
      <c r="TJH20" s="331"/>
      <c r="TJI20" s="333"/>
      <c r="TJJ20" s="333"/>
      <c r="TJK20" s="334"/>
      <c r="TJN20" s="331"/>
      <c r="TJO20" s="332"/>
      <c r="TJP20" s="333"/>
      <c r="TJR20" s="333"/>
      <c r="TJS20" s="331"/>
      <c r="TJT20" s="332"/>
      <c r="TJU20" s="333"/>
      <c r="TJV20" s="28"/>
      <c r="TJW20" s="333"/>
      <c r="TJX20" s="331"/>
      <c r="TJY20" s="333"/>
      <c r="TJZ20" s="333"/>
      <c r="TKA20" s="334"/>
      <c r="TKD20" s="331"/>
      <c r="TKE20" s="332"/>
      <c r="TKF20" s="333"/>
      <c r="TKH20" s="333"/>
      <c r="TKI20" s="331"/>
      <c r="TKJ20" s="332"/>
      <c r="TKK20" s="333"/>
      <c r="TKL20" s="28"/>
      <c r="TKM20" s="333"/>
      <c r="TKN20" s="331"/>
      <c r="TKO20" s="333"/>
      <c r="TKP20" s="333"/>
      <c r="TKQ20" s="334"/>
      <c r="TKT20" s="331"/>
      <c r="TKU20" s="332"/>
      <c r="TKV20" s="333"/>
      <c r="TKX20" s="333"/>
      <c r="TKY20" s="331"/>
      <c r="TKZ20" s="332"/>
      <c r="TLA20" s="333"/>
      <c r="TLB20" s="28"/>
      <c r="TLC20" s="333"/>
      <c r="TLD20" s="331"/>
      <c r="TLE20" s="333"/>
      <c r="TLF20" s="333"/>
      <c r="TLG20" s="334"/>
      <c r="TLJ20" s="331"/>
      <c r="TLK20" s="332"/>
      <c r="TLL20" s="333"/>
      <c r="TLN20" s="333"/>
      <c r="TLO20" s="331"/>
      <c r="TLP20" s="332"/>
      <c r="TLQ20" s="333"/>
      <c r="TLR20" s="28"/>
      <c r="TLS20" s="333"/>
      <c r="TLT20" s="331"/>
      <c r="TLU20" s="333"/>
      <c r="TLV20" s="333"/>
      <c r="TLW20" s="334"/>
      <c r="TLZ20" s="331"/>
      <c r="TMA20" s="332"/>
      <c r="TMB20" s="333"/>
      <c r="TMD20" s="333"/>
      <c r="TME20" s="331"/>
      <c r="TMF20" s="332"/>
      <c r="TMG20" s="333"/>
      <c r="TMH20" s="28"/>
      <c r="TMI20" s="333"/>
      <c r="TMJ20" s="331"/>
      <c r="TMK20" s="333"/>
      <c r="TML20" s="333"/>
      <c r="TMM20" s="334"/>
      <c r="TMP20" s="331"/>
      <c r="TMQ20" s="332"/>
      <c r="TMR20" s="333"/>
      <c r="TMT20" s="333"/>
      <c r="TMU20" s="331"/>
      <c r="TMV20" s="332"/>
      <c r="TMW20" s="333"/>
      <c r="TMX20" s="28"/>
      <c r="TMY20" s="333"/>
      <c r="TMZ20" s="331"/>
      <c r="TNA20" s="333"/>
      <c r="TNB20" s="333"/>
      <c r="TNC20" s="334"/>
      <c r="TNF20" s="331"/>
      <c r="TNG20" s="332"/>
      <c r="TNH20" s="333"/>
      <c r="TNJ20" s="333"/>
      <c r="TNK20" s="331"/>
      <c r="TNL20" s="332"/>
      <c r="TNM20" s="333"/>
      <c r="TNN20" s="28"/>
      <c r="TNO20" s="333"/>
      <c r="TNP20" s="331"/>
      <c r="TNQ20" s="333"/>
      <c r="TNR20" s="333"/>
      <c r="TNS20" s="334"/>
      <c r="TNV20" s="331"/>
      <c r="TNW20" s="332"/>
      <c r="TNX20" s="333"/>
      <c r="TNZ20" s="333"/>
      <c r="TOA20" s="331"/>
      <c r="TOB20" s="332"/>
      <c r="TOC20" s="333"/>
      <c r="TOD20" s="28"/>
      <c r="TOE20" s="333"/>
      <c r="TOF20" s="331"/>
      <c r="TOG20" s="333"/>
      <c r="TOH20" s="333"/>
      <c r="TOI20" s="334"/>
      <c r="TOL20" s="331"/>
      <c r="TOM20" s="332"/>
      <c r="TON20" s="333"/>
      <c r="TOP20" s="333"/>
      <c r="TOQ20" s="331"/>
      <c r="TOR20" s="332"/>
      <c r="TOS20" s="333"/>
      <c r="TOT20" s="28"/>
      <c r="TOU20" s="333"/>
      <c r="TOV20" s="331"/>
      <c r="TOW20" s="333"/>
      <c r="TOX20" s="333"/>
      <c r="TOY20" s="334"/>
      <c r="TPB20" s="331"/>
      <c r="TPC20" s="332"/>
      <c r="TPD20" s="333"/>
      <c r="TPF20" s="333"/>
      <c r="TPG20" s="331"/>
      <c r="TPH20" s="332"/>
      <c r="TPI20" s="333"/>
      <c r="TPJ20" s="28"/>
      <c r="TPK20" s="333"/>
      <c r="TPL20" s="331"/>
      <c r="TPM20" s="333"/>
      <c r="TPN20" s="333"/>
      <c r="TPO20" s="334"/>
      <c r="TPR20" s="331"/>
      <c r="TPS20" s="332"/>
      <c r="TPT20" s="333"/>
      <c r="TPV20" s="333"/>
      <c r="TPW20" s="331"/>
      <c r="TPX20" s="332"/>
      <c r="TPY20" s="333"/>
      <c r="TPZ20" s="28"/>
      <c r="TQA20" s="333"/>
      <c r="TQB20" s="331"/>
      <c r="TQC20" s="333"/>
      <c r="TQD20" s="333"/>
      <c r="TQE20" s="334"/>
      <c r="TQH20" s="331"/>
      <c r="TQI20" s="332"/>
      <c r="TQJ20" s="333"/>
      <c r="TQL20" s="333"/>
      <c r="TQM20" s="331"/>
      <c r="TQN20" s="332"/>
      <c r="TQO20" s="333"/>
      <c r="TQP20" s="28"/>
      <c r="TQQ20" s="333"/>
      <c r="TQR20" s="331"/>
      <c r="TQS20" s="333"/>
      <c r="TQT20" s="333"/>
      <c r="TQU20" s="334"/>
      <c r="TQX20" s="331"/>
      <c r="TQY20" s="332"/>
      <c r="TQZ20" s="333"/>
      <c r="TRB20" s="333"/>
      <c r="TRC20" s="331"/>
      <c r="TRD20" s="332"/>
      <c r="TRE20" s="333"/>
      <c r="TRF20" s="28"/>
      <c r="TRG20" s="333"/>
      <c r="TRH20" s="331"/>
      <c r="TRI20" s="333"/>
      <c r="TRJ20" s="333"/>
      <c r="TRK20" s="334"/>
      <c r="TRN20" s="331"/>
      <c r="TRO20" s="332"/>
      <c r="TRP20" s="333"/>
      <c r="TRR20" s="333"/>
      <c r="TRS20" s="331"/>
      <c r="TRT20" s="332"/>
      <c r="TRU20" s="333"/>
      <c r="TRV20" s="28"/>
      <c r="TRW20" s="333"/>
      <c r="TRX20" s="331"/>
      <c r="TRY20" s="333"/>
      <c r="TRZ20" s="333"/>
      <c r="TSA20" s="334"/>
      <c r="TSD20" s="331"/>
      <c r="TSE20" s="332"/>
      <c r="TSF20" s="333"/>
      <c r="TSH20" s="333"/>
      <c r="TSI20" s="331"/>
      <c r="TSJ20" s="332"/>
      <c r="TSK20" s="333"/>
      <c r="TSL20" s="28"/>
      <c r="TSM20" s="333"/>
      <c r="TSN20" s="331"/>
      <c r="TSO20" s="333"/>
      <c r="TSP20" s="333"/>
      <c r="TSQ20" s="334"/>
      <c r="TST20" s="331"/>
      <c r="TSU20" s="332"/>
      <c r="TSV20" s="333"/>
      <c r="TSX20" s="333"/>
      <c r="TSY20" s="331"/>
      <c r="TSZ20" s="332"/>
      <c r="TTA20" s="333"/>
      <c r="TTB20" s="28"/>
      <c r="TTC20" s="333"/>
      <c r="TTD20" s="331"/>
      <c r="TTE20" s="333"/>
      <c r="TTF20" s="333"/>
      <c r="TTG20" s="334"/>
      <c r="TTJ20" s="331"/>
      <c r="TTK20" s="332"/>
      <c r="TTL20" s="333"/>
      <c r="TTN20" s="333"/>
      <c r="TTO20" s="331"/>
      <c r="TTP20" s="332"/>
      <c r="TTQ20" s="333"/>
      <c r="TTR20" s="28"/>
      <c r="TTS20" s="333"/>
      <c r="TTT20" s="331"/>
      <c r="TTU20" s="333"/>
      <c r="TTV20" s="333"/>
      <c r="TTW20" s="334"/>
      <c r="TTZ20" s="331"/>
      <c r="TUA20" s="332"/>
      <c r="TUB20" s="333"/>
      <c r="TUD20" s="333"/>
      <c r="TUE20" s="331"/>
      <c r="TUF20" s="332"/>
      <c r="TUG20" s="333"/>
      <c r="TUH20" s="28"/>
      <c r="TUI20" s="333"/>
      <c r="TUJ20" s="331"/>
      <c r="TUK20" s="333"/>
      <c r="TUL20" s="333"/>
      <c r="TUM20" s="334"/>
      <c r="TUP20" s="331"/>
      <c r="TUQ20" s="332"/>
      <c r="TUR20" s="333"/>
      <c r="TUT20" s="333"/>
      <c r="TUU20" s="331"/>
      <c r="TUV20" s="332"/>
      <c r="TUW20" s="333"/>
      <c r="TUX20" s="28"/>
      <c r="TUY20" s="333"/>
      <c r="TUZ20" s="331"/>
      <c r="TVA20" s="333"/>
      <c r="TVB20" s="333"/>
      <c r="TVC20" s="334"/>
      <c r="TVF20" s="331"/>
      <c r="TVG20" s="332"/>
      <c r="TVH20" s="333"/>
      <c r="TVJ20" s="333"/>
      <c r="TVK20" s="331"/>
      <c r="TVL20" s="332"/>
      <c r="TVM20" s="333"/>
      <c r="TVN20" s="28"/>
      <c r="TVO20" s="333"/>
      <c r="TVP20" s="331"/>
      <c r="TVQ20" s="333"/>
      <c r="TVR20" s="333"/>
      <c r="TVS20" s="334"/>
      <c r="TVV20" s="331"/>
      <c r="TVW20" s="332"/>
      <c r="TVX20" s="333"/>
      <c r="TVZ20" s="333"/>
      <c r="TWA20" s="331"/>
      <c r="TWB20" s="332"/>
      <c r="TWC20" s="333"/>
      <c r="TWD20" s="28"/>
      <c r="TWE20" s="333"/>
      <c r="TWF20" s="331"/>
      <c r="TWG20" s="333"/>
      <c r="TWH20" s="333"/>
      <c r="TWI20" s="334"/>
      <c r="TWL20" s="331"/>
      <c r="TWM20" s="332"/>
      <c r="TWN20" s="333"/>
      <c r="TWP20" s="333"/>
      <c r="TWQ20" s="331"/>
      <c r="TWR20" s="332"/>
      <c r="TWS20" s="333"/>
      <c r="TWT20" s="28"/>
      <c r="TWU20" s="333"/>
      <c r="TWV20" s="331"/>
      <c r="TWW20" s="333"/>
      <c r="TWX20" s="333"/>
      <c r="TWY20" s="334"/>
      <c r="TXB20" s="331"/>
      <c r="TXC20" s="332"/>
      <c r="TXD20" s="333"/>
      <c r="TXF20" s="333"/>
      <c r="TXG20" s="331"/>
      <c r="TXH20" s="332"/>
      <c r="TXI20" s="333"/>
      <c r="TXJ20" s="28"/>
      <c r="TXK20" s="333"/>
      <c r="TXL20" s="331"/>
      <c r="TXM20" s="333"/>
      <c r="TXN20" s="333"/>
      <c r="TXO20" s="334"/>
      <c r="TXR20" s="331"/>
      <c r="TXS20" s="332"/>
      <c r="TXT20" s="333"/>
      <c r="TXV20" s="333"/>
      <c r="TXW20" s="331"/>
      <c r="TXX20" s="332"/>
      <c r="TXY20" s="333"/>
      <c r="TXZ20" s="28"/>
      <c r="TYA20" s="333"/>
      <c r="TYB20" s="331"/>
      <c r="TYC20" s="333"/>
      <c r="TYD20" s="333"/>
      <c r="TYE20" s="334"/>
      <c r="TYH20" s="331"/>
      <c r="TYI20" s="332"/>
      <c r="TYJ20" s="333"/>
      <c r="TYL20" s="333"/>
      <c r="TYM20" s="331"/>
      <c r="TYN20" s="332"/>
      <c r="TYO20" s="333"/>
      <c r="TYP20" s="28"/>
      <c r="TYQ20" s="333"/>
      <c r="TYR20" s="331"/>
      <c r="TYS20" s="333"/>
      <c r="TYT20" s="333"/>
      <c r="TYU20" s="334"/>
      <c r="TYX20" s="331"/>
      <c r="TYY20" s="332"/>
      <c r="TYZ20" s="333"/>
      <c r="TZB20" s="333"/>
      <c r="TZC20" s="331"/>
      <c r="TZD20" s="332"/>
      <c r="TZE20" s="333"/>
      <c r="TZF20" s="28"/>
      <c r="TZG20" s="333"/>
      <c r="TZH20" s="331"/>
      <c r="TZI20" s="333"/>
      <c r="TZJ20" s="333"/>
      <c r="TZK20" s="334"/>
      <c r="TZN20" s="331"/>
      <c r="TZO20" s="332"/>
      <c r="TZP20" s="333"/>
      <c r="TZR20" s="333"/>
      <c r="TZS20" s="331"/>
      <c r="TZT20" s="332"/>
      <c r="TZU20" s="333"/>
      <c r="TZV20" s="28"/>
      <c r="TZW20" s="333"/>
      <c r="TZX20" s="331"/>
      <c r="TZY20" s="333"/>
      <c r="TZZ20" s="333"/>
      <c r="UAA20" s="334"/>
      <c r="UAD20" s="331"/>
      <c r="UAE20" s="332"/>
      <c r="UAF20" s="333"/>
      <c r="UAH20" s="333"/>
      <c r="UAI20" s="331"/>
      <c r="UAJ20" s="332"/>
      <c r="UAK20" s="333"/>
      <c r="UAL20" s="28"/>
      <c r="UAM20" s="333"/>
      <c r="UAN20" s="331"/>
      <c r="UAO20" s="333"/>
      <c r="UAP20" s="333"/>
      <c r="UAQ20" s="334"/>
      <c r="UAT20" s="331"/>
      <c r="UAU20" s="332"/>
      <c r="UAV20" s="333"/>
      <c r="UAX20" s="333"/>
      <c r="UAY20" s="331"/>
      <c r="UAZ20" s="332"/>
      <c r="UBA20" s="333"/>
      <c r="UBB20" s="28"/>
      <c r="UBC20" s="333"/>
      <c r="UBD20" s="331"/>
      <c r="UBE20" s="333"/>
      <c r="UBF20" s="333"/>
      <c r="UBG20" s="334"/>
      <c r="UBJ20" s="331"/>
      <c r="UBK20" s="332"/>
      <c r="UBL20" s="333"/>
      <c r="UBN20" s="333"/>
      <c r="UBO20" s="331"/>
      <c r="UBP20" s="332"/>
      <c r="UBQ20" s="333"/>
      <c r="UBR20" s="28"/>
      <c r="UBS20" s="333"/>
      <c r="UBT20" s="331"/>
      <c r="UBU20" s="333"/>
      <c r="UBV20" s="333"/>
      <c r="UBW20" s="334"/>
      <c r="UBZ20" s="331"/>
      <c r="UCA20" s="332"/>
      <c r="UCB20" s="333"/>
      <c r="UCD20" s="333"/>
      <c r="UCE20" s="331"/>
      <c r="UCF20" s="332"/>
      <c r="UCG20" s="333"/>
      <c r="UCH20" s="28"/>
      <c r="UCI20" s="333"/>
      <c r="UCJ20" s="331"/>
      <c r="UCK20" s="333"/>
      <c r="UCL20" s="333"/>
      <c r="UCM20" s="334"/>
      <c r="UCP20" s="331"/>
      <c r="UCQ20" s="332"/>
      <c r="UCR20" s="333"/>
      <c r="UCT20" s="333"/>
      <c r="UCU20" s="331"/>
      <c r="UCV20" s="332"/>
      <c r="UCW20" s="333"/>
      <c r="UCX20" s="28"/>
      <c r="UCY20" s="333"/>
      <c r="UCZ20" s="331"/>
      <c r="UDA20" s="333"/>
      <c r="UDB20" s="333"/>
      <c r="UDC20" s="334"/>
      <c r="UDF20" s="331"/>
      <c r="UDG20" s="332"/>
      <c r="UDH20" s="333"/>
      <c r="UDJ20" s="333"/>
      <c r="UDK20" s="331"/>
      <c r="UDL20" s="332"/>
      <c r="UDM20" s="333"/>
      <c r="UDN20" s="28"/>
      <c r="UDO20" s="333"/>
      <c r="UDP20" s="331"/>
      <c r="UDQ20" s="333"/>
      <c r="UDR20" s="333"/>
      <c r="UDS20" s="334"/>
      <c r="UDV20" s="331"/>
      <c r="UDW20" s="332"/>
      <c r="UDX20" s="333"/>
      <c r="UDZ20" s="333"/>
      <c r="UEA20" s="331"/>
      <c r="UEB20" s="332"/>
      <c r="UEC20" s="333"/>
      <c r="UED20" s="28"/>
      <c r="UEE20" s="333"/>
      <c r="UEF20" s="331"/>
      <c r="UEG20" s="333"/>
      <c r="UEH20" s="333"/>
      <c r="UEI20" s="334"/>
      <c r="UEL20" s="331"/>
      <c r="UEM20" s="332"/>
      <c r="UEN20" s="333"/>
      <c r="UEP20" s="333"/>
      <c r="UEQ20" s="331"/>
      <c r="UER20" s="332"/>
      <c r="UES20" s="333"/>
      <c r="UET20" s="28"/>
      <c r="UEU20" s="333"/>
      <c r="UEV20" s="331"/>
      <c r="UEW20" s="333"/>
      <c r="UEX20" s="333"/>
      <c r="UEY20" s="334"/>
      <c r="UFB20" s="331"/>
      <c r="UFC20" s="332"/>
      <c r="UFD20" s="333"/>
      <c r="UFF20" s="333"/>
      <c r="UFG20" s="331"/>
      <c r="UFH20" s="332"/>
      <c r="UFI20" s="333"/>
      <c r="UFJ20" s="28"/>
      <c r="UFK20" s="333"/>
      <c r="UFL20" s="331"/>
      <c r="UFM20" s="333"/>
      <c r="UFN20" s="333"/>
      <c r="UFO20" s="334"/>
      <c r="UFR20" s="331"/>
      <c r="UFS20" s="332"/>
      <c r="UFT20" s="333"/>
      <c r="UFV20" s="333"/>
      <c r="UFW20" s="331"/>
      <c r="UFX20" s="332"/>
      <c r="UFY20" s="333"/>
      <c r="UFZ20" s="28"/>
      <c r="UGA20" s="333"/>
      <c r="UGB20" s="331"/>
      <c r="UGC20" s="333"/>
      <c r="UGD20" s="333"/>
      <c r="UGE20" s="334"/>
      <c r="UGH20" s="331"/>
      <c r="UGI20" s="332"/>
      <c r="UGJ20" s="333"/>
      <c r="UGL20" s="333"/>
      <c r="UGM20" s="331"/>
      <c r="UGN20" s="332"/>
      <c r="UGO20" s="333"/>
      <c r="UGP20" s="28"/>
      <c r="UGQ20" s="333"/>
      <c r="UGR20" s="331"/>
      <c r="UGS20" s="333"/>
      <c r="UGT20" s="333"/>
      <c r="UGU20" s="334"/>
      <c r="UGX20" s="331"/>
      <c r="UGY20" s="332"/>
      <c r="UGZ20" s="333"/>
      <c r="UHB20" s="333"/>
      <c r="UHC20" s="331"/>
      <c r="UHD20" s="332"/>
      <c r="UHE20" s="333"/>
      <c r="UHF20" s="28"/>
      <c r="UHG20" s="333"/>
      <c r="UHH20" s="331"/>
      <c r="UHI20" s="333"/>
      <c r="UHJ20" s="333"/>
      <c r="UHK20" s="334"/>
      <c r="UHN20" s="331"/>
      <c r="UHO20" s="332"/>
      <c r="UHP20" s="333"/>
      <c r="UHR20" s="333"/>
      <c r="UHS20" s="331"/>
      <c r="UHT20" s="332"/>
      <c r="UHU20" s="333"/>
      <c r="UHV20" s="28"/>
      <c r="UHW20" s="333"/>
      <c r="UHX20" s="331"/>
      <c r="UHY20" s="333"/>
      <c r="UHZ20" s="333"/>
      <c r="UIA20" s="334"/>
      <c r="UID20" s="331"/>
      <c r="UIE20" s="332"/>
      <c r="UIF20" s="333"/>
      <c r="UIH20" s="333"/>
      <c r="UII20" s="331"/>
      <c r="UIJ20" s="332"/>
      <c r="UIK20" s="333"/>
      <c r="UIL20" s="28"/>
      <c r="UIM20" s="333"/>
      <c r="UIN20" s="331"/>
      <c r="UIO20" s="333"/>
      <c r="UIP20" s="333"/>
      <c r="UIQ20" s="334"/>
      <c r="UIT20" s="331"/>
      <c r="UIU20" s="332"/>
      <c r="UIV20" s="333"/>
      <c r="UIX20" s="333"/>
      <c r="UIY20" s="331"/>
      <c r="UIZ20" s="332"/>
      <c r="UJA20" s="333"/>
      <c r="UJB20" s="28"/>
      <c r="UJC20" s="333"/>
      <c r="UJD20" s="331"/>
      <c r="UJE20" s="333"/>
      <c r="UJF20" s="333"/>
      <c r="UJG20" s="334"/>
      <c r="UJJ20" s="331"/>
      <c r="UJK20" s="332"/>
      <c r="UJL20" s="333"/>
      <c r="UJN20" s="333"/>
      <c r="UJO20" s="331"/>
      <c r="UJP20" s="332"/>
      <c r="UJQ20" s="333"/>
      <c r="UJR20" s="28"/>
      <c r="UJS20" s="333"/>
      <c r="UJT20" s="331"/>
      <c r="UJU20" s="333"/>
      <c r="UJV20" s="333"/>
      <c r="UJW20" s="334"/>
      <c r="UJZ20" s="331"/>
      <c r="UKA20" s="332"/>
      <c r="UKB20" s="333"/>
      <c r="UKD20" s="333"/>
      <c r="UKE20" s="331"/>
      <c r="UKF20" s="332"/>
      <c r="UKG20" s="333"/>
      <c r="UKH20" s="28"/>
      <c r="UKI20" s="333"/>
      <c r="UKJ20" s="331"/>
      <c r="UKK20" s="333"/>
      <c r="UKL20" s="333"/>
      <c r="UKM20" s="334"/>
      <c r="UKP20" s="331"/>
      <c r="UKQ20" s="332"/>
      <c r="UKR20" s="333"/>
      <c r="UKT20" s="333"/>
      <c r="UKU20" s="331"/>
      <c r="UKV20" s="332"/>
      <c r="UKW20" s="333"/>
      <c r="UKX20" s="28"/>
      <c r="UKY20" s="333"/>
      <c r="UKZ20" s="331"/>
      <c r="ULA20" s="333"/>
      <c r="ULB20" s="333"/>
      <c r="ULC20" s="334"/>
      <c r="ULF20" s="331"/>
      <c r="ULG20" s="332"/>
      <c r="ULH20" s="333"/>
      <c r="ULJ20" s="333"/>
      <c r="ULK20" s="331"/>
      <c r="ULL20" s="332"/>
      <c r="ULM20" s="333"/>
      <c r="ULN20" s="28"/>
      <c r="ULO20" s="333"/>
      <c r="ULP20" s="331"/>
      <c r="ULQ20" s="333"/>
      <c r="ULR20" s="333"/>
      <c r="ULS20" s="334"/>
      <c r="ULV20" s="331"/>
      <c r="ULW20" s="332"/>
      <c r="ULX20" s="333"/>
      <c r="ULZ20" s="333"/>
      <c r="UMA20" s="331"/>
      <c r="UMB20" s="332"/>
      <c r="UMC20" s="333"/>
      <c r="UMD20" s="28"/>
      <c r="UME20" s="333"/>
      <c r="UMF20" s="331"/>
      <c r="UMG20" s="333"/>
      <c r="UMH20" s="333"/>
      <c r="UMI20" s="334"/>
      <c r="UML20" s="331"/>
      <c r="UMM20" s="332"/>
      <c r="UMN20" s="333"/>
      <c r="UMP20" s="333"/>
      <c r="UMQ20" s="331"/>
      <c r="UMR20" s="332"/>
      <c r="UMS20" s="333"/>
      <c r="UMT20" s="28"/>
      <c r="UMU20" s="333"/>
      <c r="UMV20" s="331"/>
      <c r="UMW20" s="333"/>
      <c r="UMX20" s="333"/>
      <c r="UMY20" s="334"/>
      <c r="UNB20" s="331"/>
      <c r="UNC20" s="332"/>
      <c r="UND20" s="333"/>
      <c r="UNF20" s="333"/>
      <c r="UNG20" s="331"/>
      <c r="UNH20" s="332"/>
      <c r="UNI20" s="333"/>
      <c r="UNJ20" s="28"/>
      <c r="UNK20" s="333"/>
      <c r="UNL20" s="331"/>
      <c r="UNM20" s="333"/>
      <c r="UNN20" s="333"/>
      <c r="UNO20" s="334"/>
      <c r="UNR20" s="331"/>
      <c r="UNS20" s="332"/>
      <c r="UNT20" s="333"/>
      <c r="UNV20" s="333"/>
      <c r="UNW20" s="331"/>
      <c r="UNX20" s="332"/>
      <c r="UNY20" s="333"/>
      <c r="UNZ20" s="28"/>
      <c r="UOA20" s="333"/>
      <c r="UOB20" s="331"/>
      <c r="UOC20" s="333"/>
      <c r="UOD20" s="333"/>
      <c r="UOE20" s="334"/>
      <c r="UOH20" s="331"/>
      <c r="UOI20" s="332"/>
      <c r="UOJ20" s="333"/>
      <c r="UOL20" s="333"/>
      <c r="UOM20" s="331"/>
      <c r="UON20" s="332"/>
      <c r="UOO20" s="333"/>
      <c r="UOP20" s="28"/>
      <c r="UOQ20" s="333"/>
      <c r="UOR20" s="331"/>
      <c r="UOS20" s="333"/>
      <c r="UOT20" s="333"/>
      <c r="UOU20" s="334"/>
      <c r="UOX20" s="331"/>
      <c r="UOY20" s="332"/>
      <c r="UOZ20" s="333"/>
      <c r="UPB20" s="333"/>
      <c r="UPC20" s="331"/>
      <c r="UPD20" s="332"/>
      <c r="UPE20" s="333"/>
      <c r="UPF20" s="28"/>
      <c r="UPG20" s="333"/>
      <c r="UPH20" s="331"/>
      <c r="UPI20" s="333"/>
      <c r="UPJ20" s="333"/>
      <c r="UPK20" s="334"/>
      <c r="UPN20" s="331"/>
      <c r="UPO20" s="332"/>
      <c r="UPP20" s="333"/>
      <c r="UPR20" s="333"/>
      <c r="UPS20" s="331"/>
      <c r="UPT20" s="332"/>
      <c r="UPU20" s="333"/>
      <c r="UPV20" s="28"/>
      <c r="UPW20" s="333"/>
      <c r="UPX20" s="331"/>
      <c r="UPY20" s="333"/>
      <c r="UPZ20" s="333"/>
      <c r="UQA20" s="334"/>
      <c r="UQD20" s="331"/>
      <c r="UQE20" s="332"/>
      <c r="UQF20" s="333"/>
      <c r="UQH20" s="333"/>
      <c r="UQI20" s="331"/>
      <c r="UQJ20" s="332"/>
      <c r="UQK20" s="333"/>
      <c r="UQL20" s="28"/>
      <c r="UQM20" s="333"/>
      <c r="UQN20" s="331"/>
      <c r="UQO20" s="333"/>
      <c r="UQP20" s="333"/>
      <c r="UQQ20" s="334"/>
      <c r="UQT20" s="331"/>
      <c r="UQU20" s="332"/>
      <c r="UQV20" s="333"/>
      <c r="UQX20" s="333"/>
      <c r="UQY20" s="331"/>
      <c r="UQZ20" s="332"/>
      <c r="URA20" s="333"/>
      <c r="URB20" s="28"/>
      <c r="URC20" s="333"/>
      <c r="URD20" s="331"/>
      <c r="URE20" s="333"/>
      <c r="URF20" s="333"/>
      <c r="URG20" s="334"/>
      <c r="URJ20" s="331"/>
      <c r="URK20" s="332"/>
      <c r="URL20" s="333"/>
      <c r="URN20" s="333"/>
      <c r="URO20" s="331"/>
      <c r="URP20" s="332"/>
      <c r="URQ20" s="333"/>
      <c r="URR20" s="28"/>
      <c r="URS20" s="333"/>
      <c r="URT20" s="331"/>
      <c r="URU20" s="333"/>
      <c r="URV20" s="333"/>
      <c r="URW20" s="334"/>
      <c r="URZ20" s="331"/>
      <c r="USA20" s="332"/>
      <c r="USB20" s="333"/>
      <c r="USD20" s="333"/>
      <c r="USE20" s="331"/>
      <c r="USF20" s="332"/>
      <c r="USG20" s="333"/>
      <c r="USH20" s="28"/>
      <c r="USI20" s="333"/>
      <c r="USJ20" s="331"/>
      <c r="USK20" s="333"/>
      <c r="USL20" s="333"/>
      <c r="USM20" s="334"/>
      <c r="USP20" s="331"/>
      <c r="USQ20" s="332"/>
      <c r="USR20" s="333"/>
      <c r="UST20" s="333"/>
      <c r="USU20" s="331"/>
      <c r="USV20" s="332"/>
      <c r="USW20" s="333"/>
      <c r="USX20" s="28"/>
      <c r="USY20" s="333"/>
      <c r="USZ20" s="331"/>
      <c r="UTA20" s="333"/>
      <c r="UTB20" s="333"/>
      <c r="UTC20" s="334"/>
      <c r="UTF20" s="331"/>
      <c r="UTG20" s="332"/>
      <c r="UTH20" s="333"/>
      <c r="UTJ20" s="333"/>
      <c r="UTK20" s="331"/>
      <c r="UTL20" s="332"/>
      <c r="UTM20" s="333"/>
      <c r="UTN20" s="28"/>
      <c r="UTO20" s="333"/>
      <c r="UTP20" s="331"/>
      <c r="UTQ20" s="333"/>
      <c r="UTR20" s="333"/>
      <c r="UTS20" s="334"/>
      <c r="UTV20" s="331"/>
      <c r="UTW20" s="332"/>
      <c r="UTX20" s="333"/>
      <c r="UTZ20" s="333"/>
      <c r="UUA20" s="331"/>
      <c r="UUB20" s="332"/>
      <c r="UUC20" s="333"/>
      <c r="UUD20" s="28"/>
      <c r="UUE20" s="333"/>
      <c r="UUF20" s="331"/>
      <c r="UUG20" s="333"/>
      <c r="UUH20" s="333"/>
      <c r="UUI20" s="334"/>
      <c r="UUL20" s="331"/>
      <c r="UUM20" s="332"/>
      <c r="UUN20" s="333"/>
      <c r="UUP20" s="333"/>
      <c r="UUQ20" s="331"/>
      <c r="UUR20" s="332"/>
      <c r="UUS20" s="333"/>
      <c r="UUT20" s="28"/>
      <c r="UUU20" s="333"/>
      <c r="UUV20" s="331"/>
      <c r="UUW20" s="333"/>
      <c r="UUX20" s="333"/>
      <c r="UUY20" s="334"/>
      <c r="UVB20" s="331"/>
      <c r="UVC20" s="332"/>
      <c r="UVD20" s="333"/>
      <c r="UVF20" s="333"/>
      <c r="UVG20" s="331"/>
      <c r="UVH20" s="332"/>
      <c r="UVI20" s="333"/>
      <c r="UVJ20" s="28"/>
      <c r="UVK20" s="333"/>
      <c r="UVL20" s="331"/>
      <c r="UVM20" s="333"/>
      <c r="UVN20" s="333"/>
      <c r="UVO20" s="334"/>
      <c r="UVR20" s="331"/>
      <c r="UVS20" s="332"/>
      <c r="UVT20" s="333"/>
      <c r="UVV20" s="333"/>
      <c r="UVW20" s="331"/>
      <c r="UVX20" s="332"/>
      <c r="UVY20" s="333"/>
      <c r="UVZ20" s="28"/>
      <c r="UWA20" s="333"/>
      <c r="UWB20" s="331"/>
      <c r="UWC20" s="333"/>
      <c r="UWD20" s="333"/>
      <c r="UWE20" s="334"/>
      <c r="UWH20" s="331"/>
      <c r="UWI20" s="332"/>
      <c r="UWJ20" s="333"/>
      <c r="UWL20" s="333"/>
      <c r="UWM20" s="331"/>
      <c r="UWN20" s="332"/>
      <c r="UWO20" s="333"/>
      <c r="UWP20" s="28"/>
      <c r="UWQ20" s="333"/>
      <c r="UWR20" s="331"/>
      <c r="UWS20" s="333"/>
      <c r="UWT20" s="333"/>
      <c r="UWU20" s="334"/>
      <c r="UWX20" s="331"/>
      <c r="UWY20" s="332"/>
      <c r="UWZ20" s="333"/>
      <c r="UXB20" s="333"/>
      <c r="UXC20" s="331"/>
      <c r="UXD20" s="332"/>
      <c r="UXE20" s="333"/>
      <c r="UXF20" s="28"/>
      <c r="UXG20" s="333"/>
      <c r="UXH20" s="331"/>
      <c r="UXI20" s="333"/>
      <c r="UXJ20" s="333"/>
      <c r="UXK20" s="334"/>
      <c r="UXN20" s="331"/>
      <c r="UXO20" s="332"/>
      <c r="UXP20" s="333"/>
      <c r="UXR20" s="333"/>
      <c r="UXS20" s="331"/>
      <c r="UXT20" s="332"/>
      <c r="UXU20" s="333"/>
      <c r="UXV20" s="28"/>
      <c r="UXW20" s="333"/>
      <c r="UXX20" s="331"/>
      <c r="UXY20" s="333"/>
      <c r="UXZ20" s="333"/>
      <c r="UYA20" s="334"/>
      <c r="UYD20" s="331"/>
      <c r="UYE20" s="332"/>
      <c r="UYF20" s="333"/>
      <c r="UYH20" s="333"/>
      <c r="UYI20" s="331"/>
      <c r="UYJ20" s="332"/>
      <c r="UYK20" s="333"/>
      <c r="UYL20" s="28"/>
      <c r="UYM20" s="333"/>
      <c r="UYN20" s="331"/>
      <c r="UYO20" s="333"/>
      <c r="UYP20" s="333"/>
      <c r="UYQ20" s="334"/>
      <c r="UYT20" s="331"/>
      <c r="UYU20" s="332"/>
      <c r="UYV20" s="333"/>
      <c r="UYX20" s="333"/>
      <c r="UYY20" s="331"/>
      <c r="UYZ20" s="332"/>
      <c r="UZA20" s="333"/>
      <c r="UZB20" s="28"/>
      <c r="UZC20" s="333"/>
      <c r="UZD20" s="331"/>
      <c r="UZE20" s="333"/>
      <c r="UZF20" s="333"/>
      <c r="UZG20" s="334"/>
      <c r="UZJ20" s="331"/>
      <c r="UZK20" s="332"/>
      <c r="UZL20" s="333"/>
      <c r="UZN20" s="333"/>
      <c r="UZO20" s="331"/>
      <c r="UZP20" s="332"/>
      <c r="UZQ20" s="333"/>
      <c r="UZR20" s="28"/>
      <c r="UZS20" s="333"/>
      <c r="UZT20" s="331"/>
      <c r="UZU20" s="333"/>
      <c r="UZV20" s="333"/>
      <c r="UZW20" s="334"/>
      <c r="UZZ20" s="331"/>
      <c r="VAA20" s="332"/>
      <c r="VAB20" s="333"/>
      <c r="VAD20" s="333"/>
      <c r="VAE20" s="331"/>
      <c r="VAF20" s="332"/>
      <c r="VAG20" s="333"/>
      <c r="VAH20" s="28"/>
      <c r="VAI20" s="333"/>
      <c r="VAJ20" s="331"/>
      <c r="VAK20" s="333"/>
      <c r="VAL20" s="333"/>
      <c r="VAM20" s="334"/>
      <c r="VAP20" s="331"/>
      <c r="VAQ20" s="332"/>
      <c r="VAR20" s="333"/>
      <c r="VAT20" s="333"/>
      <c r="VAU20" s="331"/>
      <c r="VAV20" s="332"/>
      <c r="VAW20" s="333"/>
      <c r="VAX20" s="28"/>
      <c r="VAY20" s="333"/>
      <c r="VAZ20" s="331"/>
      <c r="VBA20" s="333"/>
      <c r="VBB20" s="333"/>
      <c r="VBC20" s="334"/>
      <c r="VBF20" s="331"/>
      <c r="VBG20" s="332"/>
      <c r="VBH20" s="333"/>
      <c r="VBJ20" s="333"/>
      <c r="VBK20" s="331"/>
      <c r="VBL20" s="332"/>
      <c r="VBM20" s="333"/>
      <c r="VBN20" s="28"/>
      <c r="VBO20" s="333"/>
      <c r="VBP20" s="331"/>
      <c r="VBQ20" s="333"/>
      <c r="VBR20" s="333"/>
      <c r="VBS20" s="334"/>
      <c r="VBV20" s="331"/>
      <c r="VBW20" s="332"/>
      <c r="VBX20" s="333"/>
      <c r="VBZ20" s="333"/>
      <c r="VCA20" s="331"/>
      <c r="VCB20" s="332"/>
      <c r="VCC20" s="333"/>
      <c r="VCD20" s="28"/>
      <c r="VCE20" s="333"/>
      <c r="VCF20" s="331"/>
      <c r="VCG20" s="333"/>
      <c r="VCH20" s="333"/>
      <c r="VCI20" s="334"/>
      <c r="VCL20" s="331"/>
      <c r="VCM20" s="332"/>
      <c r="VCN20" s="333"/>
      <c r="VCP20" s="333"/>
      <c r="VCQ20" s="331"/>
      <c r="VCR20" s="332"/>
      <c r="VCS20" s="333"/>
      <c r="VCT20" s="28"/>
      <c r="VCU20" s="333"/>
      <c r="VCV20" s="331"/>
      <c r="VCW20" s="333"/>
      <c r="VCX20" s="333"/>
      <c r="VCY20" s="334"/>
      <c r="VDB20" s="331"/>
      <c r="VDC20" s="332"/>
      <c r="VDD20" s="333"/>
      <c r="VDF20" s="333"/>
      <c r="VDG20" s="331"/>
      <c r="VDH20" s="332"/>
      <c r="VDI20" s="333"/>
      <c r="VDJ20" s="28"/>
      <c r="VDK20" s="333"/>
      <c r="VDL20" s="331"/>
      <c r="VDM20" s="333"/>
      <c r="VDN20" s="333"/>
      <c r="VDO20" s="334"/>
      <c r="VDR20" s="331"/>
      <c r="VDS20" s="332"/>
      <c r="VDT20" s="333"/>
      <c r="VDV20" s="333"/>
      <c r="VDW20" s="331"/>
      <c r="VDX20" s="332"/>
      <c r="VDY20" s="333"/>
      <c r="VDZ20" s="28"/>
      <c r="VEA20" s="333"/>
      <c r="VEB20" s="331"/>
      <c r="VEC20" s="333"/>
      <c r="VED20" s="333"/>
      <c r="VEE20" s="334"/>
      <c r="VEH20" s="331"/>
      <c r="VEI20" s="332"/>
      <c r="VEJ20" s="333"/>
      <c r="VEL20" s="333"/>
      <c r="VEM20" s="331"/>
      <c r="VEN20" s="332"/>
      <c r="VEO20" s="333"/>
      <c r="VEP20" s="28"/>
      <c r="VEQ20" s="333"/>
      <c r="VER20" s="331"/>
      <c r="VES20" s="333"/>
      <c r="VET20" s="333"/>
      <c r="VEU20" s="334"/>
      <c r="VEX20" s="331"/>
      <c r="VEY20" s="332"/>
      <c r="VEZ20" s="333"/>
      <c r="VFB20" s="333"/>
      <c r="VFC20" s="331"/>
      <c r="VFD20" s="332"/>
      <c r="VFE20" s="333"/>
      <c r="VFF20" s="28"/>
      <c r="VFG20" s="333"/>
      <c r="VFH20" s="331"/>
      <c r="VFI20" s="333"/>
      <c r="VFJ20" s="333"/>
      <c r="VFK20" s="334"/>
      <c r="VFN20" s="331"/>
      <c r="VFO20" s="332"/>
      <c r="VFP20" s="333"/>
      <c r="VFR20" s="333"/>
      <c r="VFS20" s="331"/>
      <c r="VFT20" s="332"/>
      <c r="VFU20" s="333"/>
      <c r="VFV20" s="28"/>
      <c r="VFW20" s="333"/>
      <c r="VFX20" s="331"/>
      <c r="VFY20" s="333"/>
      <c r="VFZ20" s="333"/>
      <c r="VGA20" s="334"/>
      <c r="VGD20" s="331"/>
      <c r="VGE20" s="332"/>
      <c r="VGF20" s="333"/>
      <c r="VGH20" s="333"/>
      <c r="VGI20" s="331"/>
      <c r="VGJ20" s="332"/>
      <c r="VGK20" s="333"/>
      <c r="VGL20" s="28"/>
      <c r="VGM20" s="333"/>
      <c r="VGN20" s="331"/>
      <c r="VGO20" s="333"/>
      <c r="VGP20" s="333"/>
      <c r="VGQ20" s="334"/>
      <c r="VGT20" s="331"/>
      <c r="VGU20" s="332"/>
      <c r="VGV20" s="333"/>
      <c r="VGX20" s="333"/>
      <c r="VGY20" s="331"/>
      <c r="VGZ20" s="332"/>
      <c r="VHA20" s="333"/>
      <c r="VHB20" s="28"/>
      <c r="VHC20" s="333"/>
      <c r="VHD20" s="331"/>
      <c r="VHE20" s="333"/>
      <c r="VHF20" s="333"/>
      <c r="VHG20" s="334"/>
      <c r="VHJ20" s="331"/>
      <c r="VHK20" s="332"/>
      <c r="VHL20" s="333"/>
      <c r="VHN20" s="333"/>
      <c r="VHO20" s="331"/>
      <c r="VHP20" s="332"/>
      <c r="VHQ20" s="333"/>
      <c r="VHR20" s="28"/>
      <c r="VHS20" s="333"/>
      <c r="VHT20" s="331"/>
      <c r="VHU20" s="333"/>
      <c r="VHV20" s="333"/>
      <c r="VHW20" s="334"/>
      <c r="VHZ20" s="331"/>
      <c r="VIA20" s="332"/>
      <c r="VIB20" s="333"/>
      <c r="VID20" s="333"/>
      <c r="VIE20" s="331"/>
      <c r="VIF20" s="332"/>
      <c r="VIG20" s="333"/>
      <c r="VIH20" s="28"/>
      <c r="VII20" s="333"/>
      <c r="VIJ20" s="331"/>
      <c r="VIK20" s="333"/>
      <c r="VIL20" s="333"/>
      <c r="VIM20" s="334"/>
      <c r="VIP20" s="331"/>
      <c r="VIQ20" s="332"/>
      <c r="VIR20" s="333"/>
      <c r="VIT20" s="333"/>
      <c r="VIU20" s="331"/>
      <c r="VIV20" s="332"/>
      <c r="VIW20" s="333"/>
      <c r="VIX20" s="28"/>
      <c r="VIY20" s="333"/>
      <c r="VIZ20" s="331"/>
      <c r="VJA20" s="333"/>
      <c r="VJB20" s="333"/>
      <c r="VJC20" s="334"/>
      <c r="VJF20" s="331"/>
      <c r="VJG20" s="332"/>
      <c r="VJH20" s="333"/>
      <c r="VJJ20" s="333"/>
      <c r="VJK20" s="331"/>
      <c r="VJL20" s="332"/>
      <c r="VJM20" s="333"/>
      <c r="VJN20" s="28"/>
      <c r="VJO20" s="333"/>
      <c r="VJP20" s="331"/>
      <c r="VJQ20" s="333"/>
      <c r="VJR20" s="333"/>
      <c r="VJS20" s="334"/>
      <c r="VJV20" s="331"/>
      <c r="VJW20" s="332"/>
      <c r="VJX20" s="333"/>
      <c r="VJZ20" s="333"/>
      <c r="VKA20" s="331"/>
      <c r="VKB20" s="332"/>
      <c r="VKC20" s="333"/>
      <c r="VKD20" s="28"/>
      <c r="VKE20" s="333"/>
      <c r="VKF20" s="331"/>
      <c r="VKG20" s="333"/>
      <c r="VKH20" s="333"/>
      <c r="VKI20" s="334"/>
      <c r="VKL20" s="331"/>
      <c r="VKM20" s="332"/>
      <c r="VKN20" s="333"/>
      <c r="VKP20" s="333"/>
      <c r="VKQ20" s="331"/>
      <c r="VKR20" s="332"/>
      <c r="VKS20" s="333"/>
      <c r="VKT20" s="28"/>
      <c r="VKU20" s="333"/>
      <c r="VKV20" s="331"/>
      <c r="VKW20" s="333"/>
      <c r="VKX20" s="333"/>
      <c r="VKY20" s="334"/>
      <c r="VLB20" s="331"/>
      <c r="VLC20" s="332"/>
      <c r="VLD20" s="333"/>
      <c r="VLF20" s="333"/>
      <c r="VLG20" s="331"/>
      <c r="VLH20" s="332"/>
      <c r="VLI20" s="333"/>
      <c r="VLJ20" s="28"/>
      <c r="VLK20" s="333"/>
      <c r="VLL20" s="331"/>
      <c r="VLM20" s="333"/>
      <c r="VLN20" s="333"/>
      <c r="VLO20" s="334"/>
      <c r="VLR20" s="331"/>
      <c r="VLS20" s="332"/>
      <c r="VLT20" s="333"/>
      <c r="VLV20" s="333"/>
      <c r="VLW20" s="331"/>
      <c r="VLX20" s="332"/>
      <c r="VLY20" s="333"/>
      <c r="VLZ20" s="28"/>
      <c r="VMA20" s="333"/>
      <c r="VMB20" s="331"/>
      <c r="VMC20" s="333"/>
      <c r="VMD20" s="333"/>
      <c r="VME20" s="334"/>
      <c r="VMH20" s="331"/>
      <c r="VMI20" s="332"/>
      <c r="VMJ20" s="333"/>
      <c r="VML20" s="333"/>
      <c r="VMM20" s="331"/>
      <c r="VMN20" s="332"/>
      <c r="VMO20" s="333"/>
      <c r="VMP20" s="28"/>
      <c r="VMQ20" s="333"/>
      <c r="VMR20" s="331"/>
      <c r="VMS20" s="333"/>
      <c r="VMT20" s="333"/>
      <c r="VMU20" s="334"/>
      <c r="VMX20" s="331"/>
      <c r="VMY20" s="332"/>
      <c r="VMZ20" s="333"/>
      <c r="VNB20" s="333"/>
      <c r="VNC20" s="331"/>
      <c r="VND20" s="332"/>
      <c r="VNE20" s="333"/>
      <c r="VNF20" s="28"/>
      <c r="VNG20" s="333"/>
      <c r="VNH20" s="331"/>
      <c r="VNI20" s="333"/>
      <c r="VNJ20" s="333"/>
      <c r="VNK20" s="334"/>
      <c r="VNN20" s="331"/>
      <c r="VNO20" s="332"/>
      <c r="VNP20" s="333"/>
      <c r="VNR20" s="333"/>
      <c r="VNS20" s="331"/>
      <c r="VNT20" s="332"/>
      <c r="VNU20" s="333"/>
      <c r="VNV20" s="28"/>
      <c r="VNW20" s="333"/>
      <c r="VNX20" s="331"/>
      <c r="VNY20" s="333"/>
      <c r="VNZ20" s="333"/>
      <c r="VOA20" s="334"/>
      <c r="VOD20" s="331"/>
      <c r="VOE20" s="332"/>
      <c r="VOF20" s="333"/>
      <c r="VOH20" s="333"/>
      <c r="VOI20" s="331"/>
      <c r="VOJ20" s="332"/>
      <c r="VOK20" s="333"/>
      <c r="VOL20" s="28"/>
      <c r="VOM20" s="333"/>
      <c r="VON20" s="331"/>
      <c r="VOO20" s="333"/>
      <c r="VOP20" s="333"/>
      <c r="VOQ20" s="334"/>
      <c r="VOT20" s="331"/>
      <c r="VOU20" s="332"/>
      <c r="VOV20" s="333"/>
      <c r="VOX20" s="333"/>
      <c r="VOY20" s="331"/>
      <c r="VOZ20" s="332"/>
      <c r="VPA20" s="333"/>
      <c r="VPB20" s="28"/>
      <c r="VPC20" s="333"/>
      <c r="VPD20" s="331"/>
      <c r="VPE20" s="333"/>
      <c r="VPF20" s="333"/>
      <c r="VPG20" s="334"/>
      <c r="VPJ20" s="331"/>
      <c r="VPK20" s="332"/>
      <c r="VPL20" s="333"/>
      <c r="VPN20" s="333"/>
      <c r="VPO20" s="331"/>
      <c r="VPP20" s="332"/>
      <c r="VPQ20" s="333"/>
      <c r="VPR20" s="28"/>
      <c r="VPS20" s="333"/>
      <c r="VPT20" s="331"/>
      <c r="VPU20" s="333"/>
      <c r="VPV20" s="333"/>
      <c r="VPW20" s="334"/>
      <c r="VPZ20" s="331"/>
      <c r="VQA20" s="332"/>
      <c r="VQB20" s="333"/>
      <c r="VQD20" s="333"/>
      <c r="VQE20" s="331"/>
      <c r="VQF20" s="332"/>
      <c r="VQG20" s="333"/>
      <c r="VQH20" s="28"/>
      <c r="VQI20" s="333"/>
      <c r="VQJ20" s="331"/>
      <c r="VQK20" s="333"/>
      <c r="VQL20" s="333"/>
      <c r="VQM20" s="334"/>
      <c r="VQP20" s="331"/>
      <c r="VQQ20" s="332"/>
      <c r="VQR20" s="333"/>
      <c r="VQT20" s="333"/>
      <c r="VQU20" s="331"/>
      <c r="VQV20" s="332"/>
      <c r="VQW20" s="333"/>
      <c r="VQX20" s="28"/>
      <c r="VQY20" s="333"/>
      <c r="VQZ20" s="331"/>
      <c r="VRA20" s="333"/>
      <c r="VRB20" s="333"/>
      <c r="VRC20" s="334"/>
      <c r="VRF20" s="331"/>
      <c r="VRG20" s="332"/>
      <c r="VRH20" s="333"/>
      <c r="VRJ20" s="333"/>
      <c r="VRK20" s="331"/>
      <c r="VRL20" s="332"/>
      <c r="VRM20" s="333"/>
      <c r="VRN20" s="28"/>
      <c r="VRO20" s="333"/>
      <c r="VRP20" s="331"/>
      <c r="VRQ20" s="333"/>
      <c r="VRR20" s="333"/>
      <c r="VRS20" s="334"/>
      <c r="VRV20" s="331"/>
      <c r="VRW20" s="332"/>
      <c r="VRX20" s="333"/>
      <c r="VRZ20" s="333"/>
      <c r="VSA20" s="331"/>
      <c r="VSB20" s="332"/>
      <c r="VSC20" s="333"/>
      <c r="VSD20" s="28"/>
      <c r="VSE20" s="333"/>
      <c r="VSF20" s="331"/>
      <c r="VSG20" s="333"/>
      <c r="VSH20" s="333"/>
      <c r="VSI20" s="334"/>
      <c r="VSL20" s="331"/>
      <c r="VSM20" s="332"/>
      <c r="VSN20" s="333"/>
      <c r="VSP20" s="333"/>
      <c r="VSQ20" s="331"/>
      <c r="VSR20" s="332"/>
      <c r="VSS20" s="333"/>
      <c r="VST20" s="28"/>
      <c r="VSU20" s="333"/>
      <c r="VSV20" s="331"/>
      <c r="VSW20" s="333"/>
      <c r="VSX20" s="333"/>
      <c r="VSY20" s="334"/>
      <c r="VTB20" s="331"/>
      <c r="VTC20" s="332"/>
      <c r="VTD20" s="333"/>
      <c r="VTF20" s="333"/>
      <c r="VTG20" s="331"/>
      <c r="VTH20" s="332"/>
      <c r="VTI20" s="333"/>
      <c r="VTJ20" s="28"/>
      <c r="VTK20" s="333"/>
      <c r="VTL20" s="331"/>
      <c r="VTM20" s="333"/>
      <c r="VTN20" s="333"/>
      <c r="VTO20" s="334"/>
      <c r="VTR20" s="331"/>
      <c r="VTS20" s="332"/>
      <c r="VTT20" s="333"/>
      <c r="VTV20" s="333"/>
      <c r="VTW20" s="331"/>
      <c r="VTX20" s="332"/>
      <c r="VTY20" s="333"/>
      <c r="VTZ20" s="28"/>
      <c r="VUA20" s="333"/>
      <c r="VUB20" s="331"/>
      <c r="VUC20" s="333"/>
      <c r="VUD20" s="333"/>
      <c r="VUE20" s="334"/>
      <c r="VUH20" s="331"/>
      <c r="VUI20" s="332"/>
      <c r="VUJ20" s="333"/>
      <c r="VUL20" s="333"/>
      <c r="VUM20" s="331"/>
      <c r="VUN20" s="332"/>
      <c r="VUO20" s="333"/>
      <c r="VUP20" s="28"/>
      <c r="VUQ20" s="333"/>
      <c r="VUR20" s="331"/>
      <c r="VUS20" s="333"/>
      <c r="VUT20" s="333"/>
      <c r="VUU20" s="334"/>
      <c r="VUX20" s="331"/>
      <c r="VUY20" s="332"/>
      <c r="VUZ20" s="333"/>
      <c r="VVB20" s="333"/>
      <c r="VVC20" s="331"/>
      <c r="VVD20" s="332"/>
      <c r="VVE20" s="333"/>
      <c r="VVF20" s="28"/>
      <c r="VVG20" s="333"/>
      <c r="VVH20" s="331"/>
      <c r="VVI20" s="333"/>
      <c r="VVJ20" s="333"/>
      <c r="VVK20" s="334"/>
      <c r="VVN20" s="331"/>
      <c r="VVO20" s="332"/>
      <c r="VVP20" s="333"/>
      <c r="VVR20" s="333"/>
      <c r="VVS20" s="331"/>
      <c r="VVT20" s="332"/>
      <c r="VVU20" s="333"/>
      <c r="VVV20" s="28"/>
      <c r="VVW20" s="333"/>
      <c r="VVX20" s="331"/>
      <c r="VVY20" s="333"/>
      <c r="VVZ20" s="333"/>
      <c r="VWA20" s="334"/>
      <c r="VWD20" s="331"/>
      <c r="VWE20" s="332"/>
      <c r="VWF20" s="333"/>
      <c r="VWH20" s="333"/>
      <c r="VWI20" s="331"/>
      <c r="VWJ20" s="332"/>
      <c r="VWK20" s="333"/>
      <c r="VWL20" s="28"/>
      <c r="VWM20" s="333"/>
      <c r="VWN20" s="331"/>
      <c r="VWO20" s="333"/>
      <c r="VWP20" s="333"/>
      <c r="VWQ20" s="334"/>
      <c r="VWT20" s="331"/>
      <c r="VWU20" s="332"/>
      <c r="VWV20" s="333"/>
      <c r="VWX20" s="333"/>
      <c r="VWY20" s="331"/>
      <c r="VWZ20" s="332"/>
      <c r="VXA20" s="333"/>
      <c r="VXB20" s="28"/>
      <c r="VXC20" s="333"/>
      <c r="VXD20" s="331"/>
      <c r="VXE20" s="333"/>
      <c r="VXF20" s="333"/>
      <c r="VXG20" s="334"/>
      <c r="VXJ20" s="331"/>
      <c r="VXK20" s="332"/>
      <c r="VXL20" s="333"/>
      <c r="VXN20" s="333"/>
      <c r="VXO20" s="331"/>
      <c r="VXP20" s="332"/>
      <c r="VXQ20" s="333"/>
      <c r="VXR20" s="28"/>
      <c r="VXS20" s="333"/>
      <c r="VXT20" s="331"/>
      <c r="VXU20" s="333"/>
      <c r="VXV20" s="333"/>
      <c r="VXW20" s="334"/>
      <c r="VXZ20" s="331"/>
      <c r="VYA20" s="332"/>
      <c r="VYB20" s="333"/>
      <c r="VYD20" s="333"/>
      <c r="VYE20" s="331"/>
      <c r="VYF20" s="332"/>
      <c r="VYG20" s="333"/>
      <c r="VYH20" s="28"/>
      <c r="VYI20" s="333"/>
      <c r="VYJ20" s="331"/>
      <c r="VYK20" s="333"/>
      <c r="VYL20" s="333"/>
      <c r="VYM20" s="334"/>
      <c r="VYP20" s="331"/>
      <c r="VYQ20" s="332"/>
      <c r="VYR20" s="333"/>
      <c r="VYT20" s="333"/>
      <c r="VYU20" s="331"/>
      <c r="VYV20" s="332"/>
      <c r="VYW20" s="333"/>
      <c r="VYX20" s="28"/>
      <c r="VYY20" s="333"/>
      <c r="VYZ20" s="331"/>
      <c r="VZA20" s="333"/>
      <c r="VZB20" s="333"/>
      <c r="VZC20" s="334"/>
      <c r="VZF20" s="331"/>
      <c r="VZG20" s="332"/>
      <c r="VZH20" s="333"/>
      <c r="VZJ20" s="333"/>
      <c r="VZK20" s="331"/>
      <c r="VZL20" s="332"/>
      <c r="VZM20" s="333"/>
      <c r="VZN20" s="28"/>
      <c r="VZO20" s="333"/>
      <c r="VZP20" s="331"/>
      <c r="VZQ20" s="333"/>
      <c r="VZR20" s="333"/>
      <c r="VZS20" s="334"/>
      <c r="VZV20" s="331"/>
      <c r="VZW20" s="332"/>
      <c r="VZX20" s="333"/>
      <c r="VZZ20" s="333"/>
      <c r="WAA20" s="331"/>
      <c r="WAB20" s="332"/>
      <c r="WAC20" s="333"/>
      <c r="WAD20" s="28"/>
      <c r="WAE20" s="333"/>
      <c r="WAF20" s="331"/>
      <c r="WAG20" s="333"/>
      <c r="WAH20" s="333"/>
      <c r="WAI20" s="334"/>
      <c r="WAL20" s="331"/>
      <c r="WAM20" s="332"/>
      <c r="WAN20" s="333"/>
      <c r="WAP20" s="333"/>
      <c r="WAQ20" s="331"/>
      <c r="WAR20" s="332"/>
      <c r="WAS20" s="333"/>
      <c r="WAT20" s="28"/>
      <c r="WAU20" s="333"/>
      <c r="WAV20" s="331"/>
      <c r="WAW20" s="333"/>
      <c r="WAX20" s="333"/>
      <c r="WAY20" s="334"/>
      <c r="WBB20" s="331"/>
      <c r="WBC20" s="332"/>
      <c r="WBD20" s="333"/>
      <c r="WBF20" s="333"/>
      <c r="WBG20" s="331"/>
      <c r="WBH20" s="332"/>
      <c r="WBI20" s="333"/>
      <c r="WBJ20" s="28"/>
      <c r="WBK20" s="333"/>
      <c r="WBL20" s="331"/>
      <c r="WBM20" s="333"/>
      <c r="WBN20" s="333"/>
      <c r="WBO20" s="334"/>
      <c r="WBR20" s="331"/>
      <c r="WBS20" s="332"/>
      <c r="WBT20" s="333"/>
      <c r="WBV20" s="333"/>
      <c r="WBW20" s="331"/>
      <c r="WBX20" s="332"/>
      <c r="WBY20" s="333"/>
      <c r="WBZ20" s="28"/>
      <c r="WCA20" s="333"/>
      <c r="WCB20" s="331"/>
      <c r="WCC20" s="333"/>
      <c r="WCD20" s="333"/>
      <c r="WCE20" s="334"/>
      <c r="WCH20" s="331"/>
      <c r="WCI20" s="332"/>
      <c r="WCJ20" s="333"/>
      <c r="WCL20" s="333"/>
      <c r="WCM20" s="331"/>
      <c r="WCN20" s="332"/>
      <c r="WCO20" s="333"/>
      <c r="WCP20" s="28"/>
      <c r="WCQ20" s="333"/>
      <c r="WCR20" s="331"/>
      <c r="WCS20" s="333"/>
      <c r="WCT20" s="333"/>
      <c r="WCU20" s="334"/>
      <c r="WCX20" s="331"/>
      <c r="WCY20" s="332"/>
      <c r="WCZ20" s="333"/>
      <c r="WDB20" s="333"/>
      <c r="WDC20" s="331"/>
      <c r="WDD20" s="332"/>
      <c r="WDE20" s="333"/>
      <c r="WDF20" s="28"/>
      <c r="WDG20" s="333"/>
      <c r="WDH20" s="331"/>
      <c r="WDI20" s="333"/>
      <c r="WDJ20" s="333"/>
      <c r="WDK20" s="334"/>
      <c r="WDN20" s="331"/>
      <c r="WDO20" s="332"/>
      <c r="WDP20" s="333"/>
      <c r="WDR20" s="333"/>
      <c r="WDS20" s="331"/>
      <c r="WDT20" s="332"/>
      <c r="WDU20" s="333"/>
      <c r="WDV20" s="28"/>
      <c r="WDW20" s="333"/>
      <c r="WDX20" s="331"/>
      <c r="WDY20" s="333"/>
      <c r="WDZ20" s="333"/>
      <c r="WEA20" s="334"/>
      <c r="WED20" s="331"/>
      <c r="WEE20" s="332"/>
      <c r="WEF20" s="333"/>
      <c r="WEH20" s="333"/>
      <c r="WEI20" s="331"/>
      <c r="WEJ20" s="332"/>
      <c r="WEK20" s="333"/>
      <c r="WEL20" s="28"/>
      <c r="WEM20" s="333"/>
      <c r="WEN20" s="331"/>
      <c r="WEO20" s="333"/>
      <c r="WEP20" s="333"/>
      <c r="WEQ20" s="334"/>
      <c r="WET20" s="331"/>
      <c r="WEU20" s="332"/>
      <c r="WEV20" s="333"/>
      <c r="WEX20" s="333"/>
      <c r="WEY20" s="331"/>
      <c r="WEZ20" s="332"/>
      <c r="WFA20" s="333"/>
      <c r="WFB20" s="28"/>
      <c r="WFC20" s="333"/>
      <c r="WFD20" s="331"/>
      <c r="WFE20" s="333"/>
      <c r="WFF20" s="333"/>
      <c r="WFG20" s="334"/>
      <c r="WFJ20" s="331"/>
      <c r="WFK20" s="332"/>
      <c r="WFL20" s="333"/>
      <c r="WFN20" s="333"/>
      <c r="WFO20" s="331"/>
      <c r="WFP20" s="332"/>
      <c r="WFQ20" s="333"/>
      <c r="WFR20" s="28"/>
      <c r="WFS20" s="333"/>
      <c r="WFT20" s="331"/>
      <c r="WFU20" s="333"/>
      <c r="WFV20" s="333"/>
      <c r="WFW20" s="334"/>
      <c r="WFZ20" s="331"/>
      <c r="WGA20" s="332"/>
      <c r="WGB20" s="333"/>
      <c r="WGD20" s="333"/>
      <c r="WGE20" s="331"/>
      <c r="WGF20" s="332"/>
      <c r="WGG20" s="333"/>
      <c r="WGH20" s="28"/>
      <c r="WGI20" s="333"/>
      <c r="WGJ20" s="331"/>
      <c r="WGK20" s="333"/>
      <c r="WGL20" s="333"/>
      <c r="WGM20" s="334"/>
      <c r="WGP20" s="331"/>
      <c r="WGQ20" s="332"/>
      <c r="WGR20" s="333"/>
      <c r="WGT20" s="333"/>
      <c r="WGU20" s="331"/>
      <c r="WGV20" s="332"/>
      <c r="WGW20" s="333"/>
      <c r="WGX20" s="28"/>
      <c r="WGY20" s="333"/>
      <c r="WGZ20" s="331"/>
      <c r="WHA20" s="333"/>
      <c r="WHB20" s="333"/>
      <c r="WHC20" s="334"/>
      <c r="WHF20" s="331"/>
      <c r="WHG20" s="332"/>
      <c r="WHH20" s="333"/>
      <c r="WHJ20" s="333"/>
      <c r="WHK20" s="331"/>
      <c r="WHL20" s="332"/>
      <c r="WHM20" s="333"/>
      <c r="WHN20" s="28"/>
      <c r="WHO20" s="333"/>
      <c r="WHP20" s="331"/>
      <c r="WHQ20" s="333"/>
      <c r="WHR20" s="333"/>
      <c r="WHS20" s="334"/>
      <c r="WHV20" s="331"/>
      <c r="WHW20" s="332"/>
      <c r="WHX20" s="333"/>
      <c r="WHZ20" s="333"/>
      <c r="WIA20" s="331"/>
      <c r="WIB20" s="332"/>
      <c r="WIC20" s="333"/>
      <c r="WID20" s="28"/>
      <c r="WIE20" s="333"/>
      <c r="WIF20" s="331"/>
      <c r="WIG20" s="333"/>
      <c r="WIH20" s="333"/>
      <c r="WII20" s="334"/>
      <c r="WIL20" s="331"/>
      <c r="WIM20" s="332"/>
      <c r="WIN20" s="333"/>
      <c r="WIP20" s="333"/>
      <c r="WIQ20" s="331"/>
      <c r="WIR20" s="332"/>
      <c r="WIS20" s="333"/>
      <c r="WIT20" s="28"/>
      <c r="WIU20" s="333"/>
      <c r="WIV20" s="331"/>
      <c r="WIW20" s="333"/>
      <c r="WIX20" s="333"/>
      <c r="WIY20" s="334"/>
      <c r="WJB20" s="331"/>
      <c r="WJC20" s="332"/>
      <c r="WJD20" s="333"/>
      <c r="WJF20" s="333"/>
      <c r="WJG20" s="331"/>
      <c r="WJH20" s="332"/>
      <c r="WJI20" s="333"/>
      <c r="WJJ20" s="28"/>
      <c r="WJK20" s="333"/>
      <c r="WJL20" s="331"/>
      <c r="WJM20" s="333"/>
      <c r="WJN20" s="333"/>
      <c r="WJO20" s="334"/>
      <c r="WJR20" s="331"/>
      <c r="WJS20" s="332"/>
      <c r="WJT20" s="333"/>
      <c r="WJV20" s="333"/>
      <c r="WJW20" s="331"/>
      <c r="WJX20" s="332"/>
      <c r="WJY20" s="333"/>
      <c r="WJZ20" s="28"/>
      <c r="WKA20" s="333"/>
      <c r="WKB20" s="331"/>
      <c r="WKC20" s="333"/>
      <c r="WKD20" s="333"/>
      <c r="WKE20" s="334"/>
      <c r="WKH20" s="331"/>
      <c r="WKI20" s="332"/>
      <c r="WKJ20" s="333"/>
      <c r="WKL20" s="333"/>
      <c r="WKM20" s="331"/>
      <c r="WKN20" s="332"/>
      <c r="WKO20" s="333"/>
      <c r="WKP20" s="28"/>
      <c r="WKQ20" s="333"/>
      <c r="WKR20" s="331"/>
      <c r="WKS20" s="333"/>
      <c r="WKT20" s="333"/>
      <c r="WKU20" s="334"/>
      <c r="WKX20" s="331"/>
      <c r="WKY20" s="332"/>
      <c r="WKZ20" s="333"/>
      <c r="WLB20" s="333"/>
      <c r="WLC20" s="331"/>
      <c r="WLD20" s="332"/>
      <c r="WLE20" s="333"/>
      <c r="WLF20" s="28"/>
      <c r="WLG20" s="333"/>
      <c r="WLH20" s="331"/>
      <c r="WLI20" s="333"/>
      <c r="WLJ20" s="333"/>
      <c r="WLK20" s="334"/>
      <c r="WLN20" s="331"/>
      <c r="WLO20" s="332"/>
      <c r="WLP20" s="333"/>
      <c r="WLR20" s="333"/>
      <c r="WLS20" s="331"/>
      <c r="WLT20" s="332"/>
      <c r="WLU20" s="333"/>
      <c r="WLV20" s="28"/>
      <c r="WLW20" s="333"/>
      <c r="WLX20" s="331"/>
      <c r="WLY20" s="333"/>
      <c r="WLZ20" s="333"/>
      <c r="WMA20" s="334"/>
      <c r="WMD20" s="331"/>
      <c r="WME20" s="332"/>
      <c r="WMF20" s="333"/>
      <c r="WMH20" s="333"/>
      <c r="WMI20" s="331"/>
      <c r="WMJ20" s="332"/>
      <c r="WMK20" s="333"/>
      <c r="WML20" s="28"/>
      <c r="WMM20" s="333"/>
      <c r="WMN20" s="331"/>
      <c r="WMO20" s="333"/>
      <c r="WMP20" s="333"/>
      <c r="WMQ20" s="334"/>
      <c r="WMT20" s="331"/>
      <c r="WMU20" s="332"/>
      <c r="WMV20" s="333"/>
      <c r="WMX20" s="333"/>
      <c r="WMY20" s="331"/>
      <c r="WMZ20" s="332"/>
      <c r="WNA20" s="333"/>
      <c r="WNB20" s="28"/>
      <c r="WNC20" s="333"/>
      <c r="WND20" s="331"/>
      <c r="WNE20" s="333"/>
      <c r="WNF20" s="333"/>
      <c r="WNG20" s="334"/>
      <c r="WNJ20" s="331"/>
      <c r="WNK20" s="332"/>
      <c r="WNL20" s="333"/>
      <c r="WNN20" s="333"/>
      <c r="WNO20" s="331"/>
      <c r="WNP20" s="332"/>
      <c r="WNQ20" s="333"/>
      <c r="WNR20" s="28"/>
      <c r="WNS20" s="333"/>
      <c r="WNT20" s="331"/>
      <c r="WNU20" s="333"/>
      <c r="WNV20" s="333"/>
      <c r="WNW20" s="334"/>
      <c r="WNZ20" s="331"/>
      <c r="WOA20" s="332"/>
      <c r="WOB20" s="333"/>
      <c r="WOD20" s="333"/>
      <c r="WOE20" s="331"/>
      <c r="WOF20" s="332"/>
      <c r="WOG20" s="333"/>
      <c r="WOH20" s="28"/>
      <c r="WOI20" s="333"/>
      <c r="WOJ20" s="331"/>
      <c r="WOK20" s="333"/>
      <c r="WOL20" s="333"/>
      <c r="WOM20" s="334"/>
      <c r="WOP20" s="331"/>
      <c r="WOQ20" s="332"/>
      <c r="WOR20" s="333"/>
      <c r="WOT20" s="333"/>
      <c r="WOU20" s="331"/>
      <c r="WOV20" s="332"/>
      <c r="WOW20" s="333"/>
      <c r="WOX20" s="28"/>
      <c r="WOY20" s="333"/>
      <c r="WOZ20" s="331"/>
      <c r="WPA20" s="333"/>
      <c r="WPB20" s="333"/>
      <c r="WPC20" s="334"/>
      <c r="WPF20" s="331"/>
      <c r="WPG20" s="332"/>
      <c r="WPH20" s="333"/>
      <c r="WPJ20" s="333"/>
      <c r="WPK20" s="331"/>
      <c r="WPL20" s="332"/>
      <c r="WPM20" s="333"/>
      <c r="WPN20" s="28"/>
      <c r="WPO20" s="333"/>
      <c r="WPP20" s="331"/>
      <c r="WPQ20" s="333"/>
      <c r="WPR20" s="333"/>
      <c r="WPS20" s="334"/>
      <c r="WPV20" s="331"/>
      <c r="WPW20" s="332"/>
      <c r="WPX20" s="333"/>
      <c r="WPZ20" s="333"/>
      <c r="WQA20" s="331"/>
      <c r="WQB20" s="332"/>
      <c r="WQC20" s="333"/>
      <c r="WQD20" s="28"/>
      <c r="WQE20" s="333"/>
      <c r="WQF20" s="331"/>
      <c r="WQG20" s="333"/>
      <c r="WQH20" s="333"/>
      <c r="WQI20" s="334"/>
      <c r="WQL20" s="331"/>
      <c r="WQM20" s="332"/>
      <c r="WQN20" s="333"/>
      <c r="WQP20" s="333"/>
      <c r="WQQ20" s="331"/>
      <c r="WQR20" s="332"/>
      <c r="WQS20" s="333"/>
      <c r="WQT20" s="28"/>
      <c r="WQU20" s="333"/>
      <c r="WQV20" s="331"/>
      <c r="WQW20" s="333"/>
      <c r="WQX20" s="333"/>
      <c r="WQY20" s="334"/>
      <c r="WRB20" s="331"/>
      <c r="WRC20" s="332"/>
      <c r="WRD20" s="333"/>
      <c r="WRF20" s="333"/>
      <c r="WRG20" s="331"/>
      <c r="WRH20" s="332"/>
      <c r="WRI20" s="333"/>
      <c r="WRJ20" s="28"/>
      <c r="WRK20" s="333"/>
      <c r="WRL20" s="331"/>
      <c r="WRM20" s="333"/>
      <c r="WRN20" s="333"/>
      <c r="WRO20" s="334"/>
      <c r="WRR20" s="331"/>
      <c r="WRS20" s="332"/>
      <c r="WRT20" s="333"/>
      <c r="WRV20" s="333"/>
      <c r="WRW20" s="331"/>
      <c r="WRX20" s="332"/>
      <c r="WRY20" s="333"/>
      <c r="WRZ20" s="28"/>
      <c r="WSA20" s="333"/>
      <c r="WSB20" s="331"/>
      <c r="WSC20" s="333"/>
      <c r="WSD20" s="333"/>
      <c r="WSE20" s="334"/>
      <c r="WSH20" s="331"/>
      <c r="WSI20" s="332"/>
      <c r="WSJ20" s="333"/>
      <c r="WSL20" s="333"/>
      <c r="WSM20" s="331"/>
      <c r="WSN20" s="332"/>
      <c r="WSO20" s="333"/>
      <c r="WSP20" s="28"/>
      <c r="WSQ20" s="333"/>
      <c r="WSR20" s="331"/>
      <c r="WSS20" s="333"/>
      <c r="WST20" s="333"/>
      <c r="WSU20" s="334"/>
      <c r="WSX20" s="331"/>
      <c r="WSY20" s="332"/>
      <c r="WSZ20" s="333"/>
      <c r="WTB20" s="333"/>
      <c r="WTC20" s="331"/>
      <c r="WTD20" s="332"/>
      <c r="WTE20" s="333"/>
      <c r="WTF20" s="28"/>
      <c r="WTG20" s="333"/>
      <c r="WTH20" s="331"/>
      <c r="WTI20" s="333"/>
      <c r="WTJ20" s="333"/>
      <c r="WTK20" s="334"/>
      <c r="WTN20" s="331"/>
      <c r="WTO20" s="332"/>
      <c r="WTP20" s="333"/>
      <c r="WTR20" s="333"/>
      <c r="WTS20" s="331"/>
      <c r="WTT20" s="332"/>
      <c r="WTU20" s="333"/>
      <c r="WTV20" s="28"/>
      <c r="WTW20" s="333"/>
      <c r="WTX20" s="331"/>
      <c r="WTY20" s="333"/>
      <c r="WTZ20" s="333"/>
      <c r="WUA20" s="334"/>
      <c r="WUD20" s="331"/>
      <c r="WUE20" s="332"/>
      <c r="WUF20" s="333"/>
      <c r="WUH20" s="333"/>
      <c r="WUI20" s="331"/>
      <c r="WUJ20" s="332"/>
      <c r="WUK20" s="333"/>
      <c r="WUL20" s="28"/>
      <c r="WUM20" s="333"/>
      <c r="WUN20" s="331"/>
      <c r="WUO20" s="333"/>
      <c r="WUP20" s="333"/>
      <c r="WUQ20" s="334"/>
      <c r="WUT20" s="331"/>
      <c r="WUU20" s="332"/>
      <c r="WUV20" s="333"/>
      <c r="WUX20" s="333"/>
      <c r="WUY20" s="331"/>
      <c r="WUZ20" s="332"/>
      <c r="WVA20" s="333"/>
      <c r="WVB20" s="28"/>
      <c r="WVC20" s="333"/>
      <c r="WVD20" s="331"/>
      <c r="WVE20" s="333"/>
      <c r="WVF20" s="333"/>
      <c r="WVG20" s="334"/>
      <c r="WVJ20" s="331"/>
      <c r="WVK20" s="332"/>
      <c r="WVL20" s="333"/>
      <c r="WVN20" s="333"/>
      <c r="WVO20" s="331"/>
      <c r="WVP20" s="332"/>
      <c r="WVQ20" s="333"/>
      <c r="WVR20" s="28"/>
      <c r="WVS20" s="333"/>
      <c r="WVT20" s="331"/>
      <c r="WVU20" s="333"/>
      <c r="WVV20" s="333"/>
      <c r="WVW20" s="334"/>
      <c r="WVZ20" s="331"/>
      <c r="WWA20" s="332"/>
      <c r="WWB20" s="333"/>
      <c r="WWD20" s="333"/>
      <c r="WWE20" s="331"/>
      <c r="WWF20" s="332"/>
      <c r="WWG20" s="333"/>
      <c r="WWH20" s="28"/>
      <c r="WWI20" s="333"/>
      <c r="WWJ20" s="331"/>
      <c r="WWK20" s="333"/>
      <c r="WWL20" s="333"/>
      <c r="WWM20" s="334"/>
      <c r="WWP20" s="331"/>
      <c r="WWQ20" s="332"/>
      <c r="WWR20" s="333"/>
      <c r="WWT20" s="333"/>
      <c r="WWU20" s="331"/>
      <c r="WWV20" s="332"/>
      <c r="WWW20" s="333"/>
      <c r="WWX20" s="28"/>
      <c r="WWY20" s="333"/>
      <c r="WWZ20" s="331"/>
      <c r="WXA20" s="333"/>
      <c r="WXB20" s="333"/>
      <c r="WXC20" s="334"/>
      <c r="WXF20" s="331"/>
      <c r="WXG20" s="332"/>
      <c r="WXH20" s="333"/>
      <c r="WXJ20" s="333"/>
      <c r="WXK20" s="331"/>
      <c r="WXL20" s="332"/>
      <c r="WXM20" s="333"/>
      <c r="WXN20" s="28"/>
      <c r="WXO20" s="333"/>
      <c r="WXP20" s="331"/>
      <c r="WXQ20" s="333"/>
      <c r="WXR20" s="333"/>
      <c r="WXS20" s="334"/>
      <c r="WXV20" s="331"/>
      <c r="WXW20" s="332"/>
      <c r="WXX20" s="333"/>
      <c r="WXZ20" s="333"/>
      <c r="WYA20" s="331"/>
      <c r="WYB20" s="332"/>
      <c r="WYC20" s="333"/>
      <c r="WYD20" s="28"/>
      <c r="WYE20" s="333"/>
      <c r="WYF20" s="331"/>
      <c r="WYG20" s="333"/>
      <c r="WYH20" s="333"/>
      <c r="WYI20" s="334"/>
      <c r="WYL20" s="331"/>
      <c r="WYM20" s="332"/>
      <c r="WYN20" s="333"/>
      <c r="WYP20" s="333"/>
      <c r="WYQ20" s="331"/>
      <c r="WYR20" s="332"/>
      <c r="WYS20" s="333"/>
      <c r="WYT20" s="28"/>
      <c r="WYU20" s="333"/>
      <c r="WYV20" s="331"/>
      <c r="WYW20" s="333"/>
      <c r="WYX20" s="333"/>
      <c r="WYY20" s="334"/>
      <c r="WZB20" s="331"/>
      <c r="WZC20" s="332"/>
      <c r="WZD20" s="333"/>
      <c r="WZF20" s="333"/>
      <c r="WZG20" s="331"/>
      <c r="WZH20" s="332"/>
      <c r="WZI20" s="333"/>
      <c r="WZJ20" s="28"/>
      <c r="WZK20" s="333"/>
      <c r="WZL20" s="331"/>
      <c r="WZM20" s="333"/>
      <c r="WZN20" s="333"/>
      <c r="WZO20" s="334"/>
      <c r="WZR20" s="331"/>
      <c r="WZS20" s="332"/>
      <c r="WZT20" s="333"/>
      <c r="WZV20" s="333"/>
      <c r="WZW20" s="331"/>
      <c r="WZX20" s="332"/>
      <c r="WZY20" s="333"/>
      <c r="WZZ20" s="28"/>
      <c r="XAA20" s="333"/>
      <c r="XAB20" s="331"/>
      <c r="XAC20" s="333"/>
      <c r="XAD20" s="333"/>
      <c r="XAE20" s="334"/>
      <c r="XAH20" s="331"/>
      <c r="XAI20" s="332"/>
      <c r="XAJ20" s="333"/>
      <c r="XAL20" s="333"/>
      <c r="XAM20" s="331"/>
      <c r="XAN20" s="332"/>
      <c r="XAO20" s="333"/>
      <c r="XAP20" s="28"/>
      <c r="XAQ20" s="333"/>
      <c r="XAR20" s="331"/>
      <c r="XAS20" s="333"/>
      <c r="XAT20" s="333"/>
      <c r="XAU20" s="334"/>
      <c r="XAX20" s="331"/>
      <c r="XAY20" s="332"/>
      <c r="XAZ20" s="333"/>
      <c r="XBB20" s="333"/>
      <c r="XBC20" s="331"/>
      <c r="XBD20" s="332"/>
      <c r="XBE20" s="333"/>
      <c r="XBF20" s="28"/>
      <c r="XBG20" s="333"/>
      <c r="XBH20" s="331"/>
      <c r="XBI20" s="333"/>
      <c r="XBJ20" s="333"/>
      <c r="XBK20" s="334"/>
      <c r="XBN20" s="331"/>
      <c r="XBO20" s="332"/>
      <c r="XBP20" s="333"/>
      <c r="XBR20" s="333"/>
      <c r="XBS20" s="331"/>
      <c r="XBT20" s="332"/>
      <c r="XBU20" s="333"/>
      <c r="XBV20" s="28"/>
      <c r="XBW20" s="333"/>
      <c r="XBX20" s="331"/>
      <c r="XBY20" s="333"/>
      <c r="XBZ20" s="333"/>
      <c r="XCA20" s="334"/>
      <c r="XCD20" s="331"/>
      <c r="XCE20" s="332"/>
      <c r="XCF20" s="333"/>
      <c r="XCH20" s="333"/>
      <c r="XCI20" s="331"/>
      <c r="XCJ20" s="332"/>
      <c r="XCK20" s="333"/>
      <c r="XCL20" s="28"/>
      <c r="XCM20" s="333"/>
      <c r="XCN20" s="331"/>
      <c r="XCO20" s="333"/>
      <c r="XCP20" s="333"/>
      <c r="XCQ20" s="334"/>
      <c r="XCT20" s="331"/>
      <c r="XCU20" s="332"/>
      <c r="XCV20" s="333"/>
      <c r="XCX20" s="333"/>
      <c r="XCY20" s="331"/>
      <c r="XCZ20" s="332"/>
      <c r="XDA20" s="333"/>
      <c r="XDB20" s="28"/>
      <c r="XDC20" s="333"/>
      <c r="XDD20" s="331"/>
      <c r="XDE20" s="333"/>
      <c r="XDF20" s="333"/>
      <c r="XDG20" s="334"/>
      <c r="XDJ20" s="331"/>
      <c r="XDK20" s="332"/>
      <c r="XDL20" s="333"/>
      <c r="XDN20" s="333"/>
      <c r="XDO20" s="331"/>
      <c r="XDP20" s="332"/>
      <c r="XDQ20" s="333"/>
      <c r="XDR20" s="28"/>
      <c r="XDS20" s="333"/>
      <c r="XDT20" s="331"/>
      <c r="XDU20" s="333"/>
      <c r="XDV20" s="333"/>
      <c r="XDW20" s="334"/>
      <c r="XDZ20" s="331"/>
      <c r="XEA20" s="332"/>
      <c r="XEB20" s="333"/>
      <c r="XED20" s="333"/>
      <c r="XEE20" s="331"/>
      <c r="XEF20" s="332"/>
      <c r="XEG20" s="333"/>
      <c r="XEH20" s="28"/>
      <c r="XEI20" s="333"/>
      <c r="XEJ20" s="331"/>
      <c r="XEK20" s="333"/>
      <c r="XEL20" s="333"/>
      <c r="XEM20" s="334"/>
      <c r="XEP20" s="331"/>
      <c r="XEQ20" s="332"/>
      <c r="XER20" s="333"/>
      <c r="XET20" s="333"/>
      <c r="XEU20" s="331"/>
      <c r="XEV20" s="332"/>
      <c r="XEW20" s="333"/>
      <c r="XEX20" s="28"/>
      <c r="XEY20" s="333"/>
      <c r="XEZ20" s="331"/>
      <c r="XFA20" s="333"/>
      <c r="XFB20" s="333"/>
      <c r="XFC20" s="334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6" t="s">
        <v>68</v>
      </c>
      <c r="B21" s="317">
        <v>42164</v>
      </c>
      <c r="C21" s="318">
        <v>20</v>
      </c>
      <c r="D21" s="319">
        <v>11.25</v>
      </c>
      <c r="E21" s="320">
        <v>0</v>
      </c>
      <c r="F21" s="319">
        <f t="shared" ref="F21:F26" si="1">C21*D21+E21</f>
        <v>225</v>
      </c>
      <c r="G21" s="317">
        <v>42235</v>
      </c>
      <c r="H21" s="318">
        <v>110</v>
      </c>
      <c r="I21" s="319">
        <v>8.69</v>
      </c>
      <c r="J21" s="318">
        <v>0.02</v>
      </c>
      <c r="K21" s="319">
        <f>H21*I21-J21</f>
        <v>955.88</v>
      </c>
      <c r="L21" s="320">
        <v>42346</v>
      </c>
      <c r="M21" s="319">
        <f>21.93-0.91-2.19-4.38</f>
        <v>14.45</v>
      </c>
      <c r="N21" s="319"/>
      <c r="O21" s="321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6" t="s">
        <v>125</v>
      </c>
      <c r="B22" s="317">
        <v>42187</v>
      </c>
      <c r="C22" s="318">
        <v>20</v>
      </c>
      <c r="D22" s="319">
        <v>10.28</v>
      </c>
      <c r="E22" s="320">
        <v>0</v>
      </c>
      <c r="F22" s="319">
        <f t="shared" si="1"/>
        <v>205.6</v>
      </c>
      <c r="G22" s="317">
        <v>42331</v>
      </c>
      <c r="H22" s="318">
        <v>150</v>
      </c>
      <c r="I22" s="319">
        <v>8.7100000000000009</v>
      </c>
      <c r="J22" s="318">
        <v>0.51</v>
      </c>
      <c r="K22" s="319">
        <f>H22*I22-J22</f>
        <v>1305.9900000000002</v>
      </c>
      <c r="L22" s="320"/>
      <c r="M22" s="319"/>
      <c r="N22" s="319"/>
      <c r="O22" s="321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6"/>
      <c r="B23" s="317">
        <v>42198</v>
      </c>
      <c r="C23" s="318">
        <v>40</v>
      </c>
      <c r="D23" s="319">
        <v>10.119999999999999</v>
      </c>
      <c r="E23" s="320">
        <v>0</v>
      </c>
      <c r="F23" s="319">
        <f t="shared" si="1"/>
        <v>404.79999999999995</v>
      </c>
      <c r="G23" s="317">
        <v>42332</v>
      </c>
      <c r="H23" s="318">
        <v>120</v>
      </c>
      <c r="I23" s="319">
        <v>9.0500000000000007</v>
      </c>
      <c r="J23" s="318">
        <v>0.02</v>
      </c>
      <c r="K23" s="319">
        <f>H23*I23-J23</f>
        <v>1085.98</v>
      </c>
      <c r="L23" s="320"/>
      <c r="M23" s="319"/>
      <c r="N23" s="319"/>
      <c r="O23" s="321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6"/>
      <c r="B24" s="317">
        <v>42198</v>
      </c>
      <c r="C24" s="318">
        <v>40</v>
      </c>
      <c r="D24" s="319">
        <v>9.94</v>
      </c>
      <c r="E24" s="320">
        <v>0</v>
      </c>
      <c r="F24" s="319">
        <f t="shared" si="1"/>
        <v>397.59999999999997</v>
      </c>
      <c r="G24" s="317"/>
      <c r="H24" s="318"/>
      <c r="I24" s="319"/>
      <c r="J24" s="318"/>
      <c r="K24" s="319"/>
      <c r="L24" s="320"/>
      <c r="M24" s="319"/>
      <c r="N24" s="319"/>
      <c r="O24" s="321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6"/>
      <c r="B25" s="317">
        <v>42233</v>
      </c>
      <c r="C25" s="318">
        <v>110</v>
      </c>
      <c r="D25" s="319">
        <v>8.48</v>
      </c>
      <c r="E25" s="320">
        <v>0</v>
      </c>
      <c r="F25" s="319">
        <f t="shared" si="1"/>
        <v>932.80000000000007</v>
      </c>
      <c r="G25" s="317"/>
      <c r="H25" s="318"/>
      <c r="I25" s="319"/>
      <c r="J25" s="318"/>
      <c r="K25" s="319"/>
      <c r="L25" s="320"/>
      <c r="M25" s="319"/>
      <c r="N25" s="319"/>
      <c r="O25" s="321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6"/>
      <c r="B26" s="317">
        <v>42270</v>
      </c>
      <c r="C26" s="318">
        <v>150</v>
      </c>
      <c r="D26" s="319">
        <v>7.73</v>
      </c>
      <c r="E26" s="320">
        <v>0</v>
      </c>
      <c r="F26" s="319">
        <f t="shared" si="1"/>
        <v>1159.5</v>
      </c>
      <c r="G26" s="317"/>
      <c r="H26" s="318"/>
      <c r="I26" s="319"/>
      <c r="J26" s="318"/>
      <c r="K26" s="319"/>
      <c r="L26" s="320"/>
      <c r="M26" s="319"/>
      <c r="N26" s="319"/>
      <c r="O26" s="321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6"/>
      <c r="B27" s="322"/>
      <c r="C27" s="323">
        <f>SUM(C21:C26)</f>
        <v>380</v>
      </c>
      <c r="D27" s="324"/>
      <c r="E27" s="325"/>
      <c r="F27" s="324">
        <f>SUM(F21:F26)</f>
        <v>3325.3</v>
      </c>
      <c r="G27" s="325"/>
      <c r="H27" s="323">
        <f>SUM(H21:H26)</f>
        <v>380</v>
      </c>
      <c r="I27" s="324"/>
      <c r="J27" s="323"/>
      <c r="K27" s="324">
        <f>SUM(K21:K26)</f>
        <v>3347.8500000000004</v>
      </c>
      <c r="L27" s="325"/>
      <c r="M27" s="324">
        <f>SUM(M21:M26)</f>
        <v>14.45</v>
      </c>
      <c r="N27" s="324">
        <f>K27-F27</f>
        <v>22.550000000000182</v>
      </c>
      <c r="O27" s="326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6" t="s">
        <v>29</v>
      </c>
      <c r="B29" s="317">
        <v>42164</v>
      </c>
      <c r="C29" s="318">
        <v>5</v>
      </c>
      <c r="D29" s="319">
        <v>45.9</v>
      </c>
      <c r="E29" s="320"/>
      <c r="F29" s="319">
        <f>C29*D29</f>
        <v>229.5</v>
      </c>
      <c r="G29" s="317">
        <v>42195</v>
      </c>
      <c r="H29" s="318">
        <v>20</v>
      </c>
      <c r="I29" s="319">
        <v>46.15</v>
      </c>
      <c r="J29" s="318">
        <v>0.02</v>
      </c>
      <c r="K29" s="319">
        <f>H29*I29-J29</f>
        <v>922.98</v>
      </c>
      <c r="L29" s="320"/>
      <c r="M29" s="319"/>
      <c r="N29" s="319"/>
      <c r="O29" s="321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6"/>
      <c r="B30" s="317">
        <v>42184</v>
      </c>
      <c r="C30" s="318">
        <v>5</v>
      </c>
      <c r="D30" s="319">
        <v>44.5</v>
      </c>
      <c r="E30" s="320"/>
      <c r="F30" s="319">
        <f>C30*D30</f>
        <v>222.5</v>
      </c>
      <c r="G30" s="320"/>
      <c r="H30" s="318"/>
      <c r="I30" s="319"/>
      <c r="J30" s="318"/>
      <c r="K30" s="319"/>
      <c r="L30" s="320"/>
      <c r="M30" s="319"/>
      <c r="N30" s="319"/>
      <c r="O30" s="321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6"/>
      <c r="B31" s="317">
        <v>42184</v>
      </c>
      <c r="C31" s="318">
        <v>10</v>
      </c>
      <c r="D31" s="319">
        <v>44.35</v>
      </c>
      <c r="E31" s="320"/>
      <c r="F31" s="319">
        <f>C31*D31</f>
        <v>443.5</v>
      </c>
      <c r="G31" s="320"/>
      <c r="H31" s="318"/>
      <c r="I31" s="319"/>
      <c r="J31" s="318"/>
      <c r="K31" s="319"/>
      <c r="L31" s="320"/>
      <c r="M31" s="319"/>
      <c r="N31" s="319"/>
      <c r="O31" s="321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6"/>
      <c r="B32" s="322"/>
      <c r="C32" s="323">
        <f>SUM(C29:C31)</f>
        <v>20</v>
      </c>
      <c r="D32" s="324"/>
      <c r="E32" s="325"/>
      <c r="F32" s="324">
        <f>SUM(F29:F31)</f>
        <v>895.5</v>
      </c>
      <c r="G32" s="325"/>
      <c r="H32" s="323">
        <f>SUM(H29:H31)</f>
        <v>20</v>
      </c>
      <c r="I32" s="324"/>
      <c r="J32" s="323"/>
      <c r="K32" s="324">
        <f>SUM(K29:K31)</f>
        <v>922.98</v>
      </c>
      <c r="L32" s="325"/>
      <c r="M32" s="324"/>
      <c r="N32" s="324">
        <f>K32-F32</f>
        <v>27.480000000000018</v>
      </c>
      <c r="O32" s="326">
        <f>(N32+M32)/F32</f>
        <v>3.0686767169179251E-2</v>
      </c>
    </row>
    <row r="33" spans="1:16" ht="18" customHeight="1" x14ac:dyDescent="0.25">
      <c r="A33" s="25"/>
      <c r="B33" s="331"/>
      <c r="C33" s="332"/>
      <c r="D33" s="333"/>
      <c r="E33" s="25"/>
      <c r="F33" s="333"/>
      <c r="G33" s="331"/>
      <c r="H33" s="332"/>
      <c r="I33" s="333"/>
      <c r="K33" s="333"/>
      <c r="L33" s="331"/>
      <c r="M33" s="333"/>
      <c r="N33" s="333"/>
      <c r="O33" s="334"/>
    </row>
    <row r="34" spans="1:16" ht="18" customHeight="1" x14ac:dyDescent="0.25">
      <c r="A34" s="305" t="s">
        <v>11</v>
      </c>
      <c r="B34" s="306">
        <v>42150</v>
      </c>
      <c r="C34" s="307">
        <v>5</v>
      </c>
      <c r="D34" s="308">
        <v>169</v>
      </c>
      <c r="E34" s="308">
        <v>0</v>
      </c>
      <c r="F34" s="308">
        <f>C34*D34+E34</f>
        <v>845</v>
      </c>
      <c r="G34" s="306">
        <v>42186</v>
      </c>
      <c r="H34" s="307">
        <v>100</v>
      </c>
      <c r="I34" s="308">
        <v>167</v>
      </c>
      <c r="J34" s="308">
        <v>0.31</v>
      </c>
      <c r="K34" s="308">
        <f t="shared" ref="K34:K49" si="2">H34*I34-J34</f>
        <v>16699.689999999999</v>
      </c>
      <c r="L34" s="307"/>
      <c r="M34" s="307"/>
      <c r="N34" s="307"/>
      <c r="O34" s="310"/>
    </row>
    <row r="35" spans="1:16" ht="18" customHeight="1" x14ac:dyDescent="0.25">
      <c r="A35" s="352"/>
      <c r="B35" s="306">
        <v>42150</v>
      </c>
      <c r="C35" s="307">
        <v>10</v>
      </c>
      <c r="D35" s="308">
        <v>166.5</v>
      </c>
      <c r="E35" s="308">
        <v>0</v>
      </c>
      <c r="F35" s="308">
        <f t="shared" ref="F35:F54" si="3">C35*D35+E35</f>
        <v>1665</v>
      </c>
      <c r="G35" s="306">
        <v>42186</v>
      </c>
      <c r="H35" s="307">
        <v>100</v>
      </c>
      <c r="I35" s="308">
        <v>167</v>
      </c>
      <c r="J35" s="308">
        <v>0.31</v>
      </c>
      <c r="K35" s="308">
        <f t="shared" si="2"/>
        <v>16699.689999999999</v>
      </c>
      <c r="L35" s="307"/>
      <c r="M35" s="307"/>
      <c r="N35" s="307"/>
      <c r="O35" s="310"/>
    </row>
    <row r="36" spans="1:16" ht="18" customHeight="1" x14ac:dyDescent="0.25">
      <c r="A36" s="307"/>
      <c r="B36" s="306">
        <v>42150</v>
      </c>
      <c r="C36" s="307">
        <v>30</v>
      </c>
      <c r="D36" s="308">
        <v>165.4</v>
      </c>
      <c r="E36" s="308">
        <v>0</v>
      </c>
      <c r="F36" s="308">
        <f t="shared" si="3"/>
        <v>4962</v>
      </c>
      <c r="G36" s="306">
        <v>42186</v>
      </c>
      <c r="H36" s="307">
        <v>50</v>
      </c>
      <c r="I36" s="308">
        <v>168.5</v>
      </c>
      <c r="J36" s="308">
        <v>0.16</v>
      </c>
      <c r="K36" s="308">
        <f t="shared" si="2"/>
        <v>8424.84</v>
      </c>
      <c r="L36" s="307"/>
      <c r="M36" s="307"/>
      <c r="N36" s="307"/>
      <c r="O36" s="310"/>
    </row>
    <row r="37" spans="1:16" ht="18" customHeight="1" x14ac:dyDescent="0.25">
      <c r="A37" s="307"/>
      <c r="B37" s="306">
        <v>42150</v>
      </c>
      <c r="C37" s="307">
        <v>10</v>
      </c>
      <c r="D37" s="308">
        <v>164.85</v>
      </c>
      <c r="E37" s="308">
        <v>0</v>
      </c>
      <c r="F37" s="308">
        <f t="shared" si="3"/>
        <v>1648.5</v>
      </c>
      <c r="G37" s="306">
        <v>42236</v>
      </c>
      <c r="H37" s="307">
        <v>10</v>
      </c>
      <c r="I37" s="308">
        <v>133.19999999999999</v>
      </c>
      <c r="J37" s="308">
        <v>0.02</v>
      </c>
      <c r="K37" s="308">
        <f t="shared" si="2"/>
        <v>1331.98</v>
      </c>
      <c r="L37" s="307"/>
      <c r="M37" s="307"/>
      <c r="N37" s="307"/>
      <c r="O37" s="310"/>
    </row>
    <row r="38" spans="1:16" ht="18" customHeight="1" x14ac:dyDescent="0.25">
      <c r="A38" s="307"/>
      <c r="B38" s="306">
        <v>42186</v>
      </c>
      <c r="C38" s="307">
        <v>145</v>
      </c>
      <c r="D38" s="308">
        <v>166</v>
      </c>
      <c r="E38" s="308">
        <v>0</v>
      </c>
      <c r="F38" s="308">
        <f t="shared" si="3"/>
        <v>24070</v>
      </c>
      <c r="G38" s="306">
        <v>42240</v>
      </c>
      <c r="H38" s="307">
        <v>20</v>
      </c>
      <c r="I38" s="308">
        <v>130</v>
      </c>
      <c r="J38" s="308">
        <v>0.05</v>
      </c>
      <c r="K38" s="308">
        <f t="shared" si="2"/>
        <v>2599.9499999999998</v>
      </c>
      <c r="L38" s="307"/>
      <c r="M38" s="307"/>
      <c r="N38" s="307"/>
      <c r="O38" s="310"/>
    </row>
    <row r="39" spans="1:16" ht="18" customHeight="1" x14ac:dyDescent="0.25">
      <c r="A39" s="307"/>
      <c r="B39" s="306">
        <v>42186</v>
      </c>
      <c r="C39" s="307">
        <v>100</v>
      </c>
      <c r="D39" s="308">
        <v>164</v>
      </c>
      <c r="E39" s="308">
        <v>0</v>
      </c>
      <c r="F39" s="308">
        <f t="shared" si="3"/>
        <v>16400</v>
      </c>
      <c r="G39" s="306">
        <v>42270</v>
      </c>
      <c r="H39" s="307">
        <v>50</v>
      </c>
      <c r="I39" s="308">
        <v>141.19999999999999</v>
      </c>
      <c r="J39" s="308">
        <v>0.13</v>
      </c>
      <c r="K39" s="308">
        <f t="shared" si="2"/>
        <v>7059.869999999999</v>
      </c>
      <c r="L39" s="307"/>
      <c r="M39" s="307"/>
      <c r="N39" s="307"/>
      <c r="O39" s="310"/>
    </row>
    <row r="40" spans="1:16" ht="18" customHeight="1" x14ac:dyDescent="0.25">
      <c r="A40" s="307"/>
      <c r="B40" s="306">
        <v>42235</v>
      </c>
      <c r="C40" s="307">
        <v>10</v>
      </c>
      <c r="D40" s="308">
        <v>124</v>
      </c>
      <c r="E40" s="308">
        <v>0</v>
      </c>
      <c r="F40" s="308">
        <f t="shared" si="3"/>
        <v>1240</v>
      </c>
      <c r="G40" s="306">
        <v>42305</v>
      </c>
      <c r="H40" s="307">
        <v>150</v>
      </c>
      <c r="I40" s="308">
        <v>82</v>
      </c>
      <c r="J40" s="308">
        <v>0.23</v>
      </c>
      <c r="K40" s="308">
        <f t="shared" si="2"/>
        <v>12299.77</v>
      </c>
      <c r="L40" s="307"/>
      <c r="M40" s="307"/>
      <c r="N40" s="307"/>
      <c r="O40" s="310"/>
    </row>
    <row r="41" spans="1:16" ht="18" customHeight="1" x14ac:dyDescent="0.25">
      <c r="A41" s="307"/>
      <c r="B41" s="306">
        <v>42240</v>
      </c>
      <c r="C41" s="307">
        <v>20</v>
      </c>
      <c r="D41" s="308">
        <v>123</v>
      </c>
      <c r="E41" s="308">
        <v>0</v>
      </c>
      <c r="F41" s="308">
        <f t="shared" si="3"/>
        <v>2460</v>
      </c>
      <c r="G41" s="306">
        <v>42307</v>
      </c>
      <c r="H41" s="307">
        <v>120</v>
      </c>
      <c r="I41" s="308">
        <v>85.8</v>
      </c>
      <c r="J41" s="308">
        <v>7.14</v>
      </c>
      <c r="K41" s="308">
        <f t="shared" si="2"/>
        <v>10288.86</v>
      </c>
      <c r="L41" s="307"/>
      <c r="M41" s="307"/>
      <c r="N41" s="307"/>
      <c r="O41" s="307"/>
    </row>
    <row r="42" spans="1:16" ht="18" customHeight="1" x14ac:dyDescent="0.25">
      <c r="A42" s="307"/>
      <c r="B42" s="306">
        <v>42271</v>
      </c>
      <c r="C42" s="307">
        <v>50</v>
      </c>
      <c r="D42" s="308">
        <v>123.05</v>
      </c>
      <c r="E42" s="308">
        <v>0</v>
      </c>
      <c r="F42" s="308">
        <f t="shared" si="3"/>
        <v>6152.5</v>
      </c>
      <c r="G42" s="306">
        <v>42313</v>
      </c>
      <c r="H42" s="307">
        <v>80</v>
      </c>
      <c r="I42" s="308">
        <v>83</v>
      </c>
      <c r="J42" s="308">
        <v>0.12</v>
      </c>
      <c r="K42" s="308">
        <f t="shared" si="2"/>
        <v>6639.88</v>
      </c>
      <c r="L42" s="307"/>
      <c r="M42" s="307"/>
      <c r="N42" s="307"/>
      <c r="O42" s="307"/>
    </row>
    <row r="43" spans="1:16" ht="18" customHeight="1" x14ac:dyDescent="0.25">
      <c r="A43" s="307"/>
      <c r="B43" s="306">
        <v>42271</v>
      </c>
      <c r="C43" s="307">
        <v>50</v>
      </c>
      <c r="D43" s="308">
        <v>138.5</v>
      </c>
      <c r="E43" s="308">
        <v>0</v>
      </c>
      <c r="F43" s="308">
        <f t="shared" si="3"/>
        <v>6925</v>
      </c>
      <c r="G43" s="306">
        <v>42320</v>
      </c>
      <c r="H43" s="307">
        <v>200</v>
      </c>
      <c r="I43" s="308">
        <v>73.5</v>
      </c>
      <c r="J43" s="308">
        <v>0.27</v>
      </c>
      <c r="K43" s="308">
        <f t="shared" si="2"/>
        <v>14699.73</v>
      </c>
      <c r="L43" s="307"/>
      <c r="M43" s="307"/>
      <c r="N43" s="307"/>
      <c r="O43" s="307"/>
    </row>
    <row r="44" spans="1:16" ht="18" customHeight="1" x14ac:dyDescent="0.25">
      <c r="A44" s="307"/>
      <c r="B44" s="306">
        <v>42277</v>
      </c>
      <c r="C44" s="307">
        <v>10</v>
      </c>
      <c r="D44" s="308">
        <v>101.5</v>
      </c>
      <c r="E44" s="308">
        <v>0</v>
      </c>
      <c r="F44" s="308">
        <f t="shared" si="3"/>
        <v>1015</v>
      </c>
      <c r="G44" s="306">
        <v>42327</v>
      </c>
      <c r="H44" s="307">
        <v>200</v>
      </c>
      <c r="I44" s="308">
        <v>73.95</v>
      </c>
      <c r="J44" s="308">
        <v>0.27</v>
      </c>
      <c r="K44" s="308">
        <f t="shared" si="2"/>
        <v>14789.73</v>
      </c>
      <c r="L44" s="307"/>
      <c r="M44" s="307"/>
      <c r="N44" s="307"/>
      <c r="O44" s="307"/>
    </row>
    <row r="45" spans="1:16" ht="18" customHeight="1" x14ac:dyDescent="0.25">
      <c r="A45" s="307"/>
      <c r="B45" s="306">
        <v>42278</v>
      </c>
      <c r="C45" s="307">
        <v>10</v>
      </c>
      <c r="D45" s="308">
        <v>93.95</v>
      </c>
      <c r="E45" s="308">
        <v>0</v>
      </c>
      <c r="F45" s="308">
        <f t="shared" si="3"/>
        <v>939.5</v>
      </c>
      <c r="G45" s="306">
        <v>42339</v>
      </c>
      <c r="H45" s="307">
        <v>60</v>
      </c>
      <c r="I45" s="308">
        <v>89.49</v>
      </c>
      <c r="J45" s="308">
        <v>0.1</v>
      </c>
      <c r="K45" s="308">
        <f t="shared" si="2"/>
        <v>5369.2999999999993</v>
      </c>
      <c r="L45" s="307"/>
      <c r="M45" s="307"/>
      <c r="N45" s="307"/>
      <c r="O45" s="307"/>
    </row>
    <row r="46" spans="1:16" ht="18" customHeight="1" x14ac:dyDescent="0.25">
      <c r="A46" s="307"/>
      <c r="B46" s="306">
        <v>42286</v>
      </c>
      <c r="C46" s="307">
        <v>30</v>
      </c>
      <c r="D46" s="308">
        <v>89.5</v>
      </c>
      <c r="E46" s="308">
        <v>0</v>
      </c>
      <c r="F46" s="308">
        <f t="shared" si="3"/>
        <v>2685</v>
      </c>
      <c r="G46" s="306">
        <v>42340</v>
      </c>
      <c r="H46" s="307">
        <v>60</v>
      </c>
      <c r="I46" s="308">
        <v>93.79</v>
      </c>
      <c r="J46" s="308">
        <v>0.1</v>
      </c>
      <c r="K46" s="308">
        <f t="shared" si="2"/>
        <v>5627.3</v>
      </c>
      <c r="L46" s="307"/>
      <c r="M46" s="307"/>
      <c r="N46" s="307"/>
      <c r="O46" s="307"/>
    </row>
    <row r="47" spans="1:16" ht="18" customHeight="1" x14ac:dyDescent="0.25">
      <c r="A47" s="307"/>
      <c r="B47" s="306">
        <v>42299</v>
      </c>
      <c r="C47" s="307">
        <v>50</v>
      </c>
      <c r="D47" s="308">
        <v>74.3</v>
      </c>
      <c r="E47" s="308">
        <v>0</v>
      </c>
      <c r="F47" s="308">
        <f t="shared" si="3"/>
        <v>3715</v>
      </c>
      <c r="G47" s="306">
        <v>42347</v>
      </c>
      <c r="H47" s="307">
        <v>60</v>
      </c>
      <c r="I47" s="308">
        <v>81.849999999999994</v>
      </c>
      <c r="J47" s="308">
        <v>0.09</v>
      </c>
      <c r="K47" s="308">
        <f t="shared" si="2"/>
        <v>4910.91</v>
      </c>
      <c r="L47" s="307"/>
      <c r="M47" s="307"/>
      <c r="N47" s="307"/>
      <c r="O47" s="307"/>
    </row>
    <row r="48" spans="1:16" ht="18" customHeight="1" x14ac:dyDescent="0.25">
      <c r="A48" s="307"/>
      <c r="B48" s="306">
        <v>42305</v>
      </c>
      <c r="C48" s="307">
        <v>150</v>
      </c>
      <c r="D48" s="308">
        <v>79.5</v>
      </c>
      <c r="E48" s="308">
        <v>0</v>
      </c>
      <c r="F48" s="308">
        <f t="shared" si="3"/>
        <v>11925</v>
      </c>
      <c r="G48" s="306">
        <v>42349</v>
      </c>
      <c r="H48" s="307">
        <v>220</v>
      </c>
      <c r="I48" s="308">
        <v>53.95</v>
      </c>
      <c r="J48" s="308">
        <v>0.22</v>
      </c>
      <c r="K48" s="308">
        <f t="shared" si="2"/>
        <v>11868.78</v>
      </c>
      <c r="L48" s="307"/>
      <c r="M48" s="308"/>
      <c r="N48" s="307"/>
      <c r="O48" s="307"/>
      <c r="P48" s="143"/>
    </row>
    <row r="49" spans="1:16" ht="18" customHeight="1" x14ac:dyDescent="0.25">
      <c r="A49" s="307"/>
      <c r="B49" s="306">
        <v>42310</v>
      </c>
      <c r="C49" s="307">
        <v>120</v>
      </c>
      <c r="D49" s="308">
        <v>82</v>
      </c>
      <c r="E49" s="308">
        <v>6.95</v>
      </c>
      <c r="F49" s="308">
        <f t="shared" si="3"/>
        <v>9846.9500000000007</v>
      </c>
      <c r="G49" s="306">
        <v>42354</v>
      </c>
      <c r="H49" s="307">
        <v>220</v>
      </c>
      <c r="I49" s="308">
        <v>59.47</v>
      </c>
      <c r="J49" s="308">
        <v>0.24</v>
      </c>
      <c r="K49" s="308">
        <f t="shared" si="2"/>
        <v>13083.16</v>
      </c>
      <c r="L49" s="307"/>
      <c r="M49" s="307"/>
      <c r="N49" s="307"/>
      <c r="O49" s="307"/>
      <c r="P49" s="143"/>
    </row>
    <row r="50" spans="1:16" ht="18" customHeight="1" x14ac:dyDescent="0.25">
      <c r="A50" s="307"/>
      <c r="B50" s="306">
        <v>42318</v>
      </c>
      <c r="C50" s="307">
        <v>80</v>
      </c>
      <c r="D50" s="308">
        <v>77.12</v>
      </c>
      <c r="E50" s="308">
        <v>0</v>
      </c>
      <c r="F50" s="308">
        <f t="shared" si="3"/>
        <v>6169.6</v>
      </c>
      <c r="G50" s="306"/>
      <c r="H50" s="307"/>
      <c r="I50" s="308"/>
      <c r="J50" s="308"/>
      <c r="K50" s="308"/>
      <c r="L50" s="307"/>
      <c r="M50" s="307"/>
      <c r="N50" s="307"/>
      <c r="O50" s="307"/>
      <c r="P50" s="143" t="s">
        <v>136</v>
      </c>
    </row>
    <row r="51" spans="1:16" ht="18" customHeight="1" x14ac:dyDescent="0.25">
      <c r="A51" s="307"/>
      <c r="B51" s="306">
        <v>42320</v>
      </c>
      <c r="C51" s="307">
        <v>200</v>
      </c>
      <c r="D51" s="308">
        <v>73.010000000000005</v>
      </c>
      <c r="E51" s="308">
        <v>0</v>
      </c>
      <c r="F51" s="308">
        <f t="shared" si="3"/>
        <v>14602.000000000002</v>
      </c>
      <c r="G51" s="306"/>
      <c r="H51" s="307"/>
      <c r="I51" s="308"/>
      <c r="J51" s="308"/>
      <c r="K51" s="308"/>
      <c r="L51" s="307"/>
      <c r="M51" s="307"/>
      <c r="N51" s="307"/>
      <c r="O51" s="307"/>
    </row>
    <row r="52" spans="1:16" ht="18" customHeight="1" x14ac:dyDescent="0.25">
      <c r="A52" s="307"/>
      <c r="B52" s="306">
        <v>42327</v>
      </c>
      <c r="C52" s="307">
        <v>200</v>
      </c>
      <c r="D52" s="308">
        <v>73.11</v>
      </c>
      <c r="E52" s="308">
        <v>0</v>
      </c>
      <c r="F52" s="308">
        <f t="shared" si="3"/>
        <v>14622</v>
      </c>
      <c r="G52" s="307"/>
      <c r="H52" s="307"/>
      <c r="I52" s="308"/>
      <c r="J52" s="308"/>
      <c r="K52" s="308"/>
      <c r="L52" s="307"/>
      <c r="M52" s="307"/>
      <c r="N52" s="307"/>
      <c r="O52" s="307"/>
    </row>
    <row r="53" spans="1:16" ht="18" customHeight="1" x14ac:dyDescent="0.25">
      <c r="A53" s="307"/>
      <c r="B53" s="306">
        <v>42339</v>
      </c>
      <c r="C53" s="307">
        <v>60</v>
      </c>
      <c r="D53" s="308">
        <v>89.38</v>
      </c>
      <c r="E53" s="308">
        <v>0</v>
      </c>
      <c r="F53" s="308">
        <f t="shared" si="3"/>
        <v>5362.7999999999993</v>
      </c>
      <c r="G53" s="307"/>
      <c r="H53" s="307"/>
      <c r="I53" s="308"/>
      <c r="J53" s="308"/>
      <c r="K53" s="308"/>
      <c r="L53" s="307"/>
      <c r="M53" s="307"/>
      <c r="N53" s="307"/>
      <c r="O53" s="307"/>
    </row>
    <row r="54" spans="1:16" ht="18" customHeight="1" x14ac:dyDescent="0.25">
      <c r="A54" s="307"/>
      <c r="B54" s="306">
        <v>42340</v>
      </c>
      <c r="C54" s="307">
        <v>60</v>
      </c>
      <c r="D54" s="308">
        <v>93.06</v>
      </c>
      <c r="E54" s="308">
        <v>0</v>
      </c>
      <c r="F54" s="308">
        <f t="shared" si="3"/>
        <v>5583.6</v>
      </c>
      <c r="G54" s="307"/>
      <c r="H54" s="307"/>
      <c r="I54" s="308"/>
      <c r="J54" s="308"/>
      <c r="K54" s="308"/>
      <c r="L54" s="307"/>
      <c r="M54" s="307"/>
      <c r="N54" s="307"/>
      <c r="O54" s="307"/>
    </row>
    <row r="55" spans="1:16" ht="18" customHeight="1" x14ac:dyDescent="0.25">
      <c r="A55" s="307"/>
      <c r="B55" s="306">
        <v>42342</v>
      </c>
      <c r="C55" s="307">
        <v>10</v>
      </c>
      <c r="D55" s="308">
        <v>80.989999999999995</v>
      </c>
      <c r="E55" s="308">
        <v>0</v>
      </c>
      <c r="F55" s="308">
        <f>C55*D55+E55</f>
        <v>809.9</v>
      </c>
      <c r="G55" s="307"/>
      <c r="H55" s="307"/>
      <c r="I55" s="308"/>
      <c r="J55" s="308"/>
      <c r="K55" s="308"/>
      <c r="L55" s="307"/>
      <c r="M55" s="307"/>
      <c r="N55" s="307"/>
      <c r="O55" s="307"/>
    </row>
    <row r="56" spans="1:16" ht="18" customHeight="1" x14ac:dyDescent="0.25">
      <c r="A56" s="307"/>
      <c r="B56" s="306">
        <v>42348</v>
      </c>
      <c r="C56" s="307">
        <v>70</v>
      </c>
      <c r="D56" s="308">
        <v>58.01</v>
      </c>
      <c r="E56" s="308">
        <v>0</v>
      </c>
      <c r="F56" s="308">
        <f>C56*D56+E56</f>
        <v>4060.7</v>
      </c>
      <c r="G56" s="307"/>
      <c r="H56" s="307"/>
      <c r="I56" s="308"/>
      <c r="J56" s="308"/>
      <c r="K56" s="308"/>
      <c r="L56" s="307"/>
      <c r="M56" s="307"/>
      <c r="N56" s="307"/>
      <c r="O56" s="307"/>
    </row>
    <row r="57" spans="1:16" ht="18" customHeight="1" x14ac:dyDescent="0.25">
      <c r="A57" s="307"/>
      <c r="B57" s="306">
        <v>42354</v>
      </c>
      <c r="C57" s="307">
        <v>220</v>
      </c>
      <c r="D57" s="308">
        <v>59.15</v>
      </c>
      <c r="E57" s="308">
        <v>0</v>
      </c>
      <c r="F57" s="308">
        <f>C57*D57+E57</f>
        <v>13013</v>
      </c>
      <c r="G57" s="307"/>
      <c r="H57" s="307"/>
      <c r="I57" s="308"/>
      <c r="J57" s="308"/>
      <c r="K57" s="308"/>
      <c r="L57" s="307"/>
      <c r="M57" s="307"/>
      <c r="N57" s="307"/>
      <c r="O57" s="307"/>
    </row>
    <row r="58" spans="1:16" ht="18" customHeight="1" x14ac:dyDescent="0.25">
      <c r="A58" s="310"/>
      <c r="B58" s="310"/>
      <c r="C58" s="310">
        <f>SUM(C34:C57)</f>
        <v>1700</v>
      </c>
      <c r="D58" s="313"/>
      <c r="E58" s="313"/>
      <c r="F58" s="313">
        <f>SUM(F34:F57)</f>
        <v>160718.04999999999</v>
      </c>
      <c r="G58" s="310"/>
      <c r="H58" s="310">
        <f>SUM(H34:H53)</f>
        <v>1700</v>
      </c>
      <c r="I58" s="313"/>
      <c r="J58" s="313"/>
      <c r="K58" s="313">
        <f>SUM(K34:K53)</f>
        <v>152393.44000000003</v>
      </c>
      <c r="L58" s="310"/>
      <c r="M58" s="310"/>
      <c r="N58" s="313">
        <f>K58-F58</f>
        <v>-8324.6099999999569</v>
      </c>
      <c r="O58" s="315">
        <f>N58/F58</f>
        <v>-5.1796360147475393E-2</v>
      </c>
    </row>
    <row r="59" spans="1:16" ht="18" customHeight="1" x14ac:dyDescent="0.25">
      <c r="B59" s="331"/>
      <c r="C59" s="332"/>
      <c r="D59" s="333"/>
      <c r="E59" s="333"/>
      <c r="F59" s="333"/>
      <c r="G59" s="331"/>
      <c r="H59" s="332"/>
      <c r="I59" s="333"/>
      <c r="K59" s="333"/>
      <c r="L59" s="331"/>
      <c r="M59" s="333"/>
      <c r="N59" s="333"/>
      <c r="O59" s="334"/>
      <c r="P59" s="143" t="s">
        <v>136</v>
      </c>
    </row>
    <row r="60" spans="1:16" ht="18" customHeight="1" x14ac:dyDescent="0.25">
      <c r="A60" s="316" t="s">
        <v>30</v>
      </c>
      <c r="B60" s="317">
        <v>42164</v>
      </c>
      <c r="C60" s="318">
        <v>10</v>
      </c>
      <c r="D60" s="319">
        <v>141.4</v>
      </c>
      <c r="E60" s="319"/>
      <c r="F60" s="319">
        <f>C60*D60</f>
        <v>1414</v>
      </c>
      <c r="G60" s="317">
        <v>42216</v>
      </c>
      <c r="H60" s="318">
        <v>10</v>
      </c>
      <c r="I60" s="319">
        <v>143.35</v>
      </c>
      <c r="J60" s="319">
        <v>0.03</v>
      </c>
      <c r="K60" s="319">
        <f>H60*I60-J60</f>
        <v>1433.47</v>
      </c>
      <c r="L60" s="320"/>
      <c r="M60" s="319"/>
      <c r="N60" s="319"/>
      <c r="O60" s="321"/>
    </row>
    <row r="61" spans="1:16" ht="18" customHeight="1" x14ac:dyDescent="0.25">
      <c r="A61" s="335"/>
      <c r="B61" s="336"/>
      <c r="C61" s="337">
        <f>SUM(C60)</f>
        <v>10</v>
      </c>
      <c r="D61" s="338"/>
      <c r="E61" s="338"/>
      <c r="F61" s="338">
        <f>SUM(F60)</f>
        <v>1414</v>
      </c>
      <c r="G61" s="339"/>
      <c r="H61" s="337">
        <f>SUM(H60)</f>
        <v>10</v>
      </c>
      <c r="I61" s="338"/>
      <c r="J61" s="337"/>
      <c r="K61" s="338">
        <f>SUM(K60)</f>
        <v>1433.47</v>
      </c>
      <c r="L61" s="339"/>
      <c r="M61" s="338"/>
      <c r="N61" s="338">
        <f>K61-F61</f>
        <v>19.470000000000027</v>
      </c>
      <c r="O61" s="340">
        <f>(N61+M61)/F61</f>
        <v>1.3769448373408788E-2</v>
      </c>
    </row>
    <row r="62" spans="1:16" ht="18" customHeight="1" x14ac:dyDescent="0.25">
      <c r="B62" s="331"/>
      <c r="C62" s="332"/>
      <c r="D62" s="333"/>
      <c r="E62" s="25"/>
      <c r="F62" s="333"/>
      <c r="G62" s="331"/>
      <c r="H62" s="332"/>
      <c r="I62" s="333"/>
      <c r="K62" s="333"/>
      <c r="L62" s="331"/>
      <c r="M62" s="333"/>
      <c r="N62" s="333"/>
      <c r="O62" s="334"/>
    </row>
    <row r="63" spans="1:16" ht="18" customHeight="1" x14ac:dyDescent="0.25">
      <c r="A63" s="316" t="s">
        <v>52</v>
      </c>
      <c r="B63" s="317">
        <v>42213</v>
      </c>
      <c r="C63" s="318">
        <v>25</v>
      </c>
      <c r="D63" s="319">
        <v>84.9</v>
      </c>
      <c r="E63" s="320"/>
      <c r="F63" s="319">
        <v>2122.5</v>
      </c>
      <c r="G63" s="317">
        <v>42221</v>
      </c>
      <c r="H63" s="318">
        <v>30</v>
      </c>
      <c r="I63" s="319">
        <v>84.23</v>
      </c>
      <c r="J63" s="319">
        <v>0</v>
      </c>
      <c r="K63" s="319">
        <v>2526.85</v>
      </c>
      <c r="L63" s="320"/>
      <c r="M63" s="319"/>
      <c r="N63" s="319"/>
      <c r="O63" s="321"/>
    </row>
    <row r="64" spans="1:16" ht="18" customHeight="1" x14ac:dyDescent="0.25">
      <c r="A64" s="316"/>
      <c r="B64" s="317">
        <v>42213</v>
      </c>
      <c r="C64" s="318">
        <v>5</v>
      </c>
      <c r="D64" s="319">
        <v>84.25</v>
      </c>
      <c r="E64" s="320"/>
      <c r="F64" s="319">
        <v>421.25</v>
      </c>
      <c r="G64" s="317">
        <v>42263</v>
      </c>
      <c r="H64" s="318">
        <v>40</v>
      </c>
      <c r="I64" s="319">
        <v>85</v>
      </c>
      <c r="J64" s="318">
        <v>0.06</v>
      </c>
      <c r="K64" s="319">
        <v>3399.94</v>
      </c>
      <c r="L64" s="320"/>
      <c r="M64" s="319"/>
      <c r="N64" s="319"/>
      <c r="O64" s="321"/>
    </row>
    <row r="65" spans="1:16" ht="18" customHeight="1" x14ac:dyDescent="0.25">
      <c r="A65" s="316"/>
      <c r="B65" s="317">
        <v>42214</v>
      </c>
      <c r="C65" s="318">
        <v>10</v>
      </c>
      <c r="D65" s="319">
        <v>83.2</v>
      </c>
      <c r="E65" s="320"/>
      <c r="F65" s="319">
        <v>832</v>
      </c>
      <c r="G65" s="320"/>
      <c r="H65" s="318"/>
      <c r="I65" s="319"/>
      <c r="J65" s="318"/>
      <c r="K65" s="319"/>
      <c r="L65" s="320"/>
      <c r="M65" s="319"/>
      <c r="N65" s="319"/>
      <c r="O65" s="321"/>
    </row>
    <row r="66" spans="1:16" ht="18" customHeight="1" x14ac:dyDescent="0.25">
      <c r="A66" s="316"/>
      <c r="B66" s="317">
        <v>42215</v>
      </c>
      <c r="C66" s="318">
        <v>5</v>
      </c>
      <c r="D66" s="319">
        <v>82.25</v>
      </c>
      <c r="E66" s="320"/>
      <c r="F66" s="319">
        <v>411.25</v>
      </c>
      <c r="G66" s="320"/>
      <c r="H66" s="318"/>
      <c r="I66" s="319"/>
      <c r="J66" s="318"/>
      <c r="K66" s="319"/>
      <c r="L66" s="320"/>
      <c r="M66" s="319"/>
      <c r="N66" s="319"/>
      <c r="O66" s="321"/>
    </row>
    <row r="67" spans="1:16" ht="18" customHeight="1" x14ac:dyDescent="0.25">
      <c r="A67" s="316"/>
      <c r="B67" s="317">
        <v>42220</v>
      </c>
      <c r="C67" s="318">
        <v>10</v>
      </c>
      <c r="D67" s="319">
        <v>81.349999999999994</v>
      </c>
      <c r="E67" s="320"/>
      <c r="F67" s="319">
        <v>813.5</v>
      </c>
      <c r="G67" s="320"/>
      <c r="H67" s="318"/>
      <c r="I67" s="319"/>
      <c r="J67" s="318"/>
      <c r="K67" s="319"/>
      <c r="L67" s="320"/>
      <c r="M67" s="319"/>
      <c r="N67" s="319"/>
      <c r="O67" s="321"/>
    </row>
    <row r="68" spans="1:16" ht="18" customHeight="1" x14ac:dyDescent="0.25">
      <c r="A68" s="316"/>
      <c r="B68" s="317">
        <v>42220</v>
      </c>
      <c r="C68" s="318">
        <v>5</v>
      </c>
      <c r="D68" s="319">
        <v>82.4</v>
      </c>
      <c r="E68" s="320"/>
      <c r="F68" s="319">
        <v>412</v>
      </c>
      <c r="G68" s="320"/>
      <c r="H68" s="318"/>
      <c r="I68" s="319"/>
      <c r="J68" s="318"/>
      <c r="K68" s="319"/>
      <c r="L68" s="320"/>
      <c r="M68" s="319"/>
      <c r="N68" s="319"/>
      <c r="O68" s="321"/>
    </row>
    <row r="69" spans="1:16" ht="18" customHeight="1" x14ac:dyDescent="0.25">
      <c r="A69" s="316"/>
      <c r="B69" s="317">
        <v>42221</v>
      </c>
      <c r="C69" s="318">
        <v>10</v>
      </c>
      <c r="D69" s="319">
        <v>80.7</v>
      </c>
      <c r="E69" s="320"/>
      <c r="F69" s="319">
        <v>807</v>
      </c>
      <c r="G69" s="320"/>
      <c r="H69" s="318"/>
      <c r="I69" s="319"/>
      <c r="J69" s="318"/>
      <c r="K69" s="319"/>
      <c r="L69" s="320"/>
      <c r="M69" s="319"/>
      <c r="N69" s="319"/>
      <c r="O69" s="321"/>
    </row>
    <row r="70" spans="1:16" ht="18" customHeight="1" x14ac:dyDescent="0.25">
      <c r="A70" s="335"/>
      <c r="B70" s="339"/>
      <c r="C70" s="337">
        <v>70</v>
      </c>
      <c r="D70" s="338"/>
      <c r="E70" s="339"/>
      <c r="F70" s="338">
        <f>SUM(F63:F69)</f>
        <v>5819.5</v>
      </c>
      <c r="G70" s="339"/>
      <c r="H70" s="337">
        <v>70</v>
      </c>
      <c r="I70" s="338"/>
      <c r="J70" s="337"/>
      <c r="K70" s="338">
        <f>SUM(K63:K64)</f>
        <v>5926.79</v>
      </c>
      <c r="L70" s="339"/>
      <c r="M70" s="338"/>
      <c r="N70" s="338">
        <f>K70-F70</f>
        <v>107.28999999999996</v>
      </c>
      <c r="O70" s="340">
        <f>N70/F70</f>
        <v>1.843629177764412E-2</v>
      </c>
    </row>
    <row r="71" spans="1:16" ht="18" customHeight="1" x14ac:dyDescent="0.25">
      <c r="B71" s="331"/>
      <c r="C71" s="332"/>
      <c r="D71" s="333"/>
      <c r="E71" s="333"/>
      <c r="F71" s="333"/>
      <c r="G71" s="331"/>
      <c r="H71" s="332"/>
      <c r="I71" s="333"/>
      <c r="K71" s="333"/>
      <c r="L71" s="331"/>
      <c r="M71" s="333"/>
      <c r="N71" s="333"/>
      <c r="O71" s="334"/>
    </row>
    <row r="72" spans="1:16" ht="18" customHeight="1" x14ac:dyDescent="0.25">
      <c r="A72" s="316" t="s">
        <v>8</v>
      </c>
      <c r="B72" s="317">
        <v>42145</v>
      </c>
      <c r="C72" s="318">
        <v>50</v>
      </c>
      <c r="D72" s="319">
        <v>61.7</v>
      </c>
      <c r="E72" s="319"/>
      <c r="F72" s="319">
        <f t="shared" ref="F72:F82" si="4">C72*D72</f>
        <v>3085</v>
      </c>
      <c r="G72" s="317">
        <v>42187</v>
      </c>
      <c r="H72" s="318">
        <v>300</v>
      </c>
      <c r="I72" s="319">
        <v>57.78</v>
      </c>
      <c r="J72" s="319">
        <v>0.32</v>
      </c>
      <c r="K72" s="319">
        <f>H72*I72-J72</f>
        <v>17333.68</v>
      </c>
      <c r="L72" s="317">
        <v>42185</v>
      </c>
      <c r="M72" s="319">
        <v>44.61</v>
      </c>
      <c r="N72" s="319"/>
      <c r="O72" s="321"/>
      <c r="P72" s="143" t="s">
        <v>136</v>
      </c>
    </row>
    <row r="73" spans="1:16" ht="18" customHeight="1" x14ac:dyDescent="0.25">
      <c r="A73" s="316"/>
      <c r="B73" s="317">
        <v>42146</v>
      </c>
      <c r="C73" s="318">
        <v>10</v>
      </c>
      <c r="D73" s="319">
        <v>61.37</v>
      </c>
      <c r="E73" s="319"/>
      <c r="F73" s="319">
        <f t="shared" si="4"/>
        <v>613.69999999999993</v>
      </c>
      <c r="G73" s="317">
        <v>42216</v>
      </c>
      <c r="H73" s="318">
        <v>300</v>
      </c>
      <c r="I73" s="319">
        <v>62</v>
      </c>
      <c r="J73" s="318">
        <v>0.34</v>
      </c>
      <c r="K73" s="319">
        <f>H73*I73-J73</f>
        <v>18599.66</v>
      </c>
      <c r="L73" s="320"/>
      <c r="M73" s="319"/>
      <c r="N73" s="319"/>
      <c r="O73" s="321"/>
    </row>
    <row r="74" spans="1:16" ht="18" customHeight="1" x14ac:dyDescent="0.25">
      <c r="A74" s="316"/>
      <c r="B74" s="317">
        <v>42146</v>
      </c>
      <c r="C74" s="318">
        <v>20</v>
      </c>
      <c r="D74" s="319">
        <v>61.12</v>
      </c>
      <c r="E74" s="319"/>
      <c r="F74" s="319">
        <f t="shared" si="4"/>
        <v>1222.3999999999999</v>
      </c>
      <c r="G74" s="320"/>
      <c r="H74" s="318"/>
      <c r="I74" s="319"/>
      <c r="J74" s="319"/>
      <c r="K74" s="319"/>
      <c r="L74" s="320"/>
      <c r="M74" s="319"/>
      <c r="N74" s="319"/>
      <c r="O74" s="321"/>
    </row>
    <row r="75" spans="1:16" ht="18" customHeight="1" x14ac:dyDescent="0.25">
      <c r="A75" s="316"/>
      <c r="B75" s="317">
        <v>42146</v>
      </c>
      <c r="C75" s="318">
        <v>20</v>
      </c>
      <c r="D75" s="319">
        <v>61.1</v>
      </c>
      <c r="E75" s="319"/>
      <c r="F75" s="319">
        <f t="shared" si="4"/>
        <v>1222</v>
      </c>
      <c r="G75" s="320"/>
      <c r="H75" s="318"/>
      <c r="I75" s="319"/>
      <c r="J75" s="318"/>
      <c r="K75" s="319"/>
      <c r="L75" s="320"/>
      <c r="M75" s="319"/>
      <c r="N75" s="319"/>
      <c r="O75" s="321"/>
    </row>
    <row r="76" spans="1:16" ht="18" customHeight="1" x14ac:dyDescent="0.25">
      <c r="A76" s="316"/>
      <c r="B76" s="317">
        <v>42146</v>
      </c>
      <c r="C76" s="318">
        <v>10</v>
      </c>
      <c r="D76" s="319">
        <v>60.8</v>
      </c>
      <c r="E76" s="319"/>
      <c r="F76" s="319">
        <f t="shared" si="4"/>
        <v>608</v>
      </c>
      <c r="G76" s="320"/>
      <c r="H76" s="318"/>
      <c r="I76" s="319"/>
      <c r="J76" s="319"/>
      <c r="K76" s="319"/>
      <c r="L76" s="320"/>
      <c r="M76" s="319"/>
      <c r="N76" s="319"/>
      <c r="O76" s="321"/>
    </row>
    <row r="77" spans="1:16" ht="18" customHeight="1" x14ac:dyDescent="0.25">
      <c r="A77" s="316"/>
      <c r="B77" s="317">
        <v>42146</v>
      </c>
      <c r="C77" s="318">
        <v>20</v>
      </c>
      <c r="D77" s="319">
        <v>60.7</v>
      </c>
      <c r="E77" s="319"/>
      <c r="F77" s="319">
        <f t="shared" si="4"/>
        <v>1214</v>
      </c>
      <c r="G77" s="320"/>
      <c r="H77" s="318"/>
      <c r="I77" s="319"/>
      <c r="J77" s="319"/>
      <c r="K77" s="319"/>
      <c r="L77" s="320"/>
      <c r="M77" s="319"/>
      <c r="N77" s="319"/>
      <c r="O77" s="321"/>
      <c r="P77" s="143" t="s">
        <v>136</v>
      </c>
    </row>
    <row r="78" spans="1:16" ht="18" customHeight="1" x14ac:dyDescent="0.25">
      <c r="A78" s="316"/>
      <c r="B78" s="317">
        <v>42150</v>
      </c>
      <c r="C78" s="318">
        <v>20</v>
      </c>
      <c r="D78" s="319">
        <v>60.6</v>
      </c>
      <c r="E78" s="319"/>
      <c r="F78" s="319">
        <f t="shared" si="4"/>
        <v>1212</v>
      </c>
      <c r="G78" s="320"/>
      <c r="H78" s="318"/>
      <c r="I78" s="319"/>
      <c r="J78" s="319"/>
      <c r="K78" s="319"/>
      <c r="L78" s="320"/>
      <c r="M78" s="319"/>
      <c r="N78" s="319"/>
      <c r="O78" s="321"/>
    </row>
    <row r="79" spans="1:16" ht="18" customHeight="1" x14ac:dyDescent="0.25">
      <c r="A79" s="316"/>
      <c r="B79" s="317">
        <v>42152</v>
      </c>
      <c r="C79" s="318">
        <v>30</v>
      </c>
      <c r="D79" s="319">
        <v>60.33</v>
      </c>
      <c r="E79" s="319"/>
      <c r="F79" s="319">
        <f t="shared" si="4"/>
        <v>1809.8999999999999</v>
      </c>
      <c r="G79" s="320"/>
      <c r="H79" s="318"/>
      <c r="I79" s="319"/>
      <c r="J79" s="319"/>
      <c r="K79" s="319"/>
      <c r="L79" s="320"/>
      <c r="M79" s="319"/>
      <c r="N79" s="319"/>
      <c r="O79" s="321"/>
    </row>
    <row r="80" spans="1:16" ht="18" customHeight="1" x14ac:dyDescent="0.25">
      <c r="A80" s="316"/>
      <c r="B80" s="317">
        <v>42152</v>
      </c>
      <c r="C80" s="318">
        <v>30</v>
      </c>
      <c r="D80" s="319">
        <v>60.39</v>
      </c>
      <c r="E80" s="319"/>
      <c r="F80" s="319">
        <f t="shared" si="4"/>
        <v>1811.7</v>
      </c>
      <c r="G80" s="320"/>
      <c r="H80" s="318"/>
      <c r="I80" s="319"/>
      <c r="J80" s="319"/>
      <c r="K80" s="319"/>
      <c r="L80" s="320"/>
      <c r="M80" s="319"/>
      <c r="N80" s="319"/>
      <c r="O80" s="321"/>
    </row>
    <row r="81" spans="1:16" ht="18" customHeight="1" x14ac:dyDescent="0.25">
      <c r="A81" s="316"/>
      <c r="B81" s="317">
        <v>42166</v>
      </c>
      <c r="C81" s="318">
        <v>100</v>
      </c>
      <c r="D81" s="319">
        <v>58</v>
      </c>
      <c r="E81" s="319"/>
      <c r="F81" s="319">
        <f t="shared" si="4"/>
        <v>5800</v>
      </c>
      <c r="G81" s="320"/>
      <c r="H81" s="318"/>
      <c r="I81" s="319"/>
      <c r="J81" s="319"/>
      <c r="K81" s="319"/>
      <c r="L81" s="320"/>
      <c r="M81" s="319"/>
      <c r="N81" s="319"/>
      <c r="O81" s="321"/>
    </row>
    <row r="82" spans="1:16" ht="18" customHeight="1" x14ac:dyDescent="0.25">
      <c r="A82" s="316"/>
      <c r="B82" s="317">
        <v>42187</v>
      </c>
      <c r="C82" s="318">
        <v>290</v>
      </c>
      <c r="D82" s="319">
        <v>57.85</v>
      </c>
      <c r="E82" s="319"/>
      <c r="F82" s="319">
        <f t="shared" si="4"/>
        <v>16776.5</v>
      </c>
      <c r="G82" s="320"/>
      <c r="H82" s="318"/>
      <c r="I82" s="319"/>
      <c r="J82" s="319"/>
      <c r="K82" s="319"/>
      <c r="L82" s="320"/>
      <c r="M82" s="319"/>
      <c r="N82" s="319"/>
      <c r="O82" s="321"/>
    </row>
    <row r="83" spans="1:16" ht="18" customHeight="1" x14ac:dyDescent="0.25">
      <c r="A83" s="316"/>
      <c r="B83" s="322"/>
      <c r="C83" s="323">
        <f>SUM(C72:C82)</f>
        <v>600</v>
      </c>
      <c r="D83" s="324"/>
      <c r="E83" s="324"/>
      <c r="F83" s="324">
        <f>SUM(F72:F82)</f>
        <v>35375.199999999997</v>
      </c>
      <c r="G83" s="325"/>
      <c r="H83" s="323">
        <f>SUM(H72:H82)</f>
        <v>600</v>
      </c>
      <c r="I83" s="324"/>
      <c r="J83" s="324"/>
      <c r="K83" s="324">
        <f>SUM(K72:K82)</f>
        <v>35933.339999999997</v>
      </c>
      <c r="L83" s="325"/>
      <c r="M83" s="324">
        <f>SUM(M72:M82)</f>
        <v>44.61</v>
      </c>
      <c r="N83" s="324">
        <f>K83-F83</f>
        <v>558.13999999999942</v>
      </c>
      <c r="O83" s="326">
        <f>(N83+M83)/F83</f>
        <v>1.7038772925665423E-2</v>
      </c>
      <c r="P83" s="143" t="s">
        <v>136</v>
      </c>
    </row>
    <row r="84" spans="1:16" ht="18" customHeight="1" x14ac:dyDescent="0.25">
      <c r="B84" s="331"/>
      <c r="C84" s="332"/>
      <c r="D84" s="333"/>
      <c r="E84" s="25"/>
      <c r="F84" s="333"/>
      <c r="G84" s="331"/>
      <c r="H84" s="332"/>
      <c r="I84" s="333"/>
      <c r="J84" s="333"/>
      <c r="K84" s="333"/>
      <c r="L84" s="331"/>
      <c r="M84" s="333"/>
      <c r="N84" s="333"/>
      <c r="O84" s="334"/>
    </row>
    <row r="85" spans="1:16" ht="18" customHeight="1" x14ac:dyDescent="0.25">
      <c r="A85" s="316" t="s">
        <v>40</v>
      </c>
      <c r="B85" s="317">
        <v>42184</v>
      </c>
      <c r="C85" s="318">
        <v>20</v>
      </c>
      <c r="D85" s="319">
        <v>164.18</v>
      </c>
      <c r="E85" s="319"/>
      <c r="F85" s="319">
        <f>C85*D85</f>
        <v>3283.6000000000004</v>
      </c>
      <c r="G85" s="317">
        <v>42216</v>
      </c>
      <c r="H85" s="318">
        <v>20</v>
      </c>
      <c r="I85" s="319">
        <v>158</v>
      </c>
      <c r="J85" s="319">
        <v>0.06</v>
      </c>
      <c r="K85" s="319">
        <f>H85*I85-J85</f>
        <v>3159.94</v>
      </c>
      <c r="L85" s="320"/>
      <c r="M85" s="319"/>
      <c r="N85" s="319"/>
      <c r="O85" s="318"/>
    </row>
    <row r="86" spans="1:16" ht="18" customHeight="1" x14ac:dyDescent="0.25">
      <c r="A86" s="316"/>
      <c r="B86" s="317">
        <v>42209</v>
      </c>
      <c r="C86" s="318">
        <v>10</v>
      </c>
      <c r="D86" s="319">
        <v>148</v>
      </c>
      <c r="E86" s="319"/>
      <c r="F86" s="319">
        <f>C86*D86</f>
        <v>1480</v>
      </c>
      <c r="G86" s="317">
        <v>42235</v>
      </c>
      <c r="H86" s="318">
        <v>20</v>
      </c>
      <c r="I86" s="319">
        <v>159.80000000000001</v>
      </c>
      <c r="J86" s="319">
        <v>0.06</v>
      </c>
      <c r="K86" s="319">
        <f>H86*I86-J86</f>
        <v>3195.94</v>
      </c>
      <c r="L86" s="320"/>
      <c r="M86" s="319"/>
      <c r="N86" s="319"/>
      <c r="O86" s="318"/>
    </row>
    <row r="87" spans="1:16" ht="18" customHeight="1" x14ac:dyDescent="0.25">
      <c r="A87" s="316"/>
      <c r="B87" s="317">
        <v>42209</v>
      </c>
      <c r="C87" s="318">
        <v>10</v>
      </c>
      <c r="D87" s="319">
        <v>146.69999999999999</v>
      </c>
      <c r="E87" s="319"/>
      <c r="F87" s="319">
        <f>C87*D87</f>
        <v>1467</v>
      </c>
      <c r="G87" s="320"/>
      <c r="H87" s="318"/>
      <c r="I87" s="319"/>
      <c r="J87" s="319"/>
      <c r="K87" s="319"/>
      <c r="L87" s="320"/>
      <c r="M87" s="319"/>
      <c r="N87" s="319"/>
      <c r="O87" s="318"/>
      <c r="P87" s="143" t="s">
        <v>136</v>
      </c>
    </row>
    <row r="88" spans="1:16" ht="18" customHeight="1" x14ac:dyDescent="0.25">
      <c r="A88" s="316"/>
      <c r="B88" s="325"/>
      <c r="C88" s="323">
        <f>SUM(C85:C87)</f>
        <v>40</v>
      </c>
      <c r="D88" s="324"/>
      <c r="E88" s="324"/>
      <c r="F88" s="324">
        <f>SUM(F85:F87)</f>
        <v>6230.6</v>
      </c>
      <c r="G88" s="325"/>
      <c r="H88" s="323">
        <f>SUM(H85:H87)</f>
        <v>40</v>
      </c>
      <c r="I88" s="324"/>
      <c r="J88" s="324"/>
      <c r="K88" s="324">
        <f>SUM(K85:K87)</f>
        <v>6355.88</v>
      </c>
      <c r="L88" s="325"/>
      <c r="M88" s="324"/>
      <c r="N88" s="324">
        <f>K88-F88</f>
        <v>125.27999999999975</v>
      </c>
      <c r="O88" s="326">
        <f>(N88+M88)/F88</f>
        <v>2.0107212788495449E-2</v>
      </c>
      <c r="P88" s="143"/>
    </row>
    <row r="89" spans="1:16" ht="18" customHeight="1" x14ac:dyDescent="0.25">
      <c r="B89" s="331"/>
      <c r="C89" s="332"/>
      <c r="D89" s="333"/>
      <c r="E89" s="333"/>
      <c r="F89" s="333"/>
      <c r="G89" s="331"/>
      <c r="H89" s="332"/>
      <c r="I89" s="333"/>
      <c r="J89" s="333"/>
      <c r="K89" s="333"/>
      <c r="L89" s="331"/>
      <c r="M89" s="333"/>
      <c r="N89" s="333"/>
      <c r="O89" s="334"/>
      <c r="P89" s="143"/>
    </row>
    <row r="90" spans="1:16" ht="18" customHeight="1" x14ac:dyDescent="0.25">
      <c r="A90" s="316" t="s">
        <v>19</v>
      </c>
      <c r="B90" s="317">
        <v>42152</v>
      </c>
      <c r="C90" s="318">
        <v>5</v>
      </c>
      <c r="D90" s="319">
        <v>35.049999999999997</v>
      </c>
      <c r="E90" s="319"/>
      <c r="F90" s="319">
        <v>175.25</v>
      </c>
      <c r="G90" s="317">
        <v>42206</v>
      </c>
      <c r="H90" s="318">
        <v>39</v>
      </c>
      <c r="I90" s="319">
        <v>35.65</v>
      </c>
      <c r="J90" s="318">
        <v>0.03</v>
      </c>
      <c r="K90" s="319">
        <f>H90*I90-J90</f>
        <v>1390.32</v>
      </c>
      <c r="L90" s="317">
        <v>42170</v>
      </c>
      <c r="M90" s="319">
        <v>7.73</v>
      </c>
      <c r="N90" s="319"/>
      <c r="O90" s="321"/>
      <c r="P90" s="143" t="s">
        <v>136</v>
      </c>
    </row>
    <row r="91" spans="1:16" ht="18" customHeight="1" x14ac:dyDescent="0.25">
      <c r="A91" s="316"/>
      <c r="B91" s="317">
        <v>42153</v>
      </c>
      <c r="C91" s="318">
        <v>25</v>
      </c>
      <c r="D91" s="319">
        <v>34.4</v>
      </c>
      <c r="E91" s="320"/>
      <c r="F91" s="319">
        <v>860</v>
      </c>
      <c r="G91" s="317">
        <v>42264</v>
      </c>
      <c r="H91" s="318">
        <v>51</v>
      </c>
      <c r="I91" s="319">
        <v>35</v>
      </c>
      <c r="J91" s="319">
        <v>0.03</v>
      </c>
      <c r="K91" s="319">
        <f>H91*I91-J91</f>
        <v>1784.97</v>
      </c>
      <c r="L91" s="317">
        <v>42262</v>
      </c>
      <c r="M91" s="319">
        <v>13.64</v>
      </c>
      <c r="N91" s="319"/>
      <c r="O91" s="321"/>
      <c r="P91" s="143"/>
    </row>
    <row r="92" spans="1:16" ht="18" customHeight="1" x14ac:dyDescent="0.25">
      <c r="A92" s="316"/>
      <c r="B92" s="317">
        <v>42173</v>
      </c>
      <c r="C92" s="318">
        <v>10</v>
      </c>
      <c r="D92" s="319">
        <v>34.1</v>
      </c>
      <c r="E92" s="319"/>
      <c r="F92" s="319">
        <v>341</v>
      </c>
      <c r="G92" s="320"/>
      <c r="H92" s="318"/>
      <c r="I92" s="319"/>
      <c r="J92" s="319"/>
      <c r="K92" s="319"/>
      <c r="L92" s="320"/>
      <c r="M92" s="319"/>
      <c r="N92" s="319"/>
      <c r="O92" s="321"/>
      <c r="P92" s="143"/>
    </row>
    <row r="93" spans="1:16" ht="18" customHeight="1" x14ac:dyDescent="0.25">
      <c r="A93" s="316"/>
      <c r="B93" s="317">
        <v>42228</v>
      </c>
      <c r="C93" s="318">
        <v>50</v>
      </c>
      <c r="D93" s="319">
        <v>33.44</v>
      </c>
      <c r="E93" s="319"/>
      <c r="F93" s="319">
        <v>1672.2</v>
      </c>
      <c r="G93" s="320"/>
      <c r="H93" s="318"/>
      <c r="I93" s="319"/>
      <c r="J93" s="319"/>
      <c r="K93" s="319"/>
      <c r="L93" s="320"/>
      <c r="M93" s="319"/>
      <c r="N93" s="319"/>
      <c r="O93" s="321"/>
      <c r="P93" s="143"/>
    </row>
    <row r="94" spans="1:16" ht="18" customHeight="1" x14ac:dyDescent="0.25">
      <c r="A94" s="316"/>
      <c r="B94" s="325"/>
      <c r="C94" s="323">
        <v>90</v>
      </c>
      <c r="D94" s="324"/>
      <c r="E94" s="324"/>
      <c r="F94" s="324">
        <f>SUM(F90:F93)</f>
        <v>3048.45</v>
      </c>
      <c r="G94" s="325"/>
      <c r="H94" s="323">
        <v>90</v>
      </c>
      <c r="I94" s="324"/>
      <c r="J94" s="324"/>
      <c r="K94" s="324">
        <f>SUM(K90:K91)</f>
        <v>3175.29</v>
      </c>
      <c r="L94" s="325"/>
      <c r="M94" s="324">
        <f>SUM(M90:M91)</f>
        <v>21.37</v>
      </c>
      <c r="N94" s="324">
        <f>K94-F94</f>
        <v>126.84000000000015</v>
      </c>
      <c r="O94" s="326">
        <f>N94/F94</f>
        <v>4.1608030310485704E-2</v>
      </c>
      <c r="P94" s="143"/>
    </row>
    <row r="95" spans="1:16" ht="18" customHeight="1" x14ac:dyDescent="0.25">
      <c r="B95" s="331"/>
      <c r="C95" s="332"/>
      <c r="D95" s="333"/>
      <c r="E95" s="25"/>
      <c r="F95" s="333"/>
      <c r="G95" s="331"/>
      <c r="H95" s="332"/>
      <c r="I95" s="333"/>
      <c r="K95" s="333"/>
      <c r="L95" s="331"/>
      <c r="M95" s="333"/>
      <c r="N95" s="333"/>
      <c r="O95" s="334"/>
      <c r="P95" s="143"/>
    </row>
    <row r="96" spans="1:16" ht="18" customHeight="1" x14ac:dyDescent="0.25">
      <c r="A96" s="316" t="s">
        <v>32</v>
      </c>
      <c r="B96" s="317">
        <v>42166</v>
      </c>
      <c r="C96" s="318">
        <v>25</v>
      </c>
      <c r="D96" s="319">
        <v>41.2</v>
      </c>
      <c r="E96" s="320"/>
      <c r="F96" s="319">
        <f>C96*D96</f>
        <v>1030</v>
      </c>
      <c r="G96" s="317">
        <v>42200</v>
      </c>
      <c r="H96" s="318">
        <v>50</v>
      </c>
      <c r="I96" s="319">
        <v>42.08</v>
      </c>
      <c r="J96" s="318">
        <v>0.04</v>
      </c>
      <c r="K96" s="319">
        <f>H96*I96-J96</f>
        <v>2103.96</v>
      </c>
      <c r="L96" s="320"/>
      <c r="M96" s="319"/>
      <c r="N96" s="319"/>
      <c r="O96" s="321"/>
      <c r="P96" s="143" t="s">
        <v>136</v>
      </c>
    </row>
    <row r="97" spans="1:15" ht="18" customHeight="1" x14ac:dyDescent="0.25">
      <c r="A97" s="316"/>
      <c r="B97" s="317">
        <v>42167</v>
      </c>
      <c r="C97" s="318">
        <v>25</v>
      </c>
      <c r="D97" s="319">
        <v>39.1</v>
      </c>
      <c r="E97" s="320"/>
      <c r="F97" s="319">
        <f>C97*D97</f>
        <v>977.5</v>
      </c>
      <c r="G97" s="320"/>
      <c r="H97" s="318"/>
      <c r="I97" s="319"/>
      <c r="J97" s="318"/>
      <c r="K97" s="319"/>
      <c r="L97" s="320"/>
      <c r="M97" s="319"/>
      <c r="N97" s="319"/>
      <c r="O97" s="321"/>
    </row>
    <row r="98" spans="1:15" ht="18" customHeight="1" x14ac:dyDescent="0.25">
      <c r="A98" s="316"/>
      <c r="B98" s="322"/>
      <c r="C98" s="323">
        <f>SUM(C96:C97)</f>
        <v>50</v>
      </c>
      <c r="D98" s="324"/>
      <c r="E98" s="325"/>
      <c r="F98" s="324">
        <f>SUM(F96:F97)</f>
        <v>2007.5</v>
      </c>
      <c r="G98" s="325"/>
      <c r="H98" s="323">
        <f>SUM(H96:H97)</f>
        <v>50</v>
      </c>
      <c r="I98" s="324"/>
      <c r="J98" s="323"/>
      <c r="K98" s="324">
        <f>SUM(K96:K97)</f>
        <v>2103.96</v>
      </c>
      <c r="L98" s="325"/>
      <c r="M98" s="324"/>
      <c r="N98" s="324">
        <f>K98-F98</f>
        <v>96.460000000000036</v>
      </c>
      <c r="O98" s="326">
        <f>(N98+M98)/F98</f>
        <v>4.804981320049815E-2</v>
      </c>
    </row>
    <row r="99" spans="1:15" ht="18" customHeight="1" x14ac:dyDescent="0.25">
      <c r="B99" s="331"/>
      <c r="C99" s="332"/>
      <c r="D99" s="333"/>
      <c r="E99" s="333"/>
      <c r="F99" s="333"/>
      <c r="G99" s="331"/>
      <c r="H99" s="332"/>
      <c r="I99" s="333"/>
      <c r="K99" s="333"/>
      <c r="L99" s="331"/>
      <c r="M99" s="333"/>
      <c r="N99" s="333"/>
      <c r="O99" s="334"/>
    </row>
    <row r="100" spans="1:15" ht="18" customHeight="1" x14ac:dyDescent="0.25">
      <c r="A100" s="316" t="s">
        <v>16</v>
      </c>
      <c r="B100" s="317">
        <v>42153</v>
      </c>
      <c r="C100" s="318">
        <v>1</v>
      </c>
      <c r="D100" s="319">
        <v>20.3</v>
      </c>
      <c r="E100" s="319"/>
      <c r="F100" s="319">
        <f>C100*D100</f>
        <v>20.3</v>
      </c>
      <c r="G100" s="317">
        <v>42187</v>
      </c>
      <c r="H100" s="318">
        <v>1</v>
      </c>
      <c r="I100" s="319">
        <v>28.5</v>
      </c>
      <c r="J100" s="319">
        <v>0.01</v>
      </c>
      <c r="K100" s="319">
        <f>H100*I100-J100</f>
        <v>28.49</v>
      </c>
      <c r="L100" s="320"/>
      <c r="M100" s="319"/>
      <c r="N100" s="319"/>
      <c r="O100" s="321"/>
    </row>
    <row r="101" spans="1:15" ht="18" customHeight="1" x14ac:dyDescent="0.25">
      <c r="A101" s="316"/>
      <c r="B101" s="325"/>
      <c r="C101" s="323">
        <f>SUM(C100)</f>
        <v>1</v>
      </c>
      <c r="D101" s="324"/>
      <c r="E101" s="324"/>
      <c r="F101" s="324">
        <f>SUM(F100)</f>
        <v>20.3</v>
      </c>
      <c r="G101" s="325"/>
      <c r="H101" s="323">
        <f>SUM(H100)</f>
        <v>1</v>
      </c>
      <c r="I101" s="324"/>
      <c r="J101" s="324"/>
      <c r="K101" s="324">
        <f>SUM(K100)</f>
        <v>28.49</v>
      </c>
      <c r="L101" s="325"/>
      <c r="M101" s="324"/>
      <c r="N101" s="324">
        <f>K101-F101</f>
        <v>8.1899999999999977</v>
      </c>
      <c r="O101" s="326">
        <f>(N101+M101)/F101</f>
        <v>0.40344827586206883</v>
      </c>
    </row>
    <row r="102" spans="1:15" ht="18" customHeight="1" x14ac:dyDescent="0.25">
      <c r="B102" s="331"/>
      <c r="C102" s="332"/>
      <c r="D102" s="333"/>
      <c r="E102" s="25"/>
      <c r="F102" s="333"/>
      <c r="G102" s="331"/>
      <c r="H102" s="332"/>
      <c r="I102" s="333"/>
      <c r="K102" s="333"/>
      <c r="L102" s="331"/>
      <c r="M102" s="333"/>
      <c r="N102" s="333"/>
      <c r="O102" s="334"/>
    </row>
    <row r="103" spans="1:15" ht="18" customHeight="1" x14ac:dyDescent="0.25">
      <c r="A103" s="316" t="s">
        <v>21</v>
      </c>
      <c r="B103" s="317">
        <v>42153</v>
      </c>
      <c r="C103" s="318">
        <v>10</v>
      </c>
      <c r="D103" s="319">
        <v>17.399999999999999</v>
      </c>
      <c r="E103" s="320"/>
      <c r="F103" s="319">
        <f>C103*D103</f>
        <v>174</v>
      </c>
      <c r="G103" s="317">
        <v>42186</v>
      </c>
      <c r="H103" s="318">
        <v>10</v>
      </c>
      <c r="I103" s="319">
        <v>24.2</v>
      </c>
      <c r="J103" s="318">
        <v>0.01</v>
      </c>
      <c r="K103" s="319">
        <f>H103*I103-J103</f>
        <v>241.99</v>
      </c>
      <c r="L103" s="320"/>
      <c r="M103" s="319"/>
      <c r="N103" s="319"/>
      <c r="O103" s="321"/>
    </row>
    <row r="104" spans="1:15" ht="18" customHeight="1" x14ac:dyDescent="0.25">
      <c r="A104" s="316"/>
      <c r="B104" s="317">
        <v>42187</v>
      </c>
      <c r="C104" s="318">
        <v>1000</v>
      </c>
      <c r="D104" s="319">
        <v>22.12</v>
      </c>
      <c r="E104" s="320"/>
      <c r="F104" s="319">
        <f>C104*D104</f>
        <v>22120</v>
      </c>
      <c r="G104" s="317">
        <v>42187</v>
      </c>
      <c r="H104" s="318">
        <v>4000</v>
      </c>
      <c r="I104" s="319">
        <v>21.81</v>
      </c>
      <c r="J104" s="318">
        <v>11.91</v>
      </c>
      <c r="K104" s="319">
        <f>H104*I104-J104</f>
        <v>87228.09</v>
      </c>
      <c r="L104" s="320"/>
      <c r="M104" s="319"/>
      <c r="N104" s="319"/>
      <c r="O104" s="321"/>
    </row>
    <row r="105" spans="1:15" ht="18" customHeight="1" x14ac:dyDescent="0.25">
      <c r="A105" s="316"/>
      <c r="B105" s="317">
        <v>42187</v>
      </c>
      <c r="C105" s="318">
        <v>1000</v>
      </c>
      <c r="D105" s="319">
        <v>21.7</v>
      </c>
      <c r="E105" s="320"/>
      <c r="F105" s="319">
        <f>C105*D105</f>
        <v>21700</v>
      </c>
      <c r="G105" s="317"/>
      <c r="H105" s="318"/>
      <c r="I105" s="319"/>
      <c r="J105" s="318"/>
      <c r="K105" s="319"/>
      <c r="L105" s="320"/>
      <c r="M105" s="319"/>
      <c r="N105" s="319"/>
      <c r="O105" s="321"/>
    </row>
    <row r="106" spans="1:15" ht="18" customHeight="1" x14ac:dyDescent="0.25">
      <c r="A106" s="316"/>
      <c r="B106" s="317">
        <v>42187</v>
      </c>
      <c r="C106" s="318">
        <v>2000</v>
      </c>
      <c r="D106" s="319">
        <v>21.49</v>
      </c>
      <c r="E106" s="320"/>
      <c r="F106" s="319">
        <f>C106*D106</f>
        <v>42980</v>
      </c>
      <c r="G106" s="317"/>
      <c r="H106" s="318"/>
      <c r="I106" s="319"/>
      <c r="J106" s="318"/>
      <c r="K106" s="319"/>
      <c r="L106" s="320"/>
      <c r="M106" s="319"/>
      <c r="N106" s="319"/>
      <c r="O106" s="321"/>
    </row>
    <row r="107" spans="1:15" ht="18" customHeight="1" x14ac:dyDescent="0.25">
      <c r="A107" s="316"/>
      <c r="B107" s="322"/>
      <c r="C107" s="323">
        <f>SUM(C103:C106)</f>
        <v>4010</v>
      </c>
      <c r="D107" s="324"/>
      <c r="E107" s="325"/>
      <c r="F107" s="324">
        <f>SUM(F103:F106)</f>
        <v>86974</v>
      </c>
      <c r="G107" s="325"/>
      <c r="H107" s="323">
        <f>SUM(H103:H106)</f>
        <v>4010</v>
      </c>
      <c r="I107" s="324"/>
      <c r="J107" s="323"/>
      <c r="K107" s="324">
        <f>SUM(K103:K106)</f>
        <v>87470.080000000002</v>
      </c>
      <c r="L107" s="325"/>
      <c r="M107" s="324"/>
      <c r="N107" s="324">
        <f>K107-F107</f>
        <v>496.08000000000175</v>
      </c>
      <c r="O107" s="326">
        <f>(N107+M107)/F107</f>
        <v>5.7037735415181746E-3</v>
      </c>
    </row>
    <row r="108" spans="1:15" ht="18" customHeight="1" x14ac:dyDescent="0.25">
      <c r="B108" s="331"/>
      <c r="C108" s="332"/>
      <c r="D108" s="333"/>
      <c r="E108" s="25"/>
      <c r="F108" s="333"/>
      <c r="G108" s="331"/>
      <c r="H108" s="332"/>
      <c r="I108" s="333"/>
      <c r="J108" s="333"/>
      <c r="K108" s="333"/>
      <c r="L108" s="331"/>
      <c r="M108" s="333"/>
      <c r="N108" s="332"/>
      <c r="O108" s="332"/>
    </row>
    <row r="109" spans="1:15" ht="18" customHeight="1" x14ac:dyDescent="0.25">
      <c r="A109" s="316" t="s">
        <v>9</v>
      </c>
      <c r="B109" s="317">
        <v>42145</v>
      </c>
      <c r="C109" s="318">
        <v>100</v>
      </c>
      <c r="D109" s="319">
        <v>5.55</v>
      </c>
      <c r="E109" s="319"/>
      <c r="F109" s="319">
        <f t="shared" ref="F109:F138" si="5">C109*D109</f>
        <v>555</v>
      </c>
      <c r="G109" s="317">
        <v>42187</v>
      </c>
      <c r="H109" s="318">
        <v>4200</v>
      </c>
      <c r="I109" s="319">
        <v>5.0199999999999996</v>
      </c>
      <c r="J109" s="319">
        <v>0.39</v>
      </c>
      <c r="K109" s="319">
        <f>H109*I109-J109</f>
        <v>21083.61</v>
      </c>
      <c r="L109" s="317">
        <v>42185</v>
      </c>
      <c r="M109" s="319">
        <v>656.25</v>
      </c>
      <c r="N109" s="318"/>
      <c r="O109" s="318"/>
    </row>
    <row r="110" spans="1:15" ht="18" customHeight="1" x14ac:dyDescent="0.25">
      <c r="A110" s="316"/>
      <c r="B110" s="317">
        <v>42146</v>
      </c>
      <c r="C110" s="318">
        <v>100</v>
      </c>
      <c r="D110" s="319">
        <v>5.47</v>
      </c>
      <c r="E110" s="319"/>
      <c r="F110" s="319">
        <f t="shared" si="5"/>
        <v>547</v>
      </c>
      <c r="G110" s="317">
        <v>42207</v>
      </c>
      <c r="H110" s="318">
        <v>1000</v>
      </c>
      <c r="I110" s="319">
        <v>5.12</v>
      </c>
      <c r="J110" s="319">
        <v>0.09</v>
      </c>
      <c r="K110" s="319">
        <f>H110*I110-J110</f>
        <v>5119.91</v>
      </c>
      <c r="L110" s="320"/>
      <c r="M110" s="319"/>
      <c r="N110" s="318"/>
      <c r="O110" s="318"/>
    </row>
    <row r="111" spans="1:15" ht="18" customHeight="1" x14ac:dyDescent="0.25">
      <c r="A111" s="316"/>
      <c r="B111" s="317">
        <v>42146</v>
      </c>
      <c r="C111" s="318">
        <v>100</v>
      </c>
      <c r="D111" s="319">
        <v>5.43</v>
      </c>
      <c r="E111" s="319"/>
      <c r="F111" s="319">
        <f t="shared" si="5"/>
        <v>543</v>
      </c>
      <c r="G111" s="317">
        <v>42207</v>
      </c>
      <c r="H111" s="318">
        <v>2000</v>
      </c>
      <c r="I111" s="319">
        <v>5.16</v>
      </c>
      <c r="J111" s="319">
        <v>0.19</v>
      </c>
      <c r="K111" s="319">
        <f t="shared" ref="K111:K118" si="6">H111*I111-J111</f>
        <v>10319.81</v>
      </c>
      <c r="L111" s="320"/>
      <c r="M111" s="319"/>
      <c r="N111" s="318"/>
      <c r="O111" s="318"/>
    </row>
    <row r="112" spans="1:15" ht="18" customHeight="1" x14ac:dyDescent="0.25">
      <c r="A112" s="316"/>
      <c r="B112" s="317">
        <v>42146</v>
      </c>
      <c r="C112" s="318">
        <v>100</v>
      </c>
      <c r="D112" s="319">
        <v>5.4</v>
      </c>
      <c r="E112" s="319"/>
      <c r="F112" s="319">
        <f t="shared" si="5"/>
        <v>540</v>
      </c>
      <c r="G112" s="317">
        <v>42207</v>
      </c>
      <c r="H112" s="318">
        <v>1000</v>
      </c>
      <c r="I112" s="319">
        <v>5.07</v>
      </c>
      <c r="J112" s="319">
        <v>0.09</v>
      </c>
      <c r="K112" s="319">
        <f t="shared" si="6"/>
        <v>5069.91</v>
      </c>
      <c r="L112" s="320"/>
      <c r="M112" s="319"/>
      <c r="N112" s="318"/>
      <c r="O112" s="318"/>
    </row>
    <row r="113" spans="1:16" ht="18" customHeight="1" x14ac:dyDescent="0.25">
      <c r="A113" s="316"/>
      <c r="B113" s="317">
        <v>42146</v>
      </c>
      <c r="C113" s="318">
        <v>200</v>
      </c>
      <c r="D113" s="319">
        <v>5.35</v>
      </c>
      <c r="E113" s="319"/>
      <c r="F113" s="319">
        <f t="shared" si="5"/>
        <v>1070</v>
      </c>
      <c r="G113" s="317">
        <v>42207</v>
      </c>
      <c r="H113" s="318">
        <v>1000</v>
      </c>
      <c r="I113" s="319">
        <v>5.09</v>
      </c>
      <c r="J113" s="319">
        <v>0.09</v>
      </c>
      <c r="K113" s="319">
        <f t="shared" si="6"/>
        <v>5089.91</v>
      </c>
      <c r="L113" s="320"/>
      <c r="M113" s="319"/>
      <c r="N113" s="318"/>
      <c r="O113" s="318"/>
    </row>
    <row r="114" spans="1:16" ht="18" customHeight="1" x14ac:dyDescent="0.25">
      <c r="A114" s="316"/>
      <c r="B114" s="317">
        <v>42152</v>
      </c>
      <c r="C114" s="318">
        <v>250</v>
      </c>
      <c r="D114" s="319">
        <v>5.3</v>
      </c>
      <c r="E114" s="319"/>
      <c r="F114" s="319">
        <f t="shared" si="5"/>
        <v>1325</v>
      </c>
      <c r="G114" s="317">
        <v>42207</v>
      </c>
      <c r="H114" s="318">
        <v>2000</v>
      </c>
      <c r="I114" s="319">
        <v>5.23</v>
      </c>
      <c r="J114" s="319">
        <v>0.19</v>
      </c>
      <c r="K114" s="319">
        <f t="shared" si="6"/>
        <v>10459.81</v>
      </c>
      <c r="L114" s="320"/>
      <c r="M114" s="319"/>
      <c r="N114" s="318"/>
      <c r="O114" s="318"/>
    </row>
    <row r="115" spans="1:16" ht="18" customHeight="1" x14ac:dyDescent="0.25">
      <c r="A115" s="316"/>
      <c r="B115" s="317">
        <v>42152</v>
      </c>
      <c r="C115" s="318">
        <v>200</v>
      </c>
      <c r="D115" s="319">
        <v>5.26</v>
      </c>
      <c r="E115" s="319"/>
      <c r="F115" s="319">
        <f t="shared" si="5"/>
        <v>1052</v>
      </c>
      <c r="G115" s="317">
        <v>42222</v>
      </c>
      <c r="H115" s="318">
        <v>5000</v>
      </c>
      <c r="I115" s="319">
        <v>5.12</v>
      </c>
      <c r="J115" s="319">
        <v>0.47</v>
      </c>
      <c r="K115" s="319">
        <f t="shared" si="6"/>
        <v>25599.53</v>
      </c>
      <c r="L115" s="320"/>
      <c r="M115" s="319"/>
      <c r="N115" s="318"/>
      <c r="O115" s="318"/>
    </row>
    <row r="116" spans="1:16" ht="18" customHeight="1" x14ac:dyDescent="0.25">
      <c r="A116" s="316"/>
      <c r="B116" s="317">
        <v>42152</v>
      </c>
      <c r="C116" s="318">
        <v>200</v>
      </c>
      <c r="D116" s="319">
        <v>5.22</v>
      </c>
      <c r="E116" s="319"/>
      <c r="F116" s="319">
        <f t="shared" si="5"/>
        <v>1044</v>
      </c>
      <c r="G116" s="317">
        <v>42222</v>
      </c>
      <c r="H116" s="318">
        <v>1000</v>
      </c>
      <c r="I116" s="319">
        <v>5.1100000000000003</v>
      </c>
      <c r="J116" s="319">
        <v>0.09</v>
      </c>
      <c r="K116" s="319">
        <f t="shared" si="6"/>
        <v>5109.91</v>
      </c>
      <c r="L116" s="320"/>
      <c r="M116" s="319"/>
      <c r="N116" s="318"/>
      <c r="O116" s="318"/>
    </row>
    <row r="117" spans="1:16" ht="18" customHeight="1" x14ac:dyDescent="0.25">
      <c r="A117" s="316"/>
      <c r="B117" s="317">
        <v>42152</v>
      </c>
      <c r="C117" s="318">
        <v>1000</v>
      </c>
      <c r="D117" s="319">
        <v>5.19</v>
      </c>
      <c r="E117" s="319"/>
      <c r="F117" s="319">
        <f t="shared" si="5"/>
        <v>5190</v>
      </c>
      <c r="G117" s="317">
        <v>42223</v>
      </c>
      <c r="H117" s="318">
        <v>1950</v>
      </c>
      <c r="I117" s="319">
        <v>5.2</v>
      </c>
      <c r="J117" s="319">
        <v>0.19</v>
      </c>
      <c r="K117" s="319">
        <f t="shared" si="6"/>
        <v>10139.81</v>
      </c>
      <c r="L117" s="320"/>
      <c r="M117" s="319"/>
      <c r="N117" s="318"/>
      <c r="O117" s="318"/>
    </row>
    <row r="118" spans="1:16" ht="18" customHeight="1" x14ac:dyDescent="0.25">
      <c r="A118" s="316"/>
      <c r="B118" s="317">
        <v>42152</v>
      </c>
      <c r="C118" s="318">
        <v>2000</v>
      </c>
      <c r="D118" s="319">
        <v>5.17</v>
      </c>
      <c r="E118" s="319"/>
      <c r="F118" s="319">
        <f t="shared" si="5"/>
        <v>10340</v>
      </c>
      <c r="G118" s="317">
        <v>42229</v>
      </c>
      <c r="H118" s="318">
        <v>50</v>
      </c>
      <c r="I118" s="319">
        <v>5.28</v>
      </c>
      <c r="J118" s="319">
        <v>0.01</v>
      </c>
      <c r="K118" s="319">
        <f t="shared" si="6"/>
        <v>263.99</v>
      </c>
      <c r="L118" s="320"/>
      <c r="M118" s="319"/>
      <c r="N118" s="318"/>
      <c r="O118" s="318"/>
    </row>
    <row r="119" spans="1:16" ht="18" customHeight="1" x14ac:dyDescent="0.25">
      <c r="A119" s="316"/>
      <c r="B119" s="317">
        <v>42152</v>
      </c>
      <c r="C119" s="318">
        <v>2000</v>
      </c>
      <c r="D119" s="319">
        <v>5.15</v>
      </c>
      <c r="E119" s="319"/>
      <c r="F119" s="319">
        <f t="shared" si="5"/>
        <v>10300</v>
      </c>
      <c r="G119" s="320"/>
      <c r="H119" s="318"/>
      <c r="I119" s="319"/>
      <c r="J119" s="319"/>
      <c r="K119" s="319"/>
      <c r="L119" s="320"/>
      <c r="M119" s="319"/>
      <c r="N119" s="318"/>
      <c r="O119" s="318"/>
    </row>
    <row r="120" spans="1:16" ht="18" customHeight="1" x14ac:dyDescent="0.25">
      <c r="A120" s="316"/>
      <c r="B120" s="317">
        <v>42158</v>
      </c>
      <c r="C120" s="318">
        <v>500</v>
      </c>
      <c r="D120" s="319">
        <v>5.09</v>
      </c>
      <c r="E120" s="319"/>
      <c r="F120" s="319">
        <f t="shared" si="5"/>
        <v>2545</v>
      </c>
      <c r="G120" s="320"/>
      <c r="H120" s="318"/>
      <c r="I120" s="319"/>
      <c r="J120" s="319"/>
      <c r="K120" s="319"/>
      <c r="L120" s="320"/>
      <c r="M120" s="319"/>
      <c r="N120" s="318"/>
      <c r="O120" s="318"/>
    </row>
    <row r="121" spans="1:16" ht="18" customHeight="1" x14ac:dyDescent="0.25">
      <c r="A121" s="316"/>
      <c r="B121" s="317">
        <v>42158</v>
      </c>
      <c r="C121" s="318">
        <v>1000</v>
      </c>
      <c r="D121" s="319">
        <v>5.04</v>
      </c>
      <c r="E121" s="320"/>
      <c r="F121" s="319">
        <f t="shared" si="5"/>
        <v>5040</v>
      </c>
      <c r="G121" s="320"/>
      <c r="H121" s="318"/>
      <c r="I121" s="319"/>
      <c r="J121" s="319"/>
      <c r="K121" s="319"/>
      <c r="L121" s="320"/>
      <c r="M121" s="319"/>
      <c r="N121" s="318"/>
      <c r="O121" s="318"/>
    </row>
    <row r="122" spans="1:16" ht="18" customHeight="1" x14ac:dyDescent="0.25">
      <c r="A122" s="316"/>
      <c r="B122" s="317">
        <v>42158</v>
      </c>
      <c r="C122" s="318">
        <v>200</v>
      </c>
      <c r="D122" s="319">
        <v>5.05</v>
      </c>
      <c r="E122" s="319"/>
      <c r="F122" s="319">
        <f t="shared" si="5"/>
        <v>1010</v>
      </c>
      <c r="G122" s="320"/>
      <c r="H122" s="318"/>
      <c r="I122" s="319"/>
      <c r="J122" s="319"/>
      <c r="K122" s="319"/>
      <c r="L122" s="320"/>
      <c r="M122" s="319"/>
      <c r="N122" s="318"/>
      <c r="O122" s="318"/>
    </row>
    <row r="123" spans="1:16" ht="18" customHeight="1" x14ac:dyDescent="0.25">
      <c r="A123" s="316"/>
      <c r="B123" s="317">
        <v>42164</v>
      </c>
      <c r="C123" s="318">
        <v>500</v>
      </c>
      <c r="D123" s="319">
        <v>5.07</v>
      </c>
      <c r="E123" s="319"/>
      <c r="F123" s="319">
        <f t="shared" si="5"/>
        <v>2535</v>
      </c>
      <c r="G123" s="320"/>
      <c r="H123" s="318"/>
      <c r="I123" s="319"/>
      <c r="J123" s="319"/>
      <c r="K123" s="319"/>
      <c r="L123" s="320"/>
      <c r="M123" s="319"/>
      <c r="N123" s="318"/>
      <c r="O123" s="318"/>
    </row>
    <row r="124" spans="1:16" ht="18" customHeight="1" x14ac:dyDescent="0.25">
      <c r="A124" s="316"/>
      <c r="B124" s="317">
        <v>42164</v>
      </c>
      <c r="C124" s="318">
        <v>1000</v>
      </c>
      <c r="D124" s="319">
        <v>5.04</v>
      </c>
      <c r="E124" s="319"/>
      <c r="F124" s="319">
        <f t="shared" si="5"/>
        <v>5040</v>
      </c>
      <c r="G124" s="320"/>
      <c r="H124" s="318"/>
      <c r="I124" s="319"/>
      <c r="J124" s="319"/>
      <c r="K124" s="319"/>
      <c r="L124" s="320"/>
      <c r="M124" s="319"/>
      <c r="N124" s="318"/>
      <c r="O124" s="318"/>
    </row>
    <row r="125" spans="1:16" ht="18" customHeight="1" x14ac:dyDescent="0.25">
      <c r="A125" s="316"/>
      <c r="B125" s="317">
        <v>42164</v>
      </c>
      <c r="C125" s="318">
        <v>1000</v>
      </c>
      <c r="D125" s="319">
        <v>5.01</v>
      </c>
      <c r="E125" s="319"/>
      <c r="F125" s="319">
        <f t="shared" si="5"/>
        <v>5010</v>
      </c>
      <c r="G125" s="320"/>
      <c r="H125" s="318"/>
      <c r="I125" s="319"/>
      <c r="J125" s="319"/>
      <c r="K125" s="319"/>
      <c r="L125" s="320"/>
      <c r="M125" s="319"/>
      <c r="N125" s="318"/>
      <c r="O125" s="318"/>
    </row>
    <row r="126" spans="1:16" ht="18" customHeight="1" x14ac:dyDescent="0.25">
      <c r="A126" s="316"/>
      <c r="B126" s="317">
        <v>42173</v>
      </c>
      <c r="C126" s="318">
        <v>500</v>
      </c>
      <c r="D126" s="319">
        <v>4.88</v>
      </c>
      <c r="E126" s="319"/>
      <c r="F126" s="319">
        <f t="shared" si="5"/>
        <v>2440</v>
      </c>
      <c r="G126" s="320"/>
      <c r="H126" s="318"/>
      <c r="I126" s="319"/>
      <c r="J126" s="319"/>
      <c r="K126" s="319"/>
      <c r="L126" s="320"/>
      <c r="M126" s="319"/>
      <c r="N126" s="318"/>
      <c r="O126" s="318"/>
    </row>
    <row r="127" spans="1:16" ht="18" customHeight="1" x14ac:dyDescent="0.25">
      <c r="A127" s="316"/>
      <c r="B127" s="317">
        <v>42187</v>
      </c>
      <c r="C127" s="318">
        <v>2000</v>
      </c>
      <c r="D127" s="319">
        <v>4.9800000000000004</v>
      </c>
      <c r="E127" s="319"/>
      <c r="F127" s="319">
        <f t="shared" si="5"/>
        <v>9960</v>
      </c>
      <c r="G127" s="320"/>
      <c r="H127" s="318"/>
      <c r="I127" s="319"/>
      <c r="J127" s="319"/>
      <c r="K127" s="319"/>
      <c r="L127" s="320"/>
      <c r="M127" s="319"/>
      <c r="N127" s="318"/>
      <c r="O127" s="318"/>
    </row>
    <row r="128" spans="1:16" ht="18" customHeight="1" x14ac:dyDescent="0.25">
      <c r="A128" s="316"/>
      <c r="B128" s="317">
        <v>42187</v>
      </c>
      <c r="C128" s="318">
        <v>100</v>
      </c>
      <c r="D128" s="319">
        <v>4.9800000000000004</v>
      </c>
      <c r="E128" s="319"/>
      <c r="F128" s="319">
        <f t="shared" si="5"/>
        <v>498.00000000000006</v>
      </c>
      <c r="G128" s="320"/>
      <c r="H128" s="318"/>
      <c r="I128" s="319"/>
      <c r="J128" s="319"/>
      <c r="K128" s="319"/>
      <c r="L128" s="320"/>
      <c r="M128" s="319"/>
      <c r="N128" s="318"/>
      <c r="O128" s="318"/>
      <c r="P128" s="143" t="s">
        <v>136</v>
      </c>
    </row>
    <row r="129" spans="1:16" ht="18" customHeight="1" x14ac:dyDescent="0.25">
      <c r="A129" s="316"/>
      <c r="B129" s="317">
        <v>42187</v>
      </c>
      <c r="C129" s="318">
        <v>100</v>
      </c>
      <c r="D129" s="319">
        <v>4.9800000000000004</v>
      </c>
      <c r="E129" s="319"/>
      <c r="F129" s="319">
        <f t="shared" si="5"/>
        <v>498.00000000000006</v>
      </c>
      <c r="G129" s="320"/>
      <c r="H129" s="318"/>
      <c r="I129" s="319"/>
      <c r="J129" s="319"/>
      <c r="K129" s="319"/>
      <c r="L129" s="320"/>
      <c r="M129" s="319"/>
      <c r="N129" s="318"/>
      <c r="O129" s="318"/>
    </row>
    <row r="130" spans="1:16" ht="18" customHeight="1" x14ac:dyDescent="0.25">
      <c r="A130" s="316"/>
      <c r="B130" s="317">
        <v>42187</v>
      </c>
      <c r="C130" s="318">
        <v>2000</v>
      </c>
      <c r="D130" s="319">
        <v>4.97</v>
      </c>
      <c r="E130" s="319"/>
      <c r="F130" s="319">
        <f t="shared" si="5"/>
        <v>9940</v>
      </c>
      <c r="G130" s="320"/>
      <c r="H130" s="318"/>
      <c r="I130" s="319"/>
      <c r="J130" s="319"/>
      <c r="K130" s="319"/>
      <c r="L130" s="320"/>
      <c r="M130" s="319"/>
      <c r="N130" s="318"/>
      <c r="O130" s="318"/>
    </row>
    <row r="131" spans="1:16" ht="18" customHeight="1" x14ac:dyDescent="0.25">
      <c r="A131" s="316"/>
      <c r="B131" s="317">
        <v>42199</v>
      </c>
      <c r="C131" s="318">
        <v>500</v>
      </c>
      <c r="D131" s="319">
        <v>4.8</v>
      </c>
      <c r="E131" s="319"/>
      <c r="F131" s="319">
        <f t="shared" si="5"/>
        <v>2400</v>
      </c>
      <c r="G131" s="320"/>
      <c r="H131" s="318"/>
      <c r="I131" s="319"/>
      <c r="J131" s="319"/>
      <c r="K131" s="319"/>
      <c r="L131" s="320"/>
      <c r="M131" s="319"/>
      <c r="N131" s="318"/>
      <c r="O131" s="318"/>
      <c r="P131" s="143" t="s">
        <v>136</v>
      </c>
    </row>
    <row r="132" spans="1:16" ht="18" customHeight="1" x14ac:dyDescent="0.25">
      <c r="A132" s="316"/>
      <c r="B132" s="317">
        <v>42212</v>
      </c>
      <c r="C132" s="318">
        <v>300</v>
      </c>
      <c r="D132" s="319">
        <v>4.76</v>
      </c>
      <c r="E132" s="319"/>
      <c r="F132" s="319">
        <f t="shared" si="5"/>
        <v>1428</v>
      </c>
      <c r="G132" s="320"/>
      <c r="H132" s="318"/>
      <c r="I132" s="319"/>
      <c r="J132" s="319"/>
      <c r="K132" s="319"/>
      <c r="L132" s="320"/>
      <c r="M132" s="319"/>
      <c r="N132" s="318"/>
      <c r="O132" s="318"/>
    </row>
    <row r="133" spans="1:16" ht="18" customHeight="1" x14ac:dyDescent="0.25">
      <c r="A133" s="316"/>
      <c r="B133" s="317">
        <v>42212</v>
      </c>
      <c r="C133" s="318">
        <v>1700</v>
      </c>
      <c r="D133" s="319">
        <v>4.76</v>
      </c>
      <c r="E133" s="319"/>
      <c r="F133" s="319">
        <f t="shared" si="5"/>
        <v>8092</v>
      </c>
      <c r="G133" s="320"/>
      <c r="H133" s="318"/>
      <c r="I133" s="319"/>
      <c r="J133" s="319"/>
      <c r="K133" s="319"/>
      <c r="L133" s="320"/>
      <c r="M133" s="319"/>
      <c r="N133" s="318"/>
      <c r="O133" s="318"/>
    </row>
    <row r="134" spans="1:16" ht="18" customHeight="1" x14ac:dyDescent="0.25">
      <c r="A134" s="316"/>
      <c r="B134" s="317">
        <v>42214</v>
      </c>
      <c r="C134" s="318">
        <v>500</v>
      </c>
      <c r="D134" s="319">
        <v>4.68</v>
      </c>
      <c r="E134" s="319"/>
      <c r="F134" s="319">
        <f t="shared" si="5"/>
        <v>2340</v>
      </c>
      <c r="G134" s="320"/>
      <c r="H134" s="318"/>
      <c r="I134" s="319"/>
      <c r="J134" s="319"/>
      <c r="K134" s="319"/>
      <c r="L134" s="320"/>
      <c r="M134" s="319"/>
      <c r="N134" s="318"/>
      <c r="O134" s="318"/>
    </row>
    <row r="135" spans="1:16" ht="18" customHeight="1" x14ac:dyDescent="0.25">
      <c r="A135" s="316"/>
      <c r="B135" s="317">
        <v>42214</v>
      </c>
      <c r="C135" s="318">
        <v>50</v>
      </c>
      <c r="D135" s="319">
        <v>4.6500000000000004</v>
      </c>
      <c r="E135" s="319"/>
      <c r="F135" s="319">
        <f t="shared" si="5"/>
        <v>232.50000000000003</v>
      </c>
      <c r="G135" s="320"/>
      <c r="H135" s="318"/>
      <c r="I135" s="319"/>
      <c r="J135" s="319"/>
      <c r="K135" s="319"/>
      <c r="L135" s="320"/>
      <c r="M135" s="319"/>
      <c r="N135" s="318"/>
      <c r="O135" s="318"/>
      <c r="P135" s="143" t="s">
        <v>136</v>
      </c>
    </row>
    <row r="136" spans="1:16" ht="18" customHeight="1" x14ac:dyDescent="0.25">
      <c r="A136" s="316"/>
      <c r="B136" s="317">
        <v>42214</v>
      </c>
      <c r="C136" s="318">
        <v>200</v>
      </c>
      <c r="D136" s="319">
        <v>4.63</v>
      </c>
      <c r="E136" s="319"/>
      <c r="F136" s="319">
        <f t="shared" si="5"/>
        <v>926</v>
      </c>
      <c r="G136" s="320"/>
      <c r="H136" s="318"/>
      <c r="I136" s="319"/>
      <c r="J136" s="319"/>
      <c r="K136" s="319"/>
      <c r="L136" s="320"/>
      <c r="M136" s="319"/>
      <c r="N136" s="318"/>
      <c r="O136" s="318"/>
    </row>
    <row r="137" spans="1:16" ht="18" customHeight="1" x14ac:dyDescent="0.25">
      <c r="A137" s="316"/>
      <c r="B137" s="317">
        <v>42214</v>
      </c>
      <c r="C137" s="318">
        <v>300</v>
      </c>
      <c r="D137" s="319">
        <v>4.59</v>
      </c>
      <c r="E137" s="319"/>
      <c r="F137" s="319">
        <f t="shared" si="5"/>
        <v>1377</v>
      </c>
      <c r="G137" s="320"/>
      <c r="H137" s="318"/>
      <c r="I137" s="319"/>
      <c r="J137" s="319"/>
      <c r="K137" s="319"/>
      <c r="L137" s="320"/>
      <c r="M137" s="319"/>
      <c r="N137" s="318"/>
      <c r="O137" s="318"/>
    </row>
    <row r="138" spans="1:16" ht="18" customHeight="1" x14ac:dyDescent="0.25">
      <c r="A138" s="316"/>
      <c r="B138" s="317">
        <v>42214</v>
      </c>
      <c r="C138" s="318">
        <v>500</v>
      </c>
      <c r="D138" s="319">
        <v>4.54</v>
      </c>
      <c r="E138" s="319"/>
      <c r="F138" s="319">
        <f t="shared" si="5"/>
        <v>2270</v>
      </c>
      <c r="G138" s="320"/>
      <c r="H138" s="318"/>
      <c r="I138" s="319"/>
      <c r="J138" s="319"/>
      <c r="K138" s="319"/>
      <c r="L138" s="320"/>
      <c r="M138" s="319"/>
      <c r="N138" s="318"/>
      <c r="O138" s="318"/>
    </row>
    <row r="139" spans="1:16" ht="18" customHeight="1" x14ac:dyDescent="0.25">
      <c r="A139" s="316"/>
      <c r="B139" s="325"/>
      <c r="C139" s="323">
        <f>SUM(C109:C138)</f>
        <v>19200</v>
      </c>
      <c r="D139" s="324"/>
      <c r="E139" s="324"/>
      <c r="F139" s="324">
        <f>SUM(F109:F138)</f>
        <v>96087.5</v>
      </c>
      <c r="G139" s="325"/>
      <c r="H139" s="323">
        <f>SUM(H109:H138)</f>
        <v>19200</v>
      </c>
      <c r="I139" s="324"/>
      <c r="J139" s="324"/>
      <c r="K139" s="324">
        <f>SUM(K109:K138)</f>
        <v>98256.200000000012</v>
      </c>
      <c r="L139" s="325"/>
      <c r="M139" s="324">
        <f>SUM(M109:M138)</f>
        <v>656.25</v>
      </c>
      <c r="N139" s="324">
        <f>K139-F139</f>
        <v>2168.7000000000116</v>
      </c>
      <c r="O139" s="326">
        <f>(N139+M139)/F139</f>
        <v>2.9399765838428637E-2</v>
      </c>
    </row>
    <row r="140" spans="1:16" ht="18" customHeight="1" x14ac:dyDescent="0.25">
      <c r="B140" s="331"/>
      <c r="C140" s="332"/>
      <c r="D140" s="333"/>
      <c r="E140" s="25"/>
      <c r="F140" s="333"/>
      <c r="G140" s="331"/>
      <c r="H140" s="332"/>
      <c r="I140" s="333"/>
      <c r="K140" s="333"/>
      <c r="L140" s="331"/>
      <c r="M140" s="333"/>
      <c r="N140" s="333"/>
      <c r="O140" s="334"/>
    </row>
    <row r="141" spans="1:16" ht="18" customHeight="1" x14ac:dyDescent="0.25">
      <c r="A141" s="316" t="s">
        <v>25</v>
      </c>
      <c r="B141" s="317">
        <v>42163</v>
      </c>
      <c r="C141" s="318">
        <v>1</v>
      </c>
      <c r="D141" s="319">
        <v>117.3</v>
      </c>
      <c r="E141" s="320"/>
      <c r="F141" s="319">
        <f>C141*D141</f>
        <v>117.3</v>
      </c>
      <c r="G141" s="317">
        <v>42186</v>
      </c>
      <c r="H141" s="318">
        <v>1</v>
      </c>
      <c r="I141" s="319">
        <v>121.6</v>
      </c>
      <c r="J141" s="318">
        <v>0.01</v>
      </c>
      <c r="K141" s="319">
        <f>H141*I141-J141</f>
        <v>121.58999999999999</v>
      </c>
      <c r="L141" s="320"/>
      <c r="M141" s="319"/>
      <c r="N141" s="319"/>
      <c r="O141" s="321"/>
    </row>
    <row r="142" spans="1:16" ht="18" customHeight="1" x14ac:dyDescent="0.25">
      <c r="A142" s="316"/>
      <c r="B142" s="322"/>
      <c r="C142" s="323">
        <f>SUM(C141)</f>
        <v>1</v>
      </c>
      <c r="D142" s="324"/>
      <c r="E142" s="325"/>
      <c r="F142" s="324">
        <f>SUM(F141)</f>
        <v>117.3</v>
      </c>
      <c r="G142" s="325"/>
      <c r="H142" s="323">
        <f>SUM(H141)</f>
        <v>1</v>
      </c>
      <c r="I142" s="324"/>
      <c r="J142" s="323"/>
      <c r="K142" s="324">
        <f>SUM(K141)</f>
        <v>121.58999999999999</v>
      </c>
      <c r="L142" s="325"/>
      <c r="M142" s="324"/>
      <c r="N142" s="324">
        <f>K142-F142</f>
        <v>4.289999999999992</v>
      </c>
      <c r="O142" s="326">
        <f>(N142+M142)/F142</f>
        <v>3.6572890025575379E-2</v>
      </c>
      <c r="P142" s="143" t="s">
        <v>136</v>
      </c>
    </row>
    <row r="143" spans="1:16" ht="18" customHeight="1" x14ac:dyDescent="0.25">
      <c r="B143" s="331"/>
      <c r="C143" s="332"/>
      <c r="D143" s="333"/>
      <c r="E143" s="333"/>
      <c r="F143" s="333"/>
      <c r="G143" s="331"/>
      <c r="H143" s="332"/>
      <c r="I143" s="333"/>
      <c r="J143" s="333"/>
      <c r="K143" s="333"/>
      <c r="L143" s="331"/>
      <c r="M143" s="333"/>
      <c r="N143" s="333"/>
      <c r="O143" s="334"/>
    </row>
    <row r="144" spans="1:16" ht="18" customHeight="1" x14ac:dyDescent="0.25">
      <c r="A144" s="316" t="s">
        <v>36</v>
      </c>
      <c r="B144" s="317">
        <v>42167</v>
      </c>
      <c r="C144" s="318">
        <v>25</v>
      </c>
      <c r="D144" s="319">
        <v>34.15</v>
      </c>
      <c r="E144" s="319"/>
      <c r="F144" s="319">
        <f>C144*D144</f>
        <v>853.75</v>
      </c>
      <c r="G144" s="317">
        <v>42186</v>
      </c>
      <c r="H144" s="318">
        <v>35</v>
      </c>
      <c r="I144" s="319">
        <v>34.799999999999997</v>
      </c>
      <c r="J144" s="319">
        <v>0.02</v>
      </c>
      <c r="K144" s="319">
        <f>H144*I144-J144</f>
        <v>1217.98</v>
      </c>
      <c r="L144" s="320"/>
      <c r="M144" s="319"/>
      <c r="N144" s="319"/>
      <c r="O144" s="321"/>
    </row>
    <row r="145" spans="1:18" ht="18" customHeight="1" x14ac:dyDescent="0.25">
      <c r="A145" s="316"/>
      <c r="B145" s="317">
        <v>42178</v>
      </c>
      <c r="C145" s="318">
        <v>10</v>
      </c>
      <c r="D145" s="319">
        <v>33.119999999999997</v>
      </c>
      <c r="E145" s="319"/>
      <c r="F145" s="319">
        <f>C145*D145</f>
        <v>331.2</v>
      </c>
      <c r="G145" s="320"/>
      <c r="H145" s="318"/>
      <c r="I145" s="319"/>
      <c r="J145" s="319"/>
      <c r="K145" s="319"/>
      <c r="L145" s="320"/>
      <c r="M145" s="319"/>
      <c r="N145" s="319"/>
      <c r="O145" s="321"/>
    </row>
    <row r="146" spans="1:18" ht="18" customHeight="1" x14ac:dyDescent="0.25">
      <c r="A146" s="316"/>
      <c r="B146" s="322"/>
      <c r="C146" s="323">
        <f>SUM(C144:C145)</f>
        <v>35</v>
      </c>
      <c r="D146" s="324"/>
      <c r="E146" s="324"/>
      <c r="F146" s="324">
        <f>SUM(F144:F145)</f>
        <v>1184.95</v>
      </c>
      <c r="G146" s="325"/>
      <c r="H146" s="323">
        <f>SUM(H144:H145)</f>
        <v>35</v>
      </c>
      <c r="I146" s="324"/>
      <c r="J146" s="324"/>
      <c r="K146" s="324">
        <f>SUM(K144:K145)</f>
        <v>1217.98</v>
      </c>
      <c r="L146" s="325"/>
      <c r="M146" s="324"/>
      <c r="N146" s="324">
        <f>K146-F146</f>
        <v>33.029999999999973</v>
      </c>
      <c r="O146" s="326">
        <f>(N146+M146)/F146</f>
        <v>2.7874593864720007E-2</v>
      </c>
    </row>
    <row r="147" spans="1:18" ht="18" customHeight="1" x14ac:dyDescent="0.25">
      <c r="B147" s="331"/>
      <c r="C147" s="332"/>
      <c r="D147" s="333"/>
      <c r="E147" s="25"/>
      <c r="F147" s="333"/>
      <c r="G147" s="331"/>
      <c r="H147" s="332"/>
      <c r="I147" s="333"/>
      <c r="K147" s="333"/>
      <c r="L147" s="331"/>
      <c r="M147" s="333"/>
      <c r="N147" s="333"/>
      <c r="O147" s="334"/>
    </row>
    <row r="148" spans="1:18" ht="18" customHeight="1" x14ac:dyDescent="0.25">
      <c r="A148" s="316" t="s">
        <v>14</v>
      </c>
      <c r="B148" s="317">
        <v>42152</v>
      </c>
      <c r="C148" s="318">
        <v>2</v>
      </c>
      <c r="D148" s="319">
        <v>51.22</v>
      </c>
      <c r="E148" s="320"/>
      <c r="F148" s="319">
        <f>C148*D148</f>
        <v>102.44</v>
      </c>
      <c r="G148" s="317">
        <v>42187</v>
      </c>
      <c r="H148" s="318">
        <v>150</v>
      </c>
      <c r="I148" s="319">
        <v>48.92</v>
      </c>
      <c r="J148" s="318">
        <v>0.12</v>
      </c>
      <c r="K148" s="319">
        <f>H148*I148-J148</f>
        <v>7337.88</v>
      </c>
      <c r="L148" s="317">
        <v>42195</v>
      </c>
      <c r="M148" s="319">
        <v>52</v>
      </c>
      <c r="N148" s="319"/>
      <c r="O148" s="321"/>
    </row>
    <row r="149" spans="1:18" ht="18" customHeight="1" x14ac:dyDescent="0.25">
      <c r="A149" s="316"/>
      <c r="B149" s="317">
        <v>42164</v>
      </c>
      <c r="C149" s="318">
        <v>48</v>
      </c>
      <c r="D149" s="319">
        <v>49.9</v>
      </c>
      <c r="E149" s="320"/>
      <c r="F149" s="319">
        <f>C149*D149</f>
        <v>2395.1999999999998</v>
      </c>
      <c r="G149" s="320"/>
      <c r="H149" s="318"/>
      <c r="I149" s="319"/>
      <c r="J149" s="318"/>
      <c r="K149" s="319"/>
      <c r="L149" s="320"/>
      <c r="M149" s="319"/>
      <c r="N149" s="319"/>
      <c r="O149" s="321"/>
      <c r="P149" s="143" t="s">
        <v>136</v>
      </c>
    </row>
    <row r="150" spans="1:18" ht="18" customHeight="1" x14ac:dyDescent="0.25">
      <c r="A150" s="316"/>
      <c r="B150" s="317">
        <v>42165</v>
      </c>
      <c r="C150" s="318">
        <v>50</v>
      </c>
      <c r="D150" s="319">
        <v>48.6</v>
      </c>
      <c r="E150" s="320"/>
      <c r="F150" s="319">
        <f>C150*D150</f>
        <v>2430</v>
      </c>
      <c r="G150" s="320"/>
      <c r="H150" s="318"/>
      <c r="I150" s="319"/>
      <c r="J150" s="318"/>
      <c r="K150" s="319"/>
      <c r="L150" s="320"/>
      <c r="M150" s="319"/>
      <c r="N150" s="319"/>
      <c r="O150" s="321"/>
    </row>
    <row r="151" spans="1:18" ht="18" customHeight="1" x14ac:dyDescent="0.25">
      <c r="A151" s="316"/>
      <c r="B151" s="317">
        <v>42173</v>
      </c>
      <c r="C151" s="318">
        <v>25</v>
      </c>
      <c r="D151" s="319">
        <v>47.62</v>
      </c>
      <c r="E151" s="320"/>
      <c r="F151" s="319">
        <f>C151*D151</f>
        <v>1190.5</v>
      </c>
      <c r="G151" s="320"/>
      <c r="H151" s="318"/>
      <c r="I151" s="319"/>
      <c r="J151" s="318"/>
      <c r="K151" s="319"/>
      <c r="L151" s="320"/>
      <c r="M151" s="319"/>
      <c r="N151" s="319"/>
      <c r="O151" s="321"/>
      <c r="P151"/>
      <c r="Q151"/>
    </row>
    <row r="152" spans="1:18" ht="18" customHeight="1" x14ac:dyDescent="0.25">
      <c r="A152" s="316"/>
      <c r="B152" s="317">
        <v>42173</v>
      </c>
      <c r="C152" s="318">
        <v>25</v>
      </c>
      <c r="D152" s="319">
        <v>47.54</v>
      </c>
      <c r="E152" s="320"/>
      <c r="F152" s="319">
        <f>C152*D152</f>
        <v>1188.5</v>
      </c>
      <c r="G152" s="320"/>
      <c r="H152" s="318"/>
      <c r="I152" s="319"/>
      <c r="J152" s="318"/>
      <c r="K152" s="319"/>
      <c r="L152" s="320"/>
      <c r="M152" s="319"/>
      <c r="N152" s="319"/>
      <c r="O152" s="321"/>
      <c r="P152"/>
      <c r="Q152"/>
    </row>
    <row r="153" spans="1:18" ht="18" customHeight="1" x14ac:dyDescent="0.25">
      <c r="A153" s="316"/>
      <c r="B153" s="322"/>
      <c r="C153" s="323">
        <f>SUM(C148:C152)</f>
        <v>150</v>
      </c>
      <c r="D153" s="324"/>
      <c r="E153" s="325"/>
      <c r="F153" s="324">
        <f t="shared" ref="F153:M153" si="7">SUM(F148:F152)</f>
        <v>7306.6399999999994</v>
      </c>
      <c r="G153" s="325"/>
      <c r="H153" s="323">
        <f t="shared" si="7"/>
        <v>150</v>
      </c>
      <c r="I153" s="324"/>
      <c r="J153" s="323"/>
      <c r="K153" s="324">
        <f t="shared" si="7"/>
        <v>7337.88</v>
      </c>
      <c r="L153" s="325"/>
      <c r="M153" s="324">
        <f t="shared" si="7"/>
        <v>52</v>
      </c>
      <c r="N153" s="324">
        <f>K153-F153</f>
        <v>31.240000000000691</v>
      </c>
      <c r="O153" s="326">
        <f>(N153+M153)/F153</f>
        <v>1.1392377344442959E-2</v>
      </c>
      <c r="P153"/>
      <c r="Q153"/>
    </row>
    <row r="154" spans="1:18" ht="18" customHeight="1" x14ac:dyDescent="0.25">
      <c r="B154" s="345"/>
      <c r="C154" s="332"/>
      <c r="D154" s="333"/>
      <c r="E154" s="332"/>
      <c r="F154" s="333"/>
      <c r="G154" s="348"/>
      <c r="H154" s="332"/>
      <c r="I154" s="333"/>
      <c r="J154" s="332"/>
      <c r="K154" s="333"/>
      <c r="L154" s="331"/>
      <c r="M154" s="333"/>
      <c r="N154" s="332"/>
      <c r="O154" s="332"/>
      <c r="P154"/>
      <c r="Q154" s="3"/>
      <c r="R154"/>
    </row>
    <row r="155" spans="1:18" ht="18" customHeight="1" x14ac:dyDescent="0.25">
      <c r="A155" s="316" t="s">
        <v>26</v>
      </c>
      <c r="B155" s="317">
        <v>42163</v>
      </c>
      <c r="C155" s="318">
        <v>50</v>
      </c>
      <c r="D155" s="319">
        <v>5.9</v>
      </c>
      <c r="E155" s="318">
        <v>0</v>
      </c>
      <c r="F155" s="319">
        <v>295</v>
      </c>
      <c r="G155" s="347">
        <v>42187</v>
      </c>
      <c r="H155" s="318">
        <v>200</v>
      </c>
      <c r="I155" s="319">
        <v>6.45</v>
      </c>
      <c r="J155" s="318">
        <v>0.02</v>
      </c>
      <c r="K155" s="319">
        <v>1289.98</v>
      </c>
      <c r="L155" s="320"/>
      <c r="M155" s="319"/>
      <c r="N155" s="318"/>
      <c r="O155" s="318"/>
      <c r="P155"/>
      <c r="Q155" s="138"/>
      <c r="R155"/>
    </row>
    <row r="156" spans="1:18" ht="18" customHeight="1" x14ac:dyDescent="0.25">
      <c r="A156" s="316"/>
      <c r="B156" s="317">
        <v>42163</v>
      </c>
      <c r="C156" s="318">
        <v>100</v>
      </c>
      <c r="D156" s="319">
        <v>6.2</v>
      </c>
      <c r="E156" s="318">
        <v>0</v>
      </c>
      <c r="F156" s="319">
        <v>620</v>
      </c>
      <c r="G156" s="347">
        <v>42261</v>
      </c>
      <c r="H156" s="318">
        <v>450</v>
      </c>
      <c r="I156" s="319">
        <v>6.23</v>
      </c>
      <c r="J156" s="318">
        <v>0.05</v>
      </c>
      <c r="K156" s="319">
        <v>2803.45</v>
      </c>
      <c r="L156" s="320"/>
      <c r="M156" s="319"/>
      <c r="N156" s="318"/>
      <c r="O156" s="318"/>
    </row>
    <row r="157" spans="1:18" ht="18" customHeight="1" x14ac:dyDescent="0.25">
      <c r="A157" s="316"/>
      <c r="B157" s="317">
        <v>42187</v>
      </c>
      <c r="C157" s="318">
        <v>200</v>
      </c>
      <c r="D157" s="319">
        <v>6.3</v>
      </c>
      <c r="E157" s="318">
        <v>0</v>
      </c>
      <c r="F157" s="319">
        <v>1260</v>
      </c>
      <c r="G157" s="347"/>
      <c r="H157" s="318"/>
      <c r="I157" s="319"/>
      <c r="J157" s="318"/>
      <c r="K157" s="319"/>
      <c r="L157" s="320"/>
      <c r="M157" s="319"/>
      <c r="N157" s="318"/>
      <c r="O157" s="318"/>
    </row>
    <row r="158" spans="1:18" ht="18" customHeight="1" x14ac:dyDescent="0.25">
      <c r="A158" s="316"/>
      <c r="B158" s="317">
        <v>42194</v>
      </c>
      <c r="C158" s="318">
        <v>150</v>
      </c>
      <c r="D158" s="319">
        <v>6.1</v>
      </c>
      <c r="E158" s="318">
        <v>0</v>
      </c>
      <c r="F158" s="319">
        <v>915</v>
      </c>
      <c r="G158" s="347"/>
      <c r="H158" s="318"/>
      <c r="I158" s="319"/>
      <c r="J158" s="318"/>
      <c r="K158" s="319"/>
      <c r="L158" s="320"/>
      <c r="M158" s="319"/>
      <c r="N158" s="318"/>
      <c r="O158" s="318"/>
    </row>
    <row r="159" spans="1:18" ht="18" customHeight="1" x14ac:dyDescent="0.25">
      <c r="A159" s="316"/>
      <c r="B159" s="317">
        <v>42240</v>
      </c>
      <c r="C159" s="318">
        <v>150</v>
      </c>
      <c r="D159" s="319">
        <v>5.69</v>
      </c>
      <c r="E159" s="318">
        <v>0</v>
      </c>
      <c r="F159" s="319">
        <v>853.50000000000011</v>
      </c>
      <c r="G159" s="347"/>
      <c r="H159" s="318"/>
      <c r="I159" s="319"/>
      <c r="J159" s="318"/>
      <c r="K159" s="319"/>
      <c r="L159" s="320"/>
      <c r="M159" s="319"/>
      <c r="N159" s="318"/>
      <c r="O159" s="318"/>
    </row>
    <row r="160" spans="1:18" ht="18" customHeight="1" x14ac:dyDescent="0.25">
      <c r="A160" s="316"/>
      <c r="B160" s="322"/>
      <c r="C160" s="323">
        <v>650</v>
      </c>
      <c r="D160" s="324"/>
      <c r="E160" s="323"/>
      <c r="F160" s="324">
        <v>3943.5</v>
      </c>
      <c r="G160" s="349"/>
      <c r="H160" s="323">
        <v>650</v>
      </c>
      <c r="I160" s="324"/>
      <c r="J160" s="323"/>
      <c r="K160" s="324">
        <f>SUM(K155:K156)</f>
        <v>4093.43</v>
      </c>
      <c r="L160" s="325"/>
      <c r="M160" s="324"/>
      <c r="N160" s="324">
        <f>K160-F160</f>
        <v>149.92999999999984</v>
      </c>
      <c r="O160" s="326">
        <f>N160/K160</f>
        <v>3.6626985193346374E-2</v>
      </c>
    </row>
    <row r="161" spans="1:16" ht="18" customHeight="1" x14ac:dyDescent="0.25">
      <c r="B161" s="345"/>
      <c r="C161" s="332"/>
      <c r="D161" s="333"/>
      <c r="E161" s="332"/>
      <c r="F161" s="333"/>
      <c r="G161" s="348"/>
      <c r="H161" s="332"/>
      <c r="I161" s="333"/>
      <c r="J161" s="332"/>
      <c r="K161" s="333"/>
      <c r="L161" s="331"/>
      <c r="M161" s="333"/>
      <c r="N161" s="332"/>
      <c r="O161" s="332"/>
      <c r="P161" s="143" t="s">
        <v>136</v>
      </c>
    </row>
    <row r="162" spans="1:16" ht="18" customHeight="1" x14ac:dyDescent="0.25">
      <c r="A162" s="305" t="s">
        <v>26</v>
      </c>
      <c r="B162" s="306">
        <v>42284</v>
      </c>
      <c r="C162" s="307">
        <v>150</v>
      </c>
      <c r="D162" s="308">
        <v>3.75</v>
      </c>
      <c r="E162" s="308">
        <v>0</v>
      </c>
      <c r="F162" s="308">
        <f>D162*C162</f>
        <v>562.5</v>
      </c>
      <c r="G162" s="306">
        <v>42291</v>
      </c>
      <c r="H162" s="309">
        <v>100</v>
      </c>
      <c r="I162" s="308">
        <v>4.4000000000000004</v>
      </c>
      <c r="J162" s="308">
        <v>0.01</v>
      </c>
      <c r="K162" s="307">
        <f>I162*H162-J162</f>
        <v>439.99000000000007</v>
      </c>
      <c r="L162" s="306"/>
      <c r="M162" s="308"/>
      <c r="N162" s="307"/>
      <c r="O162" s="310"/>
    </row>
    <row r="163" spans="1:16" ht="18" customHeight="1" x14ac:dyDescent="0.25">
      <c r="A163" s="352"/>
      <c r="B163" s="473">
        <v>42338</v>
      </c>
      <c r="C163" s="307">
        <v>50</v>
      </c>
      <c r="D163" s="308">
        <v>3.03</v>
      </c>
      <c r="E163" s="308">
        <v>0</v>
      </c>
      <c r="F163" s="308">
        <f>D163*C163</f>
        <v>151.5</v>
      </c>
      <c r="G163" s="306">
        <v>42333</v>
      </c>
      <c r="H163" s="307">
        <v>50</v>
      </c>
      <c r="I163" s="307">
        <v>3.16</v>
      </c>
      <c r="J163" s="307">
        <v>0.01</v>
      </c>
      <c r="K163" s="307">
        <f>I163*H163-J163</f>
        <v>157.99</v>
      </c>
      <c r="L163" s="307"/>
      <c r="M163" s="307"/>
      <c r="N163" s="307"/>
      <c r="O163" s="310"/>
    </row>
    <row r="164" spans="1:16" ht="18" customHeight="1" x14ac:dyDescent="0.25">
      <c r="A164" s="307"/>
      <c r="B164" s="473"/>
      <c r="C164" s="307">
        <v>2</v>
      </c>
      <c r="D164" s="308">
        <v>3.03</v>
      </c>
      <c r="E164" s="308">
        <v>0</v>
      </c>
      <c r="F164" s="308">
        <f>D164*C164</f>
        <v>6.06</v>
      </c>
      <c r="G164" s="306">
        <v>42339</v>
      </c>
      <c r="H164" s="307">
        <v>50</v>
      </c>
      <c r="I164" s="307">
        <v>3.38</v>
      </c>
      <c r="J164" s="307">
        <v>0.01</v>
      </c>
      <c r="K164" s="307">
        <f>I164*H164-J164</f>
        <v>168.99</v>
      </c>
      <c r="L164" s="307"/>
      <c r="M164" s="307"/>
      <c r="N164" s="307"/>
      <c r="O164" s="310"/>
      <c r="P164" s="143" t="s">
        <v>136</v>
      </c>
    </row>
    <row r="165" spans="1:16" ht="18" customHeight="1" x14ac:dyDescent="0.25">
      <c r="A165" s="307"/>
      <c r="B165" s="306">
        <v>42340</v>
      </c>
      <c r="C165" s="307">
        <v>52</v>
      </c>
      <c r="D165" s="308">
        <v>3.2</v>
      </c>
      <c r="E165" s="308">
        <v>0</v>
      </c>
      <c r="F165" s="308">
        <f>D165*C165</f>
        <v>166.4</v>
      </c>
      <c r="G165" s="307"/>
      <c r="H165" s="308">
        <v>54</v>
      </c>
      <c r="I165" s="308">
        <v>1.63</v>
      </c>
      <c r="J165" s="308">
        <v>0</v>
      </c>
      <c r="K165" s="307">
        <f>I165*H165-J165</f>
        <v>88.02</v>
      </c>
      <c r="L165" s="307"/>
      <c r="M165" s="307"/>
      <c r="N165" s="307"/>
      <c r="O165" s="310"/>
    </row>
    <row r="166" spans="1:16" ht="18" customHeight="1" x14ac:dyDescent="0.25">
      <c r="A166" s="310"/>
      <c r="B166" s="310"/>
      <c r="C166" s="310">
        <f>SUM(C162:C165)</f>
        <v>254</v>
      </c>
      <c r="D166" s="310"/>
      <c r="E166" s="313"/>
      <c r="F166" s="310">
        <f>SUM(F162:F165)</f>
        <v>886.45999999999992</v>
      </c>
      <c r="G166" s="310"/>
      <c r="H166" s="314">
        <f>SUM(H162:H165)</f>
        <v>254</v>
      </c>
      <c r="I166" s="310"/>
      <c r="J166" s="310"/>
      <c r="K166" s="310">
        <f>SUM(K162:K165)</f>
        <v>854.99</v>
      </c>
      <c r="L166" s="310"/>
      <c r="M166" s="313">
        <f>SUM(M162:M164)</f>
        <v>0</v>
      </c>
      <c r="N166" s="310">
        <f>K166-F166</f>
        <v>-31.469999999999914</v>
      </c>
      <c r="O166" s="315">
        <f>N166/F166</f>
        <v>-3.5500755815265121E-2</v>
      </c>
    </row>
    <row r="167" spans="1:16" ht="18" customHeight="1" x14ac:dyDescent="0.25">
      <c r="B167" s="345"/>
      <c r="C167" s="332"/>
      <c r="D167" s="333"/>
      <c r="E167" s="332"/>
      <c r="F167" s="333"/>
      <c r="G167" s="348"/>
      <c r="H167" s="332"/>
      <c r="I167" s="333"/>
      <c r="J167" s="332"/>
      <c r="K167" s="333"/>
      <c r="L167" s="331"/>
      <c r="M167" s="333"/>
      <c r="N167" s="332"/>
      <c r="O167" s="332"/>
      <c r="P167" s="143" t="s">
        <v>136</v>
      </c>
    </row>
    <row r="168" spans="1:16" ht="18" customHeight="1" x14ac:dyDescent="0.25">
      <c r="A168" s="316" t="s">
        <v>23</v>
      </c>
      <c r="B168" s="317">
        <v>42153</v>
      </c>
      <c r="C168" s="318">
        <v>50</v>
      </c>
      <c r="D168" s="319">
        <v>37.22</v>
      </c>
      <c r="E168" s="318"/>
      <c r="F168" s="319">
        <f>D168*C168</f>
        <v>1861</v>
      </c>
      <c r="G168" s="347">
        <v>42186</v>
      </c>
      <c r="H168" s="318">
        <v>50</v>
      </c>
      <c r="I168" s="319">
        <v>38.4</v>
      </c>
      <c r="J168" s="318">
        <v>0.04</v>
      </c>
      <c r="K168" s="319">
        <f>H168*I168-J168</f>
        <v>1919.96</v>
      </c>
      <c r="L168" s="320"/>
      <c r="M168" s="319"/>
      <c r="N168" s="318"/>
      <c r="O168" s="318"/>
    </row>
    <row r="169" spans="1:16" ht="18" customHeight="1" x14ac:dyDescent="0.25">
      <c r="A169" s="316"/>
      <c r="B169" s="317">
        <v>42208</v>
      </c>
      <c r="C169" s="318">
        <v>100</v>
      </c>
      <c r="D169" s="319">
        <v>36</v>
      </c>
      <c r="E169" s="320"/>
      <c r="F169" s="319">
        <f>D169*C169</f>
        <v>3600</v>
      </c>
      <c r="G169" s="347">
        <v>42230</v>
      </c>
      <c r="H169" s="318">
        <v>100</v>
      </c>
      <c r="I169" s="319">
        <v>35.96</v>
      </c>
      <c r="J169" s="318">
        <v>7.0000000000000007E-2</v>
      </c>
      <c r="K169" s="319">
        <f>H169*I169-J169</f>
        <v>3595.93</v>
      </c>
      <c r="L169" s="320"/>
      <c r="M169" s="319"/>
      <c r="N169" s="318"/>
      <c r="O169" s="318"/>
    </row>
    <row r="170" spans="1:16" ht="18" customHeight="1" x14ac:dyDescent="0.25">
      <c r="A170" s="316"/>
      <c r="B170" s="317">
        <v>42209</v>
      </c>
      <c r="C170" s="318">
        <v>20</v>
      </c>
      <c r="D170" s="318">
        <f>709.5/20</f>
        <v>35.475000000000001</v>
      </c>
      <c r="E170" s="318"/>
      <c r="F170" s="319">
        <f>D170*C170</f>
        <v>709.5</v>
      </c>
      <c r="G170" s="347">
        <v>42258</v>
      </c>
      <c r="H170" s="318">
        <v>40</v>
      </c>
      <c r="I170" s="319">
        <v>36.65</v>
      </c>
      <c r="J170" s="318">
        <v>0.03</v>
      </c>
      <c r="K170" s="319">
        <f>H170*I170-J170</f>
        <v>1465.97</v>
      </c>
      <c r="L170" s="320"/>
      <c r="M170" s="319"/>
      <c r="N170" s="318"/>
      <c r="O170" s="318"/>
    </row>
    <row r="171" spans="1:16" ht="18" customHeight="1" x14ac:dyDescent="0.25">
      <c r="A171" s="316"/>
      <c r="B171" s="317">
        <v>42209</v>
      </c>
      <c r="C171" s="318">
        <v>20</v>
      </c>
      <c r="D171" s="319">
        <v>35.03</v>
      </c>
      <c r="E171" s="320"/>
      <c r="F171" s="319">
        <f>D171*C171</f>
        <v>700.6</v>
      </c>
      <c r="G171" s="347"/>
      <c r="H171" s="318"/>
      <c r="I171" s="319"/>
      <c r="J171" s="318"/>
      <c r="K171" s="319"/>
      <c r="L171" s="320"/>
      <c r="M171" s="319"/>
      <c r="N171" s="318"/>
      <c r="O171" s="318"/>
      <c r="P171" s="143" t="s">
        <v>136</v>
      </c>
    </row>
    <row r="172" spans="1:16" ht="18" customHeight="1" x14ac:dyDescent="0.25">
      <c r="A172" s="316"/>
      <c r="B172" s="322"/>
      <c r="C172" s="323">
        <v>190</v>
      </c>
      <c r="D172" s="324"/>
      <c r="E172" s="323"/>
      <c r="F172" s="324">
        <f>SUM(F168:F171)</f>
        <v>6871.1</v>
      </c>
      <c r="G172" s="349"/>
      <c r="H172" s="323">
        <v>190</v>
      </c>
      <c r="I172" s="324"/>
      <c r="J172" s="323"/>
      <c r="K172" s="324">
        <f>SUM(K168:K170)</f>
        <v>6981.86</v>
      </c>
      <c r="L172" s="325"/>
      <c r="M172" s="324"/>
      <c r="N172" s="323">
        <f>K172-F172</f>
        <v>110.75999999999931</v>
      </c>
      <c r="O172" s="326">
        <f>(N172+M172)/F172</f>
        <v>1.6119689714892711E-2</v>
      </c>
      <c r="P172" s="143"/>
    </row>
    <row r="173" spans="1:16" ht="18" customHeight="1" x14ac:dyDescent="0.25">
      <c r="B173" s="331"/>
      <c r="C173" s="332"/>
      <c r="D173" s="333"/>
      <c r="E173" s="333"/>
      <c r="F173" s="333"/>
      <c r="G173" s="331"/>
      <c r="H173" s="332"/>
      <c r="I173" s="333"/>
      <c r="J173" s="333"/>
      <c r="K173" s="333"/>
      <c r="L173" s="331"/>
      <c r="M173" s="333"/>
      <c r="N173" s="333"/>
      <c r="O173" s="334"/>
      <c r="P173" s="143"/>
    </row>
    <row r="174" spans="1:16" ht="18" customHeight="1" x14ac:dyDescent="0.25">
      <c r="A174" s="316" t="s">
        <v>41</v>
      </c>
      <c r="B174" s="317">
        <v>42184</v>
      </c>
      <c r="C174" s="318">
        <v>10</v>
      </c>
      <c r="D174" s="319">
        <v>66</v>
      </c>
      <c r="E174" s="319"/>
      <c r="F174" s="319">
        <f>C174*D174</f>
        <v>660</v>
      </c>
      <c r="G174" s="317">
        <v>42219</v>
      </c>
      <c r="H174" s="318">
        <v>10</v>
      </c>
      <c r="I174" s="319">
        <v>70.45</v>
      </c>
      <c r="J174" s="319">
        <v>0.01</v>
      </c>
      <c r="K174" s="319">
        <f>H174*I174-J174</f>
        <v>704.49</v>
      </c>
      <c r="L174" s="320"/>
      <c r="M174" s="319"/>
      <c r="N174" s="319"/>
      <c r="O174" s="321"/>
      <c r="P174" s="143"/>
    </row>
    <row r="175" spans="1:16" ht="18" customHeight="1" x14ac:dyDescent="0.25">
      <c r="A175" s="316"/>
      <c r="B175" s="322"/>
      <c r="C175" s="323">
        <f>SUM(C174)</f>
        <v>10</v>
      </c>
      <c r="D175" s="324"/>
      <c r="E175" s="324"/>
      <c r="F175" s="324">
        <f>SUM(F174)</f>
        <v>660</v>
      </c>
      <c r="G175" s="325"/>
      <c r="H175" s="323">
        <f>SUM(H174)</f>
        <v>10</v>
      </c>
      <c r="I175" s="324"/>
      <c r="J175" s="324"/>
      <c r="K175" s="324">
        <f>SUM(K174)</f>
        <v>704.49</v>
      </c>
      <c r="L175" s="325"/>
      <c r="M175" s="324"/>
      <c r="N175" s="324">
        <f>K175-F175</f>
        <v>44.490000000000009</v>
      </c>
      <c r="O175" s="326">
        <f>(N175+M175)/F175</f>
        <v>6.7409090909090918E-2</v>
      </c>
      <c r="P175" s="143" t="s">
        <v>136</v>
      </c>
    </row>
    <row r="176" spans="1:16" ht="18" customHeight="1" x14ac:dyDescent="0.25">
      <c r="B176" s="331"/>
      <c r="C176" s="332"/>
      <c r="D176" s="333"/>
      <c r="E176" s="25"/>
      <c r="F176" s="333"/>
      <c r="G176" s="331"/>
      <c r="H176" s="332"/>
      <c r="I176" s="333"/>
      <c r="K176" s="333"/>
      <c r="L176" s="331"/>
      <c r="M176" s="333"/>
      <c r="N176" s="333"/>
      <c r="O176" s="334"/>
    </row>
    <row r="177" spans="1:16" ht="18" customHeight="1" x14ac:dyDescent="0.25">
      <c r="A177" s="316" t="s">
        <v>46</v>
      </c>
      <c r="B177" s="346">
        <v>42185</v>
      </c>
      <c r="C177" s="342">
        <v>20</v>
      </c>
      <c r="D177" s="343">
        <v>28.2</v>
      </c>
      <c r="E177" s="341"/>
      <c r="F177" s="343">
        <f>C177*D177</f>
        <v>564</v>
      </c>
      <c r="G177" s="346">
        <v>42187</v>
      </c>
      <c r="H177" s="342">
        <v>20</v>
      </c>
      <c r="I177" s="343">
        <v>28.75</v>
      </c>
      <c r="J177" s="342">
        <v>0.01</v>
      </c>
      <c r="K177" s="343">
        <f>H177*I177-J177</f>
        <v>574.99</v>
      </c>
      <c r="L177" s="341"/>
      <c r="M177" s="343"/>
      <c r="N177" s="343"/>
      <c r="O177" s="344"/>
    </row>
    <row r="178" spans="1:16" ht="18" customHeight="1" x14ac:dyDescent="0.25">
      <c r="A178" s="335"/>
      <c r="B178" s="339"/>
      <c r="C178" s="337">
        <f>SUM(C177)</f>
        <v>20</v>
      </c>
      <c r="D178" s="338"/>
      <c r="E178" s="339"/>
      <c r="F178" s="338">
        <f>SUM(F177)</f>
        <v>564</v>
      </c>
      <c r="G178" s="339"/>
      <c r="H178" s="337">
        <f>SUM(H177)</f>
        <v>20</v>
      </c>
      <c r="I178" s="338"/>
      <c r="J178" s="337"/>
      <c r="K178" s="338">
        <f>SUM(K177)</f>
        <v>574.99</v>
      </c>
      <c r="L178" s="339"/>
      <c r="M178" s="338"/>
      <c r="N178" s="338">
        <f>K178-F178</f>
        <v>10.990000000000009</v>
      </c>
      <c r="O178" s="340">
        <f>(N178+M178)/F178</f>
        <v>1.9485815602836895E-2</v>
      </c>
      <c r="P178" s="143" t="s">
        <v>136</v>
      </c>
    </row>
    <row r="179" spans="1:16" ht="18" customHeight="1" x14ac:dyDescent="0.25">
      <c r="B179" s="331"/>
      <c r="C179" s="332"/>
      <c r="D179" s="333"/>
      <c r="E179" s="333"/>
      <c r="F179" s="333"/>
      <c r="G179" s="331"/>
      <c r="H179" s="332"/>
      <c r="I179" s="333"/>
      <c r="J179" s="333"/>
      <c r="K179" s="333"/>
      <c r="L179" s="331"/>
      <c r="M179" s="333"/>
      <c r="N179" s="333"/>
      <c r="O179" s="334"/>
    </row>
    <row r="180" spans="1:16" ht="18" customHeight="1" x14ac:dyDescent="0.25">
      <c r="A180" s="316" t="s">
        <v>28</v>
      </c>
      <c r="B180" s="317">
        <v>42164</v>
      </c>
      <c r="C180" s="318">
        <v>20</v>
      </c>
      <c r="D180" s="319">
        <v>29.9</v>
      </c>
      <c r="E180" s="319"/>
      <c r="F180" s="319">
        <f>C180*D180</f>
        <v>598</v>
      </c>
      <c r="G180" s="317">
        <v>42187</v>
      </c>
      <c r="H180" s="318">
        <v>40</v>
      </c>
      <c r="I180" s="319">
        <v>30.4</v>
      </c>
      <c r="J180" s="319">
        <v>0.02</v>
      </c>
      <c r="K180" s="319">
        <f>H180*I180-J180</f>
        <v>1215.98</v>
      </c>
      <c r="L180" s="320"/>
      <c r="M180" s="319"/>
      <c r="N180" s="319"/>
      <c r="O180" s="321"/>
    </row>
    <row r="181" spans="1:16" ht="18" customHeight="1" x14ac:dyDescent="0.25">
      <c r="A181" s="316"/>
      <c r="B181" s="317">
        <v>42166</v>
      </c>
      <c r="C181" s="318">
        <v>20</v>
      </c>
      <c r="D181" s="319">
        <v>29.3</v>
      </c>
      <c r="E181" s="319"/>
      <c r="F181" s="319">
        <f>C181*D181</f>
        <v>586</v>
      </c>
      <c r="G181" s="320"/>
      <c r="H181" s="318"/>
      <c r="I181" s="319"/>
      <c r="J181" s="318"/>
      <c r="K181" s="319"/>
      <c r="L181" s="320"/>
      <c r="M181" s="319"/>
      <c r="N181" s="319"/>
      <c r="O181" s="321"/>
      <c r="P181" s="143" t="s">
        <v>136</v>
      </c>
    </row>
    <row r="182" spans="1:16" ht="18" customHeight="1" x14ac:dyDescent="0.25">
      <c r="A182" s="316"/>
      <c r="B182" s="322"/>
      <c r="C182" s="323">
        <f>SUM(C180:C181)</f>
        <v>40</v>
      </c>
      <c r="D182" s="324"/>
      <c r="E182" s="324"/>
      <c r="F182" s="324">
        <f>SUM(F180:F181)</f>
        <v>1184</v>
      </c>
      <c r="G182" s="325"/>
      <c r="H182" s="323">
        <f>SUM(H180:H181)</f>
        <v>40</v>
      </c>
      <c r="I182" s="324"/>
      <c r="J182" s="324"/>
      <c r="K182" s="324">
        <f>SUM(K180:K181)</f>
        <v>1215.98</v>
      </c>
      <c r="L182" s="325"/>
      <c r="M182" s="324"/>
      <c r="N182" s="324">
        <f>K182-F182</f>
        <v>31.980000000000018</v>
      </c>
      <c r="O182" s="326">
        <f>(N182+M182)/F182</f>
        <v>2.7010135135135151E-2</v>
      </c>
    </row>
    <row r="183" spans="1:16" ht="18" customHeight="1" x14ac:dyDescent="0.25">
      <c r="B183" s="345"/>
      <c r="C183" s="332"/>
      <c r="D183" s="333"/>
      <c r="E183" s="332"/>
      <c r="F183" s="333"/>
      <c r="G183" s="331"/>
      <c r="H183" s="332"/>
      <c r="I183" s="333"/>
      <c r="J183" s="332"/>
      <c r="K183" s="333"/>
      <c r="L183" s="331"/>
      <c r="M183" s="333"/>
      <c r="N183" s="331"/>
      <c r="O183" s="331"/>
    </row>
    <row r="184" spans="1:16" ht="18" customHeight="1" x14ac:dyDescent="0.25">
      <c r="A184" s="316" t="s">
        <v>44</v>
      </c>
      <c r="B184" s="317">
        <v>42185</v>
      </c>
      <c r="C184" s="318">
        <v>10</v>
      </c>
      <c r="D184" s="319">
        <v>71.2</v>
      </c>
      <c r="E184" s="318"/>
      <c r="F184" s="319">
        <f>C184*D184</f>
        <v>712</v>
      </c>
      <c r="G184" s="317">
        <v>42228</v>
      </c>
      <c r="H184" s="318">
        <v>10</v>
      </c>
      <c r="I184" s="319">
        <v>75.5</v>
      </c>
      <c r="J184" s="318">
        <v>0.01</v>
      </c>
      <c r="K184" s="319">
        <f>H184*I184-J184</f>
        <v>754.99</v>
      </c>
      <c r="L184" s="317">
        <v>42277</v>
      </c>
      <c r="M184" s="319">
        <v>2.83</v>
      </c>
      <c r="N184" s="320"/>
      <c r="O184" s="320"/>
    </row>
    <row r="185" spans="1:16" ht="18" customHeight="1" x14ac:dyDescent="0.25">
      <c r="A185" s="316"/>
      <c r="B185" s="317">
        <v>42220</v>
      </c>
      <c r="C185" s="318">
        <v>5</v>
      </c>
      <c r="D185" s="319">
        <v>70.650000000000006</v>
      </c>
      <c r="E185" s="319"/>
      <c r="F185" s="319">
        <f>C185*D185</f>
        <v>353.25</v>
      </c>
      <c r="G185" s="317">
        <v>42283</v>
      </c>
      <c r="H185" s="318">
        <v>5</v>
      </c>
      <c r="I185" s="319">
        <v>71.25</v>
      </c>
      <c r="J185" s="318">
        <v>0.01</v>
      </c>
      <c r="K185" s="319">
        <f>H185*I185-J185</f>
        <v>356.24</v>
      </c>
      <c r="L185" s="320"/>
      <c r="M185" s="318"/>
      <c r="N185" s="320"/>
      <c r="O185" s="320"/>
    </row>
    <row r="186" spans="1:16" ht="18" customHeight="1" x14ac:dyDescent="0.25">
      <c r="A186" s="316"/>
      <c r="B186" s="325"/>
      <c r="C186" s="323">
        <f>SUM(C184:C185)</f>
        <v>15</v>
      </c>
      <c r="D186" s="324"/>
      <c r="E186" s="324"/>
      <c r="F186" s="324">
        <f>SUM(F184:F185)</f>
        <v>1065.25</v>
      </c>
      <c r="G186" s="325"/>
      <c r="H186" s="323">
        <f>SUM(H184:H185)</f>
        <v>15</v>
      </c>
      <c r="I186" s="324"/>
      <c r="J186" s="324"/>
      <c r="K186" s="324">
        <f>SUM(K184:K185)</f>
        <v>1111.23</v>
      </c>
      <c r="L186" s="350"/>
      <c r="M186" s="324">
        <f>SUM(M184:M185)</f>
        <v>2.83</v>
      </c>
      <c r="N186" s="324">
        <f>K186-F186</f>
        <v>45.980000000000018</v>
      </c>
      <c r="O186" s="351">
        <f>(N186+M186)/F186</f>
        <v>4.5820229992959413E-2</v>
      </c>
    </row>
    <row r="187" spans="1:16" ht="18" customHeight="1" x14ac:dyDescent="0.25">
      <c r="B187" s="331"/>
      <c r="C187" s="332"/>
      <c r="D187" s="333"/>
      <c r="E187" s="25"/>
      <c r="F187" s="333"/>
      <c r="G187" s="331"/>
      <c r="H187" s="332"/>
      <c r="I187" s="333"/>
      <c r="K187" s="333"/>
      <c r="L187" s="331"/>
      <c r="M187" s="333"/>
      <c r="N187" s="333"/>
      <c r="O187" s="334"/>
    </row>
    <row r="188" spans="1:16" ht="18" customHeight="1" x14ac:dyDescent="0.25">
      <c r="A188" s="316" t="s">
        <v>0</v>
      </c>
      <c r="B188" s="317">
        <v>42144</v>
      </c>
      <c r="C188" s="318">
        <v>50</v>
      </c>
      <c r="D188" s="319">
        <v>130.16999999999999</v>
      </c>
      <c r="E188" s="320"/>
      <c r="F188" s="319">
        <f>C188*D188</f>
        <v>6508.4999999999991</v>
      </c>
      <c r="G188" s="317">
        <v>42186</v>
      </c>
      <c r="H188" s="318">
        <v>50</v>
      </c>
      <c r="I188" s="319">
        <v>133.5</v>
      </c>
      <c r="J188" s="318">
        <v>0.12</v>
      </c>
      <c r="K188" s="319">
        <f>H188*I188-J188</f>
        <v>6674.88</v>
      </c>
      <c r="L188" s="317">
        <v>42200</v>
      </c>
      <c r="M188" s="319">
        <v>7.5</v>
      </c>
      <c r="N188" s="318"/>
      <c r="O188" s="318"/>
    </row>
    <row r="189" spans="1:16" ht="18" customHeight="1" x14ac:dyDescent="0.25">
      <c r="A189" s="316"/>
      <c r="B189" s="322"/>
      <c r="C189" s="323">
        <f>SUM(C188)</f>
        <v>50</v>
      </c>
      <c r="D189" s="324"/>
      <c r="E189" s="325"/>
      <c r="F189" s="324">
        <f>SUM(F188)</f>
        <v>6508.4999999999991</v>
      </c>
      <c r="G189" s="325"/>
      <c r="H189" s="323">
        <f>SUM(H188)</f>
        <v>50</v>
      </c>
      <c r="I189" s="324"/>
      <c r="J189" s="323"/>
      <c r="K189" s="324">
        <f>SUM(K188)</f>
        <v>6674.88</v>
      </c>
      <c r="L189" s="325"/>
      <c r="M189" s="324">
        <f>SUM(M188)</f>
        <v>7.5</v>
      </c>
      <c r="N189" s="324">
        <f>K189-F189</f>
        <v>166.38000000000102</v>
      </c>
      <c r="O189" s="326">
        <f>(N189+M189)/F189</f>
        <v>2.6715833141276953E-2</v>
      </c>
    </row>
    <row r="190" spans="1:16" ht="18" customHeight="1" x14ac:dyDescent="0.25">
      <c r="B190" s="331"/>
      <c r="C190" s="332"/>
      <c r="D190" s="333"/>
      <c r="E190" s="333"/>
      <c r="F190" s="333"/>
      <c r="G190" s="331"/>
      <c r="H190" s="332"/>
      <c r="I190" s="333"/>
      <c r="J190" s="333"/>
      <c r="K190" s="333"/>
      <c r="L190" s="331"/>
      <c r="M190" s="333"/>
      <c r="N190" s="333"/>
      <c r="O190" s="334"/>
      <c r="P190" s="143" t="s">
        <v>136</v>
      </c>
    </row>
    <row r="191" spans="1:16" ht="18" customHeight="1" x14ac:dyDescent="0.25">
      <c r="A191" s="316" t="s">
        <v>49</v>
      </c>
      <c r="B191" s="317">
        <v>42186</v>
      </c>
      <c r="C191" s="318">
        <v>100</v>
      </c>
      <c r="D191" s="319">
        <v>27.5</v>
      </c>
      <c r="E191" s="319"/>
      <c r="F191" s="319">
        <f>C191*D191</f>
        <v>2750</v>
      </c>
      <c r="G191" s="317">
        <v>42219</v>
      </c>
      <c r="H191" s="318">
        <v>100</v>
      </c>
      <c r="I191" s="319">
        <v>29.5</v>
      </c>
      <c r="J191" s="318">
        <v>0.05</v>
      </c>
      <c r="K191" s="319">
        <f>H191*I191-J191</f>
        <v>2949.95</v>
      </c>
      <c r="L191" s="317">
        <v>42216</v>
      </c>
      <c r="M191" s="319">
        <v>11</v>
      </c>
      <c r="N191" s="319"/>
      <c r="O191" s="321"/>
    </row>
    <row r="192" spans="1:16" ht="18" customHeight="1" x14ac:dyDescent="0.25">
      <c r="A192" s="316"/>
      <c r="B192" s="322"/>
      <c r="C192" s="323">
        <f>SUM(C191)</f>
        <v>100</v>
      </c>
      <c r="D192" s="324"/>
      <c r="E192" s="325"/>
      <c r="F192" s="324">
        <f>SUM(F191)</f>
        <v>2750</v>
      </c>
      <c r="G192" s="325"/>
      <c r="H192" s="323">
        <f>SUM(H191)</f>
        <v>100</v>
      </c>
      <c r="I192" s="324"/>
      <c r="J192" s="324"/>
      <c r="K192" s="324">
        <f>SUM(K191)</f>
        <v>2949.95</v>
      </c>
      <c r="L192" s="325"/>
      <c r="M192" s="324">
        <v>11</v>
      </c>
      <c r="N192" s="324">
        <f>K192-F192</f>
        <v>199.94999999999982</v>
      </c>
      <c r="O192" s="326">
        <f>(N192+M192)/F192</f>
        <v>7.6709090909090838E-2</v>
      </c>
    </row>
    <row r="193" spans="1:16" ht="18" customHeight="1" x14ac:dyDescent="0.25">
      <c r="B193" s="331"/>
      <c r="C193" s="332"/>
      <c r="D193" s="333"/>
      <c r="E193" s="25"/>
      <c r="F193" s="333"/>
      <c r="G193" s="331"/>
      <c r="H193" s="332"/>
      <c r="I193" s="333"/>
      <c r="K193" s="333"/>
      <c r="L193" s="331"/>
      <c r="M193" s="333"/>
      <c r="N193" s="333"/>
      <c r="O193" s="332"/>
    </row>
    <row r="194" spans="1:16" ht="18" customHeight="1" x14ac:dyDescent="0.25">
      <c r="A194" s="316" t="s">
        <v>13</v>
      </c>
      <c r="B194" s="317">
        <v>42151</v>
      </c>
      <c r="C194" s="318">
        <v>5</v>
      </c>
      <c r="D194" s="319">
        <v>54.2</v>
      </c>
      <c r="E194" s="320"/>
      <c r="F194" s="319">
        <f t="shared" ref="F194:F200" si="8">C194*D194</f>
        <v>271</v>
      </c>
      <c r="G194" s="317">
        <v>42181</v>
      </c>
      <c r="H194" s="318">
        <v>25</v>
      </c>
      <c r="I194" s="319">
        <v>55.4</v>
      </c>
      <c r="J194" s="318">
        <v>0.03</v>
      </c>
      <c r="K194" s="319">
        <f>H194*I194-J194</f>
        <v>1384.97</v>
      </c>
      <c r="L194" s="320"/>
      <c r="M194" s="319"/>
      <c r="N194" s="319"/>
      <c r="O194" s="321"/>
    </row>
    <row r="195" spans="1:16" ht="18" customHeight="1" x14ac:dyDescent="0.25">
      <c r="A195" s="316"/>
      <c r="B195" s="317">
        <v>42152</v>
      </c>
      <c r="C195" s="318">
        <v>20</v>
      </c>
      <c r="D195" s="319">
        <v>53.35</v>
      </c>
      <c r="E195" s="320"/>
      <c r="F195" s="319">
        <f t="shared" si="8"/>
        <v>1067</v>
      </c>
      <c r="G195" s="317">
        <v>42200</v>
      </c>
      <c r="H195" s="318">
        <v>225</v>
      </c>
      <c r="I195" s="319">
        <v>55.56</v>
      </c>
      <c r="J195" s="318">
        <v>0.23</v>
      </c>
      <c r="K195" s="319">
        <f>H195*I195-J195</f>
        <v>12500.77</v>
      </c>
      <c r="L195" s="320"/>
      <c r="M195" s="319"/>
      <c r="N195" s="319"/>
      <c r="O195" s="321"/>
    </row>
    <row r="196" spans="1:16" ht="18" customHeight="1" x14ac:dyDescent="0.25">
      <c r="A196" s="316"/>
      <c r="B196" s="317">
        <v>42153</v>
      </c>
      <c r="C196" s="318">
        <v>25</v>
      </c>
      <c r="D196" s="319">
        <v>52.35</v>
      </c>
      <c r="E196" s="320"/>
      <c r="F196" s="319">
        <f t="shared" si="8"/>
        <v>1308.75</v>
      </c>
      <c r="G196" s="320"/>
      <c r="H196" s="318"/>
      <c r="I196" s="319"/>
      <c r="J196" s="318"/>
      <c r="K196" s="319"/>
      <c r="L196" s="320"/>
      <c r="M196" s="319"/>
      <c r="N196" s="319"/>
      <c r="O196" s="321"/>
    </row>
    <row r="197" spans="1:16" ht="18" customHeight="1" x14ac:dyDescent="0.25">
      <c r="A197" s="316"/>
      <c r="B197" s="317">
        <v>42153</v>
      </c>
      <c r="C197" s="318">
        <v>25</v>
      </c>
      <c r="D197" s="319">
        <v>51.75</v>
      </c>
      <c r="E197" s="320"/>
      <c r="F197" s="319">
        <f t="shared" si="8"/>
        <v>1293.75</v>
      </c>
      <c r="G197" s="320"/>
      <c r="H197" s="318"/>
      <c r="I197" s="319"/>
      <c r="J197" s="318"/>
      <c r="K197" s="319"/>
      <c r="L197" s="320"/>
      <c r="M197" s="319"/>
      <c r="N197" s="319"/>
      <c r="O197" s="321"/>
      <c r="P197" s="143" t="s">
        <v>136</v>
      </c>
    </row>
    <row r="198" spans="1:16" ht="18" customHeight="1" x14ac:dyDescent="0.25">
      <c r="A198" s="316"/>
      <c r="B198" s="317">
        <v>42166</v>
      </c>
      <c r="C198" s="318">
        <v>25</v>
      </c>
      <c r="D198" s="319">
        <v>52.1</v>
      </c>
      <c r="E198" s="320"/>
      <c r="F198" s="319">
        <f t="shared" si="8"/>
        <v>1302.5</v>
      </c>
      <c r="G198" s="320"/>
      <c r="H198" s="318"/>
      <c r="I198" s="319"/>
      <c r="J198" s="318"/>
      <c r="K198" s="319"/>
      <c r="L198" s="320"/>
      <c r="M198" s="319"/>
      <c r="N198" s="319"/>
      <c r="O198" s="321"/>
    </row>
    <row r="199" spans="1:16" ht="18" customHeight="1" x14ac:dyDescent="0.25">
      <c r="A199" s="316"/>
      <c r="B199" s="317">
        <v>42166</v>
      </c>
      <c r="C199" s="318">
        <v>50</v>
      </c>
      <c r="D199" s="319">
        <v>51.5</v>
      </c>
      <c r="E199" s="320"/>
      <c r="F199" s="319">
        <f t="shared" si="8"/>
        <v>2575</v>
      </c>
      <c r="G199" s="320"/>
      <c r="H199" s="318"/>
      <c r="I199" s="319"/>
      <c r="J199" s="318"/>
      <c r="K199" s="319"/>
      <c r="L199" s="320"/>
      <c r="M199" s="319"/>
      <c r="N199" s="319"/>
      <c r="O199" s="321"/>
    </row>
    <row r="200" spans="1:16" ht="18" customHeight="1" x14ac:dyDescent="0.25">
      <c r="A200" s="316"/>
      <c r="B200" s="317">
        <v>42166</v>
      </c>
      <c r="C200" s="318">
        <v>100</v>
      </c>
      <c r="D200" s="319">
        <v>51.35</v>
      </c>
      <c r="E200" s="320"/>
      <c r="F200" s="319">
        <f t="shared" si="8"/>
        <v>5135</v>
      </c>
      <c r="G200" s="320"/>
      <c r="H200" s="318"/>
      <c r="I200" s="319"/>
      <c r="J200" s="318"/>
      <c r="K200" s="319"/>
      <c r="L200" s="320"/>
      <c r="M200" s="319"/>
      <c r="N200" s="319"/>
      <c r="O200" s="321"/>
      <c r="P200" s="143" t="s">
        <v>136</v>
      </c>
    </row>
    <row r="201" spans="1:16" ht="18" customHeight="1" x14ac:dyDescent="0.25">
      <c r="A201" s="316"/>
      <c r="B201" s="322"/>
      <c r="C201" s="323">
        <f>SUM(C194:C200)</f>
        <v>250</v>
      </c>
      <c r="D201" s="324"/>
      <c r="E201" s="325"/>
      <c r="F201" s="324">
        <f>SUM(F194:F200)</f>
        <v>12953</v>
      </c>
      <c r="G201" s="325"/>
      <c r="H201" s="323">
        <f>SUM(H194:H200)</f>
        <v>250</v>
      </c>
      <c r="I201" s="324"/>
      <c r="J201" s="323"/>
      <c r="K201" s="324">
        <f>SUM(K194:K200)</f>
        <v>13885.74</v>
      </c>
      <c r="L201" s="325"/>
      <c r="M201" s="324"/>
      <c r="N201" s="324">
        <f>K201-F201</f>
        <v>932.73999999999978</v>
      </c>
      <c r="O201" s="326">
        <f>(N201+M201)/F201</f>
        <v>7.2009573071875221E-2</v>
      </c>
      <c r="P201" s="143"/>
    </row>
    <row r="202" spans="1:16" ht="18" customHeight="1" x14ac:dyDescent="0.25">
      <c r="B202" s="331"/>
      <c r="C202" s="332"/>
      <c r="D202" s="333"/>
      <c r="E202" s="333"/>
      <c r="F202" s="333"/>
      <c r="G202" s="331"/>
      <c r="H202" s="332"/>
      <c r="I202" s="333"/>
      <c r="J202" s="333"/>
      <c r="K202" s="333"/>
      <c r="L202" s="331"/>
      <c r="M202" s="333"/>
      <c r="N202" s="333"/>
      <c r="O202" s="334"/>
    </row>
    <row r="203" spans="1:16" ht="18" customHeight="1" x14ac:dyDescent="0.25">
      <c r="A203" s="316" t="s">
        <v>20</v>
      </c>
      <c r="B203" s="317">
        <v>42153</v>
      </c>
      <c r="C203" s="318">
        <v>50</v>
      </c>
      <c r="D203" s="319">
        <v>20.99</v>
      </c>
      <c r="E203" s="320"/>
      <c r="F203" s="319">
        <f>C203*D203</f>
        <v>1049.5</v>
      </c>
      <c r="G203" s="317">
        <v>42186</v>
      </c>
      <c r="H203" s="318">
        <v>297</v>
      </c>
      <c r="I203" s="319">
        <v>19.399999999999999</v>
      </c>
      <c r="J203" s="319">
        <v>0.11</v>
      </c>
      <c r="K203" s="319">
        <f>H203*I203-J203</f>
        <v>5761.69</v>
      </c>
      <c r="L203" s="320"/>
      <c r="M203" s="319"/>
      <c r="N203" s="319"/>
      <c r="O203" s="321"/>
    </row>
    <row r="204" spans="1:16" ht="18" customHeight="1" x14ac:dyDescent="0.25">
      <c r="A204" s="316"/>
      <c r="B204" s="317">
        <v>42185</v>
      </c>
      <c r="C204" s="318">
        <v>100</v>
      </c>
      <c r="D204" s="319">
        <v>20.6</v>
      </c>
      <c r="E204" s="319"/>
      <c r="F204" s="319">
        <f>C204*D204</f>
        <v>2060</v>
      </c>
      <c r="G204" s="317">
        <v>42186</v>
      </c>
      <c r="H204" s="318">
        <v>300</v>
      </c>
      <c r="I204" s="319">
        <v>20.28</v>
      </c>
      <c r="J204" s="319">
        <v>0.11</v>
      </c>
      <c r="K204" s="319">
        <f>H204*I204-J204</f>
        <v>6083.89</v>
      </c>
      <c r="L204" s="320"/>
      <c r="M204" s="319"/>
      <c r="N204" s="319"/>
      <c r="O204" s="321"/>
    </row>
    <row r="205" spans="1:16" ht="18" customHeight="1" x14ac:dyDescent="0.25">
      <c r="A205" s="316"/>
      <c r="B205" s="317">
        <v>42186</v>
      </c>
      <c r="C205" s="318">
        <v>150</v>
      </c>
      <c r="D205" s="319">
        <v>19.95</v>
      </c>
      <c r="E205" s="319"/>
      <c r="F205" s="319">
        <f>C205*D205</f>
        <v>2992.5</v>
      </c>
      <c r="G205" s="317">
        <v>42186</v>
      </c>
      <c r="H205" s="318">
        <v>300</v>
      </c>
      <c r="I205" s="319">
        <v>19.75</v>
      </c>
      <c r="J205" s="319">
        <v>0.11</v>
      </c>
      <c r="K205" s="319">
        <f>H205*I205-J205</f>
        <v>5924.89</v>
      </c>
      <c r="L205" s="320"/>
      <c r="M205" s="319"/>
      <c r="N205" s="319"/>
      <c r="O205" s="321"/>
    </row>
    <row r="206" spans="1:16" ht="18" customHeight="1" x14ac:dyDescent="0.25">
      <c r="A206" s="316"/>
      <c r="B206" s="317">
        <v>42186</v>
      </c>
      <c r="C206" s="318">
        <v>300</v>
      </c>
      <c r="D206" s="319">
        <v>19.7</v>
      </c>
      <c r="E206" s="320"/>
      <c r="F206" s="319">
        <f>C206*D206</f>
        <v>5910</v>
      </c>
      <c r="G206" s="320"/>
      <c r="H206" s="318"/>
      <c r="I206" s="319"/>
      <c r="J206" s="319"/>
      <c r="K206" s="319"/>
      <c r="L206" s="320"/>
      <c r="M206" s="319"/>
      <c r="N206" s="319"/>
      <c r="O206" s="321"/>
    </row>
    <row r="207" spans="1:16" ht="18" customHeight="1" x14ac:dyDescent="0.25">
      <c r="A207" s="316"/>
      <c r="B207" s="317">
        <v>42186</v>
      </c>
      <c r="C207" s="318">
        <v>297</v>
      </c>
      <c r="D207" s="319">
        <v>19.13</v>
      </c>
      <c r="E207" s="319"/>
      <c r="F207" s="319">
        <f>C207*D207</f>
        <v>5681.61</v>
      </c>
      <c r="G207" s="320"/>
      <c r="H207" s="318"/>
      <c r="I207" s="319"/>
      <c r="J207" s="319"/>
      <c r="K207" s="319"/>
      <c r="L207" s="320"/>
      <c r="M207" s="319"/>
      <c r="N207" s="319"/>
      <c r="O207" s="321"/>
      <c r="P207" s="253"/>
    </row>
    <row r="208" spans="1:16" ht="18" customHeight="1" x14ac:dyDescent="0.25">
      <c r="A208" s="316"/>
      <c r="B208" s="322"/>
      <c r="C208" s="323">
        <f>SUM(C203:C207)</f>
        <v>897</v>
      </c>
      <c r="D208" s="324"/>
      <c r="E208" s="324"/>
      <c r="F208" s="324">
        <f>SUM(F203:F207)</f>
        <v>17693.61</v>
      </c>
      <c r="G208" s="325"/>
      <c r="H208" s="323">
        <f>SUM(H203:H207)</f>
        <v>897</v>
      </c>
      <c r="I208" s="324"/>
      <c r="J208" s="324"/>
      <c r="K208" s="324">
        <f>SUM(K203:K207)</f>
        <v>17770.47</v>
      </c>
      <c r="L208" s="325"/>
      <c r="M208" s="324"/>
      <c r="N208" s="324">
        <f>K208-F208</f>
        <v>76.860000000000582</v>
      </c>
      <c r="O208" s="326">
        <f>(N208+M208)/F208</f>
        <v>4.3439411177255841E-3</v>
      </c>
    </row>
    <row r="209" spans="1:20" ht="18" customHeight="1" x14ac:dyDescent="0.25">
      <c r="B209" s="331"/>
      <c r="C209" s="332"/>
      <c r="D209" s="333"/>
      <c r="E209" s="25"/>
      <c r="F209" s="333"/>
      <c r="G209" s="331"/>
      <c r="H209" s="332"/>
      <c r="I209" s="333"/>
      <c r="K209" s="333"/>
      <c r="L209" s="331"/>
      <c r="M209" s="333"/>
      <c r="N209" s="333"/>
      <c r="O209" s="334"/>
    </row>
    <row r="210" spans="1:20" ht="18" customHeight="1" x14ac:dyDescent="0.25">
      <c r="A210" s="316" t="s">
        <v>31</v>
      </c>
      <c r="B210" s="317">
        <v>42165</v>
      </c>
      <c r="C210" s="318">
        <v>1</v>
      </c>
      <c r="D210" s="319">
        <v>73.03</v>
      </c>
      <c r="E210" s="320"/>
      <c r="F210" s="319">
        <f>C210*D210</f>
        <v>73.03</v>
      </c>
      <c r="G210" s="317">
        <v>42195</v>
      </c>
      <c r="H210" s="318">
        <v>1</v>
      </c>
      <c r="I210" s="319">
        <v>73.5</v>
      </c>
      <c r="J210" s="318">
        <v>0.01</v>
      </c>
      <c r="K210" s="319">
        <f>H210*I210-J210</f>
        <v>73.489999999999995</v>
      </c>
      <c r="L210" s="320"/>
      <c r="M210" s="319"/>
      <c r="N210" s="319"/>
      <c r="O210" s="321"/>
      <c r="S210" s="25" t="s">
        <v>305</v>
      </c>
    </row>
    <row r="211" spans="1:20" ht="18" customHeight="1" x14ac:dyDescent="0.25">
      <c r="A211" s="316"/>
      <c r="B211" s="322"/>
      <c r="C211" s="323">
        <f>SUM(C210)</f>
        <v>1</v>
      </c>
      <c r="D211" s="324"/>
      <c r="E211" s="325"/>
      <c r="F211" s="324">
        <f>SUM(F210)</f>
        <v>73.03</v>
      </c>
      <c r="G211" s="325"/>
      <c r="H211" s="323">
        <f>SUM(H210)</f>
        <v>1</v>
      </c>
      <c r="I211" s="324"/>
      <c r="J211" s="323"/>
      <c r="K211" s="324">
        <f>SUM(K210)</f>
        <v>73.489999999999995</v>
      </c>
      <c r="L211" s="325"/>
      <c r="M211" s="324"/>
      <c r="N211" s="324">
        <f>K211-F211</f>
        <v>0.45999999999999375</v>
      </c>
      <c r="O211" s="326">
        <f>(N211+M211)/F211</f>
        <v>6.2987813227439919E-3</v>
      </c>
      <c r="S211" s="460">
        <v>2015</v>
      </c>
      <c r="T211" s="460">
        <v>1003.28</v>
      </c>
    </row>
    <row r="212" spans="1:20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  <c r="S212" s="461">
        <v>42278</v>
      </c>
      <c r="T212" s="460">
        <v>0.19</v>
      </c>
    </row>
    <row r="213" spans="1:20" ht="18" customHeight="1" x14ac:dyDescent="0.25">
      <c r="M213" s="26" t="s">
        <v>38</v>
      </c>
      <c r="N213" s="144">
        <f>0.5*(SUM(M2:M212))</f>
        <v>810.01</v>
      </c>
      <c r="S213" s="461">
        <v>42309</v>
      </c>
      <c r="T213" s="460">
        <v>0.26</v>
      </c>
    </row>
    <row r="214" spans="1:20" ht="18" customHeight="1" x14ac:dyDescent="0.25">
      <c r="M214" s="29" t="s">
        <v>133</v>
      </c>
      <c r="N214" s="145">
        <f>SUM(N1:N212)</f>
        <v>-4016.5199999999459</v>
      </c>
      <c r="S214" s="461">
        <v>42339</v>
      </c>
      <c r="T214" s="460">
        <v>0.23</v>
      </c>
    </row>
    <row r="215" spans="1:20" ht="18" customHeight="1" x14ac:dyDescent="0.25">
      <c r="M215" s="26" t="s">
        <v>156</v>
      </c>
      <c r="N215" s="144">
        <f>T221</f>
        <v>1005.8000000000001</v>
      </c>
      <c r="S215" s="461">
        <v>42370</v>
      </c>
      <c r="T215" s="460">
        <v>0.08</v>
      </c>
    </row>
    <row r="216" spans="1:20" ht="18" customHeight="1" x14ac:dyDescent="0.25">
      <c r="M216" s="26" t="s">
        <v>132</v>
      </c>
      <c r="N216" s="145">
        <f>SUM(ACTIVE!L:L)</f>
        <v>-56056.511999999369</v>
      </c>
      <c r="S216" s="461">
        <v>42401</v>
      </c>
      <c r="T216" s="460">
        <v>0.57999999999999996</v>
      </c>
    </row>
    <row r="217" spans="1:20" ht="18" customHeight="1" x14ac:dyDescent="0.25">
      <c r="S217" s="461">
        <v>42430</v>
      </c>
      <c r="T217" s="460">
        <v>0.68</v>
      </c>
    </row>
    <row r="218" spans="1:20" ht="18" customHeight="1" x14ac:dyDescent="0.25">
      <c r="M218" s="26" t="s">
        <v>147</v>
      </c>
      <c r="N218" s="145">
        <f>SUM(N213:N216)</f>
        <v>-58257.221999999318</v>
      </c>
      <c r="S218" s="461">
        <v>42461</v>
      </c>
      <c r="T218" s="460">
        <v>0.37</v>
      </c>
    </row>
    <row r="219" spans="1:20" ht="18" customHeight="1" x14ac:dyDescent="0.25">
      <c r="M219" s="26" t="s">
        <v>148</v>
      </c>
      <c r="N219" s="145">
        <f>Balance!U2</f>
        <v>-58257.25</v>
      </c>
      <c r="P219" s="378">
        <v>0.02</v>
      </c>
      <c r="Q219" s="379">
        <v>42449</v>
      </c>
      <c r="S219" s="461">
        <v>42491</v>
      </c>
      <c r="T219" s="460">
        <v>0.13</v>
      </c>
    </row>
    <row r="220" spans="1:20" ht="18" customHeight="1" x14ac:dyDescent="0.25">
      <c r="M220" s="26" t="s">
        <v>216</v>
      </c>
      <c r="N220" s="377">
        <v>0.03</v>
      </c>
      <c r="O220" s="373"/>
      <c r="P220" s="378">
        <v>0.01</v>
      </c>
      <c r="Q220" s="379">
        <v>42451</v>
      </c>
    </row>
    <row r="221" spans="1:20" ht="18" customHeight="1" x14ac:dyDescent="0.25">
      <c r="P221" s="393"/>
      <c r="Q221" s="394"/>
      <c r="S221" s="462" t="s">
        <v>81</v>
      </c>
      <c r="T221" s="460">
        <f>SUM(T211:T219)</f>
        <v>1005.8000000000001</v>
      </c>
    </row>
    <row r="222" spans="1:20" ht="18" customHeight="1" x14ac:dyDescent="0.25">
      <c r="M222" s="26" t="s">
        <v>134</v>
      </c>
      <c r="N222" s="253">
        <f>N218-N220-N219</f>
        <v>-1.9999993164674379E-3</v>
      </c>
    </row>
  </sheetData>
  <mergeCells count="3">
    <mergeCell ref="B12:B13"/>
    <mergeCell ref="B14:B15"/>
    <mergeCell ref="B163:B164"/>
  </mergeCells>
  <conditionalFormatting sqref="Q13">
    <cfRule type="expression" dxfId="708" priority="5">
      <formula>#REF!&gt;0</formula>
    </cfRule>
    <cfRule type="expression" dxfId="707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tabSelected="1" zoomScaleNormal="100" workbookViewId="0">
      <pane ySplit="1" topLeftCell="A2" activePane="bottomLeft" state="frozen"/>
      <selection pane="bottomLeft" activeCell="Q32" sqref="Q32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08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92" customWidth="1"/>
    <col min="16" max="16" width="11.42578125" style="50" bestFit="1" customWidth="1"/>
    <col min="17" max="18" width="10.28515625" style="50" bestFit="1" customWidth="1"/>
    <col min="19" max="16384" width="9.140625" style="50"/>
  </cols>
  <sheetData>
    <row r="1" spans="1:18" s="59" customFormat="1" ht="30" customHeight="1" x14ac:dyDescent="0.25">
      <c r="A1" s="60" t="s">
        <v>334</v>
      </c>
      <c r="B1" s="60" t="s">
        <v>91</v>
      </c>
      <c r="C1" s="60"/>
      <c r="D1" s="57"/>
      <c r="E1" s="57" t="s">
        <v>72</v>
      </c>
      <c r="F1" s="262" t="s">
        <v>146</v>
      </c>
      <c r="G1" s="262" t="s">
        <v>73</v>
      </c>
      <c r="H1" s="57" t="s">
        <v>57</v>
      </c>
      <c r="I1" s="58" t="s">
        <v>74</v>
      </c>
      <c r="J1" s="406" t="s">
        <v>205</v>
      </c>
      <c r="K1" s="391" t="s">
        <v>270</v>
      </c>
      <c r="L1" s="58" t="s">
        <v>200</v>
      </c>
      <c r="M1" s="57" t="s">
        <v>70</v>
      </c>
      <c r="N1" s="58" t="s">
        <v>92</v>
      </c>
      <c r="O1" s="391" t="s">
        <v>269</v>
      </c>
    </row>
    <row r="2" spans="1:18" ht="18.95" customHeight="1" x14ac:dyDescent="0.25">
      <c r="A2" s="51"/>
      <c r="B2" s="51"/>
      <c r="C2" s="52"/>
      <c r="D2" s="53"/>
      <c r="E2" s="23" t="s">
        <v>10</v>
      </c>
      <c r="F2" s="263">
        <v>9.76</v>
      </c>
      <c r="G2" s="263">
        <v>9.76</v>
      </c>
      <c r="H2" s="353">
        <v>0</v>
      </c>
      <c r="I2" s="49">
        <v>0</v>
      </c>
      <c r="J2" s="407">
        <v>0</v>
      </c>
      <c r="K2" s="392">
        <v>0</v>
      </c>
      <c r="L2" s="407">
        <v>816.42999999999302</v>
      </c>
      <c r="M2" s="197"/>
      <c r="N2" s="404" t="str">
        <f t="shared" ref="N2:N40" si="0">HYPERLINK("http://finance.yahoo.com/q?s=" &amp; G2, "Link")</f>
        <v>Link</v>
      </c>
      <c r="O2" s="403">
        <v>1.2699999999999999E-2</v>
      </c>
      <c r="P2" s="49"/>
      <c r="Q2" s="152"/>
    </row>
    <row r="3" spans="1:18" ht="18.95" customHeight="1" x14ac:dyDescent="0.25">
      <c r="A3" s="159"/>
      <c r="B3" s="51"/>
      <c r="C3" s="52"/>
      <c r="D3" s="53"/>
      <c r="E3" s="23" t="s">
        <v>264</v>
      </c>
      <c r="F3" s="263">
        <v>95.1</v>
      </c>
      <c r="G3" s="263">
        <v>90.452000000000012</v>
      </c>
      <c r="H3" s="353">
        <v>25</v>
      </c>
      <c r="I3" s="49">
        <v>2261.3000000000002</v>
      </c>
      <c r="J3" s="407">
        <v>116.19999999999982</v>
      </c>
      <c r="K3" s="392">
        <v>5.1386370671737291E-2</v>
      </c>
      <c r="L3" s="407">
        <v>116.19999999999982</v>
      </c>
      <c r="M3" s="395"/>
      <c r="N3" s="404" t="str">
        <f t="shared" si="0"/>
        <v>Link</v>
      </c>
      <c r="O3" s="403">
        <v>2.3599999999999999E-2</v>
      </c>
      <c r="Q3" s="152"/>
    </row>
    <row r="4" spans="1:18" ht="18.95" customHeight="1" x14ac:dyDescent="0.25">
      <c r="A4" s="51"/>
      <c r="B4" s="51"/>
      <c r="C4" s="52"/>
      <c r="D4" s="53"/>
      <c r="E4" s="23" t="s">
        <v>45</v>
      </c>
      <c r="F4" s="263">
        <v>66.569999999999993</v>
      </c>
      <c r="G4" s="263">
        <v>66.569999999999993</v>
      </c>
      <c r="H4" s="353">
        <v>0</v>
      </c>
      <c r="I4" s="49">
        <v>0</v>
      </c>
      <c r="J4" s="407">
        <v>0</v>
      </c>
      <c r="K4" s="392">
        <v>0</v>
      </c>
      <c r="L4" s="407">
        <v>523.61999999999898</v>
      </c>
      <c r="M4" s="471"/>
      <c r="N4" s="404" t="str">
        <f t="shared" si="0"/>
        <v>Link</v>
      </c>
      <c r="O4" s="403">
        <v>0.02</v>
      </c>
      <c r="Q4" s="169"/>
    </row>
    <row r="5" spans="1:18" ht="18.95" customHeight="1" x14ac:dyDescent="0.25">
      <c r="A5" s="61"/>
      <c r="B5" s="62"/>
      <c r="C5" s="61"/>
      <c r="D5" s="53"/>
      <c r="E5" s="23" t="s">
        <v>33</v>
      </c>
      <c r="F5" s="263">
        <v>156.93</v>
      </c>
      <c r="G5" s="263">
        <v>156.93</v>
      </c>
      <c r="H5" s="353">
        <v>0</v>
      </c>
      <c r="I5" s="49">
        <v>0</v>
      </c>
      <c r="J5" s="407">
        <v>0</v>
      </c>
      <c r="K5" s="392">
        <v>0</v>
      </c>
      <c r="L5" s="407">
        <v>780.73999999999796</v>
      </c>
      <c r="M5" s="165"/>
      <c r="N5" s="404" t="str">
        <f t="shared" si="0"/>
        <v>Link</v>
      </c>
      <c r="O5" s="392">
        <v>1.26E-2</v>
      </c>
      <c r="Q5" s="152"/>
    </row>
    <row r="6" spans="1:18" ht="18.95" customHeight="1" x14ac:dyDescent="0.25">
      <c r="A6" s="51"/>
      <c r="B6" s="51"/>
      <c r="C6" s="52"/>
      <c r="D6" s="53"/>
      <c r="E6" s="23" t="s">
        <v>62</v>
      </c>
      <c r="F6" s="263">
        <v>237.39</v>
      </c>
      <c r="G6" s="263">
        <v>237.39</v>
      </c>
      <c r="H6" s="353">
        <v>0</v>
      </c>
      <c r="I6" s="49">
        <v>0</v>
      </c>
      <c r="J6" s="407">
        <v>0</v>
      </c>
      <c r="K6" s="392">
        <v>0</v>
      </c>
      <c r="L6" s="407">
        <v>1659.3600000000079</v>
      </c>
      <c r="M6" s="165"/>
      <c r="N6" s="404" t="str">
        <f t="shared" si="0"/>
        <v>Link</v>
      </c>
      <c r="O6" s="392">
        <v>0</v>
      </c>
      <c r="Q6" s="169"/>
    </row>
    <row r="7" spans="1:18" ht="18.95" customHeight="1" x14ac:dyDescent="0.25">
      <c r="A7" s="51"/>
      <c r="B7" s="51"/>
      <c r="C7" s="52"/>
      <c r="D7" s="53"/>
      <c r="E7" s="23" t="s">
        <v>52</v>
      </c>
      <c r="F7" s="263">
        <v>76.48</v>
      </c>
      <c r="G7" s="263">
        <v>76.525800000000004</v>
      </c>
      <c r="H7" s="353">
        <v>50</v>
      </c>
      <c r="I7" s="49">
        <v>3826.29</v>
      </c>
      <c r="J7" s="407">
        <v>-2.2899999999999636</v>
      </c>
      <c r="K7" s="392">
        <v>-5.9849096644530131E-4</v>
      </c>
      <c r="L7" s="407">
        <v>-2.2899999999999636</v>
      </c>
      <c r="M7" s="395"/>
      <c r="N7" s="404" t="str">
        <f t="shared" si="0"/>
        <v>Link</v>
      </c>
      <c r="O7" s="392">
        <v>2.3400000000000001E-2</v>
      </c>
      <c r="Q7" s="152"/>
    </row>
    <row r="8" spans="1:18" ht="18.95" customHeight="1" x14ac:dyDescent="0.25">
      <c r="A8" s="51"/>
      <c r="B8" s="51"/>
      <c r="C8" s="52"/>
      <c r="D8" s="53"/>
      <c r="E8" s="23" t="s">
        <v>8</v>
      </c>
      <c r="F8" s="263">
        <v>58.91</v>
      </c>
      <c r="G8" s="263">
        <v>58.91</v>
      </c>
      <c r="H8" s="353">
        <v>0</v>
      </c>
      <c r="I8" s="49">
        <v>0</v>
      </c>
      <c r="J8" s="407">
        <v>0</v>
      </c>
      <c r="K8" s="392">
        <v>0</v>
      </c>
      <c r="L8" s="407">
        <v>121.94999999999982</v>
      </c>
      <c r="M8" s="198"/>
      <c r="N8" s="404" t="str">
        <f t="shared" si="0"/>
        <v>Link</v>
      </c>
      <c r="O8" s="392">
        <v>2.0299999999999999E-2</v>
      </c>
      <c r="Q8" s="152"/>
    </row>
    <row r="9" spans="1:18" ht="18.95" customHeight="1" x14ac:dyDescent="0.25">
      <c r="A9" s="52"/>
      <c r="B9" s="52"/>
      <c r="C9" s="52"/>
      <c r="D9" s="53"/>
      <c r="E9" s="23" t="s">
        <v>17</v>
      </c>
      <c r="F9" s="263">
        <v>14.14</v>
      </c>
      <c r="G9" s="263">
        <v>29.427697368421036</v>
      </c>
      <c r="H9" s="353">
        <v>1520</v>
      </c>
      <c r="I9" s="49">
        <v>44730.099999999977</v>
      </c>
      <c r="J9" s="407">
        <v>-23237.299999999977</v>
      </c>
      <c r="K9" s="392">
        <v>-0.51950029174985046</v>
      </c>
      <c r="L9" s="407">
        <v>-23237.299999999977</v>
      </c>
      <c r="M9" s="198" t="s">
        <v>183</v>
      </c>
      <c r="N9" s="404" t="str">
        <f t="shared" si="0"/>
        <v>Link</v>
      </c>
      <c r="O9" s="403">
        <v>0</v>
      </c>
      <c r="Q9" s="152"/>
    </row>
    <row r="10" spans="1:18" ht="18.95" customHeight="1" x14ac:dyDescent="0.25">
      <c r="A10" s="52"/>
      <c r="B10" s="51"/>
      <c r="C10" s="52"/>
      <c r="D10" s="53"/>
      <c r="E10" s="23" t="s">
        <v>32</v>
      </c>
      <c r="F10" s="263">
        <v>38.090000000000003</v>
      </c>
      <c r="G10" s="263">
        <v>40.604875</v>
      </c>
      <c r="H10" s="353">
        <v>400</v>
      </c>
      <c r="I10" s="49">
        <v>16241.95</v>
      </c>
      <c r="J10" s="407">
        <v>-1005.9499999999989</v>
      </c>
      <c r="K10" s="392">
        <v>-6.1935297177986542E-2</v>
      </c>
      <c r="L10" s="407">
        <v>-800.92999999999893</v>
      </c>
      <c r="M10" s="197"/>
      <c r="N10" s="404" t="str">
        <f t="shared" si="0"/>
        <v>Link</v>
      </c>
      <c r="O10" s="392">
        <v>1.3899999999999999E-2</v>
      </c>
      <c r="P10" s="390"/>
      <c r="Q10" s="169"/>
    </row>
    <row r="11" spans="1:18" ht="18.95" customHeight="1" x14ac:dyDescent="0.25">
      <c r="A11" s="51"/>
      <c r="B11" s="51"/>
      <c r="C11" s="52"/>
      <c r="D11" s="53"/>
      <c r="E11" s="23" t="s">
        <v>63</v>
      </c>
      <c r="F11" s="263">
        <v>99.57</v>
      </c>
      <c r="G11" s="263">
        <v>92.174000000000035</v>
      </c>
      <c r="H11" s="353">
        <v>15</v>
      </c>
      <c r="I11" s="49">
        <v>1382.6100000000006</v>
      </c>
      <c r="J11" s="407">
        <v>110.93999999999937</v>
      </c>
      <c r="K11" s="392">
        <v>8.0239546943823153E-2</v>
      </c>
      <c r="L11" s="407">
        <v>110.93999999999937</v>
      </c>
      <c r="M11" s="197"/>
      <c r="N11" s="404" t="str">
        <f t="shared" si="0"/>
        <v>Link</v>
      </c>
      <c r="O11" s="392">
        <v>1.44E-2</v>
      </c>
      <c r="P11" s="49"/>
      <c r="Q11" s="169"/>
    </row>
    <row r="12" spans="1:18" ht="18.95" customHeight="1" x14ac:dyDescent="0.25">
      <c r="A12" s="51"/>
      <c r="B12" s="52"/>
      <c r="C12" s="52"/>
      <c r="E12" s="23" t="s">
        <v>238</v>
      </c>
      <c r="F12" s="263">
        <v>13.42</v>
      </c>
      <c r="G12" s="263">
        <v>13.2903</v>
      </c>
      <c r="H12" s="353">
        <v>100</v>
      </c>
      <c r="I12" s="49">
        <v>1329.03</v>
      </c>
      <c r="J12" s="407">
        <v>12.970000000000027</v>
      </c>
      <c r="K12" s="392">
        <v>9.758997163344673E-3</v>
      </c>
      <c r="L12" s="407">
        <v>12.970000000000027</v>
      </c>
      <c r="M12" s="165" t="s">
        <v>244</v>
      </c>
      <c r="N12" s="404" t="str">
        <f t="shared" si="0"/>
        <v>Link</v>
      </c>
      <c r="O12" s="403">
        <v>4.5699999999999998E-2</v>
      </c>
      <c r="Q12" s="169"/>
      <c r="R12" s="49"/>
    </row>
    <row r="13" spans="1:18" ht="18.95" customHeight="1" x14ac:dyDescent="0.25">
      <c r="A13" s="51"/>
      <c r="B13" s="51"/>
      <c r="C13" s="52"/>
      <c r="D13" s="53"/>
      <c r="E13" s="23" t="s">
        <v>9</v>
      </c>
      <c r="F13" s="263">
        <v>5.17</v>
      </c>
      <c r="G13" s="263">
        <v>5.17</v>
      </c>
      <c r="H13" s="353">
        <v>0</v>
      </c>
      <c r="I13" s="49">
        <v>0</v>
      </c>
      <c r="J13" s="407">
        <v>0</v>
      </c>
      <c r="K13" s="392">
        <v>0</v>
      </c>
      <c r="L13" s="407">
        <v>434.93000000000029</v>
      </c>
      <c r="M13" s="196"/>
      <c r="N13" s="404" t="str">
        <f t="shared" si="0"/>
        <v>Link</v>
      </c>
      <c r="O13" s="392">
        <v>8.3299999999999999E-2</v>
      </c>
      <c r="Q13" s="152"/>
    </row>
    <row r="14" spans="1:18" ht="18.95" customHeight="1" x14ac:dyDescent="0.25">
      <c r="A14" s="51"/>
      <c r="B14" s="51"/>
      <c r="C14" s="52"/>
      <c r="D14" s="53"/>
      <c r="E14" s="23" t="s">
        <v>55</v>
      </c>
      <c r="F14" s="263">
        <v>82.99</v>
      </c>
      <c r="G14" s="263">
        <v>92.822999999999993</v>
      </c>
      <c r="H14" s="353">
        <v>100</v>
      </c>
      <c r="I14" s="49">
        <v>9282.2999999999993</v>
      </c>
      <c r="J14" s="407">
        <v>-983.29999999999927</v>
      </c>
      <c r="K14" s="392">
        <v>-0.10593279682837227</v>
      </c>
      <c r="L14" s="407">
        <v>-983.29999999999927</v>
      </c>
      <c r="M14" s="197"/>
      <c r="N14" s="404" t="str">
        <f t="shared" si="0"/>
        <v>Link</v>
      </c>
      <c r="O14" s="392">
        <v>2.2599999999999999E-2</v>
      </c>
      <c r="Q14" s="152"/>
    </row>
    <row r="15" spans="1:18" ht="18.95" customHeight="1" x14ac:dyDescent="0.25">
      <c r="A15" s="52"/>
      <c r="B15" s="159"/>
      <c r="C15" s="354"/>
      <c r="D15" s="53"/>
      <c r="E15" s="23" t="s">
        <v>187</v>
      </c>
      <c r="F15" s="263">
        <v>65.88</v>
      </c>
      <c r="G15" s="263">
        <v>65.88</v>
      </c>
      <c r="H15" s="353">
        <v>0</v>
      </c>
      <c r="I15" s="49">
        <v>0</v>
      </c>
      <c r="J15" s="407">
        <v>0</v>
      </c>
      <c r="K15" s="392">
        <v>0</v>
      </c>
      <c r="L15" s="407">
        <v>49.949999999999818</v>
      </c>
      <c r="M15" s="206"/>
      <c r="N15" s="404" t="str">
        <f t="shared" si="0"/>
        <v>Link</v>
      </c>
      <c r="O15" s="392">
        <v>2.8400000000000002E-2</v>
      </c>
      <c r="Q15" s="169"/>
    </row>
    <row r="16" spans="1:18" ht="18.95" customHeight="1" x14ac:dyDescent="0.25">
      <c r="A16" s="51"/>
      <c r="B16" s="51"/>
      <c r="C16" s="52"/>
      <c r="E16" s="23" t="s">
        <v>56</v>
      </c>
      <c r="F16" s="263">
        <v>29.65</v>
      </c>
      <c r="G16" s="263">
        <v>29.65</v>
      </c>
      <c r="H16" s="353">
        <v>0</v>
      </c>
      <c r="I16" s="49">
        <v>0</v>
      </c>
      <c r="J16" s="407">
        <v>0</v>
      </c>
      <c r="K16" s="392">
        <v>0</v>
      </c>
      <c r="L16" s="407">
        <v>36.819999999999709</v>
      </c>
      <c r="M16" s="206"/>
      <c r="N16" s="404" t="str">
        <f t="shared" si="0"/>
        <v>Link</v>
      </c>
      <c r="O16" s="392">
        <v>5.2699999999999997E-2</v>
      </c>
      <c r="Q16" s="152"/>
    </row>
    <row r="17" spans="1:18" ht="18.95" customHeight="1" x14ac:dyDescent="0.25">
      <c r="A17" s="51"/>
      <c r="B17" s="51"/>
      <c r="C17" s="52"/>
      <c r="E17" s="23" t="s">
        <v>22</v>
      </c>
      <c r="F17" s="263">
        <v>58.32</v>
      </c>
      <c r="G17" s="263">
        <v>58.32</v>
      </c>
      <c r="H17" s="353">
        <v>0</v>
      </c>
      <c r="I17" s="49">
        <v>0</v>
      </c>
      <c r="J17" s="407">
        <v>0</v>
      </c>
      <c r="K17" s="392">
        <v>0</v>
      </c>
      <c r="L17" s="407">
        <v>3178.8000000000466</v>
      </c>
      <c r="M17" s="196"/>
      <c r="N17" s="404" t="str">
        <f t="shared" si="0"/>
        <v>Link</v>
      </c>
      <c r="O17" s="392">
        <v>1.7500000000000002E-2</v>
      </c>
      <c r="Q17" s="152"/>
    </row>
    <row r="18" spans="1:18" ht="18.95" customHeight="1" x14ac:dyDescent="0.25">
      <c r="A18" s="52"/>
      <c r="B18" s="52"/>
      <c r="C18" s="52"/>
      <c r="D18" s="53"/>
      <c r="E18" s="23" t="s">
        <v>27</v>
      </c>
      <c r="F18" s="263">
        <v>32.17</v>
      </c>
      <c r="G18" s="263">
        <v>32.17</v>
      </c>
      <c r="H18" s="353">
        <v>0</v>
      </c>
      <c r="I18" s="49">
        <v>0</v>
      </c>
      <c r="J18" s="407">
        <v>0</v>
      </c>
      <c r="K18" s="392">
        <v>0</v>
      </c>
      <c r="L18" s="407">
        <v>1407.5400000000009</v>
      </c>
      <c r="M18" s="471"/>
      <c r="N18" s="404" t="str">
        <f t="shared" si="0"/>
        <v>Link</v>
      </c>
      <c r="O18" s="403">
        <v>3.2899999999999999E-2</v>
      </c>
      <c r="Q18" s="152"/>
    </row>
    <row r="19" spans="1:18" ht="18.95" customHeight="1" x14ac:dyDescent="0.25">
      <c r="A19" s="52"/>
      <c r="B19" s="52"/>
      <c r="C19" s="52"/>
      <c r="D19" s="53"/>
      <c r="E19" s="23" t="s">
        <v>188</v>
      </c>
      <c r="F19" s="263">
        <v>42.68</v>
      </c>
      <c r="G19" s="263">
        <v>42.68</v>
      </c>
      <c r="H19" s="353">
        <v>0</v>
      </c>
      <c r="I19" s="49">
        <v>0</v>
      </c>
      <c r="J19" s="407">
        <v>0</v>
      </c>
      <c r="K19" s="392">
        <v>0</v>
      </c>
      <c r="L19" s="407">
        <v>119.92000000000053</v>
      </c>
      <c r="M19" s="206"/>
      <c r="N19" s="404" t="str">
        <f t="shared" si="0"/>
        <v>Link</v>
      </c>
      <c r="O19" s="392">
        <v>4.2299999999999997E-2</v>
      </c>
      <c r="Q19" s="152"/>
    </row>
    <row r="20" spans="1:18" ht="18.95" customHeight="1" x14ac:dyDescent="0.25">
      <c r="A20" s="51"/>
      <c r="B20" s="51"/>
      <c r="C20" s="52"/>
      <c r="D20" s="53"/>
      <c r="E20" s="23" t="s">
        <v>15</v>
      </c>
      <c r="F20" s="263">
        <v>21.17</v>
      </c>
      <c r="G20" s="263">
        <v>21.17</v>
      </c>
      <c r="H20" s="353">
        <v>0</v>
      </c>
      <c r="I20" s="49">
        <v>0</v>
      </c>
      <c r="J20" s="407">
        <v>0</v>
      </c>
      <c r="K20" s="392">
        <v>0</v>
      </c>
      <c r="L20" s="407">
        <v>155.90000000000146</v>
      </c>
      <c r="M20" s="472"/>
      <c r="N20" s="404" t="str">
        <f t="shared" si="0"/>
        <v>Link</v>
      </c>
      <c r="O20" s="392">
        <v>0</v>
      </c>
      <c r="Q20" s="152"/>
    </row>
    <row r="21" spans="1:18" ht="18.95" customHeight="1" x14ac:dyDescent="0.25">
      <c r="A21" s="51"/>
      <c r="B21" s="52"/>
      <c r="C21" s="52"/>
      <c r="E21" s="23" t="s">
        <v>24</v>
      </c>
      <c r="F21" s="263">
        <v>50.04</v>
      </c>
      <c r="G21" s="263">
        <v>50.04</v>
      </c>
      <c r="H21" s="353">
        <v>0</v>
      </c>
      <c r="I21" s="49">
        <v>0</v>
      </c>
      <c r="J21" s="407">
        <v>0</v>
      </c>
      <c r="K21" s="392">
        <v>0</v>
      </c>
      <c r="L21" s="407">
        <v>745.43999999999505</v>
      </c>
      <c r="M21" s="197"/>
      <c r="N21" s="404" t="str">
        <f t="shared" si="0"/>
        <v>Link</v>
      </c>
      <c r="O21" s="392">
        <v>0</v>
      </c>
      <c r="Q21" s="152"/>
    </row>
    <row r="22" spans="1:18" ht="18.95" customHeight="1" x14ac:dyDescent="0.25">
      <c r="A22" s="159"/>
      <c r="B22" s="51"/>
      <c r="C22" s="52"/>
      <c r="E22" s="23" t="s">
        <v>229</v>
      </c>
      <c r="F22" s="263">
        <v>34.71</v>
      </c>
      <c r="G22" s="263">
        <v>33.652749999999997</v>
      </c>
      <c r="H22" s="353">
        <v>160</v>
      </c>
      <c r="I22" s="49">
        <v>5384.44</v>
      </c>
      <c r="J22" s="407">
        <v>169.16000000000076</v>
      </c>
      <c r="K22" s="392">
        <v>3.1416451850146077E-2</v>
      </c>
      <c r="L22" s="407">
        <v>169.16000000000076</v>
      </c>
      <c r="M22" s="197"/>
      <c r="N22" s="404" t="str">
        <f t="shared" si="0"/>
        <v>Link</v>
      </c>
      <c r="O22" s="392">
        <v>1.18E-2</v>
      </c>
      <c r="Q22" s="152"/>
    </row>
    <row r="23" spans="1:18" ht="18.95" customHeight="1" x14ac:dyDescent="0.25">
      <c r="A23" s="51"/>
      <c r="B23" s="51"/>
      <c r="C23" s="52"/>
      <c r="D23" s="53"/>
      <c r="E23" s="23" t="s">
        <v>50</v>
      </c>
      <c r="F23" s="263">
        <v>14.48</v>
      </c>
      <c r="G23" s="263">
        <v>17.567957671268459</v>
      </c>
      <c r="H23" s="353">
        <v>7678</v>
      </c>
      <c r="I23" s="49">
        <v>134886.77899999922</v>
      </c>
      <c r="J23" s="407">
        <v>-23709.338999999163</v>
      </c>
      <c r="K23" s="392">
        <v>-0.17577214887753648</v>
      </c>
      <c r="L23" s="407">
        <v>-23709.338999999163</v>
      </c>
      <c r="M23" s="165"/>
      <c r="N23" s="404" t="str">
        <f t="shared" si="0"/>
        <v>Link</v>
      </c>
      <c r="O23" s="392">
        <v>1.52E-2</v>
      </c>
      <c r="Q23" s="169"/>
    </row>
    <row r="24" spans="1:18" ht="18.95" customHeight="1" x14ac:dyDescent="0.25">
      <c r="A24" s="51"/>
      <c r="B24" s="52"/>
      <c r="C24" s="52"/>
      <c r="D24" s="53"/>
      <c r="E24" s="23" t="s">
        <v>34</v>
      </c>
      <c r="F24" s="263">
        <v>12.32</v>
      </c>
      <c r="G24" s="263">
        <v>16.459681086956586</v>
      </c>
      <c r="H24" s="353">
        <v>4600</v>
      </c>
      <c r="I24" s="49">
        <v>75714.533000000301</v>
      </c>
      <c r="J24" s="407">
        <v>-19042.533000000287</v>
      </c>
      <c r="K24" s="392">
        <v>-0.25150433140755446</v>
      </c>
      <c r="L24" s="407">
        <v>-19042.533000000287</v>
      </c>
      <c r="M24" s="165"/>
      <c r="N24" s="404" t="str">
        <f t="shared" si="0"/>
        <v>Link</v>
      </c>
      <c r="O24" s="392">
        <v>0</v>
      </c>
      <c r="Q24" s="169"/>
    </row>
    <row r="25" spans="1:18" ht="18.95" customHeight="1" x14ac:dyDescent="0.25">
      <c r="A25" s="51"/>
      <c r="B25" s="51"/>
      <c r="C25" s="52"/>
      <c r="E25" s="23" t="s">
        <v>265</v>
      </c>
      <c r="F25" s="263">
        <v>45.38</v>
      </c>
      <c r="G25" s="263">
        <v>31.250999999999998</v>
      </c>
      <c r="H25" s="353">
        <v>30</v>
      </c>
      <c r="I25" s="49">
        <v>937.53</v>
      </c>
      <c r="J25" s="407">
        <v>423.87000000000012</v>
      </c>
      <c r="K25" s="392">
        <v>0.45211353236696444</v>
      </c>
      <c r="L25" s="407">
        <v>423.87000000000012</v>
      </c>
      <c r="M25" s="166"/>
      <c r="N25" s="404" t="str">
        <f t="shared" si="0"/>
        <v>Link</v>
      </c>
      <c r="O25" s="392">
        <v>0</v>
      </c>
      <c r="Q25" s="169"/>
      <c r="R25" s="49"/>
    </row>
    <row r="26" spans="1:18" ht="18.95" customHeight="1" x14ac:dyDescent="0.25">
      <c r="A26" s="51"/>
      <c r="B26" s="51"/>
      <c r="C26" s="52"/>
      <c r="D26" s="53"/>
      <c r="E26" s="23" t="s">
        <v>223</v>
      </c>
      <c r="F26" s="263">
        <v>54.36</v>
      </c>
      <c r="G26" s="263">
        <v>55.284999999999997</v>
      </c>
      <c r="H26" s="50">
        <v>120</v>
      </c>
      <c r="I26" s="49">
        <v>6634.2</v>
      </c>
      <c r="J26" s="407">
        <v>-111</v>
      </c>
      <c r="K26" s="392">
        <v>-1.673148231889296E-2</v>
      </c>
      <c r="L26" s="407">
        <v>-111</v>
      </c>
      <c r="M26" s="166"/>
      <c r="N26" s="404" t="str">
        <f t="shared" si="0"/>
        <v>Link</v>
      </c>
      <c r="O26" s="392">
        <v>1.18E-2</v>
      </c>
      <c r="Q26" s="152"/>
    </row>
    <row r="27" spans="1:18" ht="18.95" customHeight="1" x14ac:dyDescent="0.25">
      <c r="A27" s="51"/>
      <c r="B27" s="51"/>
      <c r="C27" s="51"/>
      <c r="D27" s="53"/>
      <c r="E27" s="23" t="s">
        <v>47</v>
      </c>
      <c r="F27" s="263">
        <v>85.65</v>
      </c>
      <c r="G27" s="263">
        <v>85.65</v>
      </c>
      <c r="H27" s="353">
        <v>0</v>
      </c>
      <c r="I27" s="49">
        <v>0</v>
      </c>
      <c r="J27" s="407">
        <v>-168.6200000000008</v>
      </c>
      <c r="K27" s="392">
        <v>0</v>
      </c>
      <c r="L27" s="407">
        <v>-168.6200000000008</v>
      </c>
      <c r="M27" s="165"/>
      <c r="N27" s="404" t="str">
        <f t="shared" si="0"/>
        <v>Link</v>
      </c>
      <c r="O27" s="403">
        <v>2.8299999999999999E-2</v>
      </c>
      <c r="Q27" s="152"/>
    </row>
    <row r="28" spans="1:18" ht="18.95" customHeight="1" x14ac:dyDescent="0.25">
      <c r="A28" s="51"/>
      <c r="B28" s="51"/>
      <c r="C28" s="52"/>
      <c r="D28" s="53"/>
      <c r="E28" s="23" t="s">
        <v>190</v>
      </c>
      <c r="F28" s="263">
        <v>48.61</v>
      </c>
      <c r="G28" s="263">
        <v>48.61</v>
      </c>
      <c r="H28" s="353">
        <v>0</v>
      </c>
      <c r="I28" s="49">
        <v>0</v>
      </c>
      <c r="J28" s="407">
        <v>0</v>
      </c>
      <c r="K28" s="392">
        <v>0</v>
      </c>
      <c r="L28" s="407">
        <v>75.019999999999982</v>
      </c>
      <c r="M28" s="197"/>
      <c r="N28" s="404" t="str">
        <f t="shared" si="0"/>
        <v>Link</v>
      </c>
      <c r="O28" s="392">
        <v>1.5699999999999999E-2</v>
      </c>
      <c r="Q28" s="152"/>
    </row>
    <row r="29" spans="1:18" ht="18.95" customHeight="1" x14ac:dyDescent="0.25">
      <c r="A29" s="52"/>
      <c r="B29" s="52"/>
      <c r="C29" s="52"/>
      <c r="E29" s="23" t="s">
        <v>35</v>
      </c>
      <c r="F29" s="263">
        <v>21.88</v>
      </c>
      <c r="G29" s="263">
        <v>21.88</v>
      </c>
      <c r="H29" s="353">
        <v>0</v>
      </c>
      <c r="I29" s="49">
        <v>0</v>
      </c>
      <c r="J29" s="407">
        <v>87.060000000012224</v>
      </c>
      <c r="K29" s="392">
        <v>0</v>
      </c>
      <c r="L29" s="407">
        <v>87.060000000012224</v>
      </c>
      <c r="M29" s="165"/>
      <c r="N29" s="404" t="str">
        <f t="shared" si="0"/>
        <v>Link</v>
      </c>
      <c r="O29" s="392">
        <v>0</v>
      </c>
    </row>
    <row r="30" spans="1:18" ht="18.95" customHeight="1" x14ac:dyDescent="0.25">
      <c r="A30" s="51"/>
      <c r="B30" s="51"/>
      <c r="C30" s="52"/>
      <c r="D30" s="53"/>
      <c r="E30" s="23" t="s">
        <v>299</v>
      </c>
      <c r="F30" s="263">
        <v>86.01</v>
      </c>
      <c r="G30" s="263">
        <v>87.521599999999992</v>
      </c>
      <c r="H30" s="353">
        <v>25</v>
      </c>
      <c r="I30" s="49">
        <v>2188.04</v>
      </c>
      <c r="J30" s="407">
        <v>-37.789999999999964</v>
      </c>
      <c r="K30" s="392">
        <v>-1.7271165060967663E-2</v>
      </c>
      <c r="L30" s="407">
        <v>-37.789999999999964</v>
      </c>
      <c r="M30" s="472"/>
      <c r="N30" s="404" t="str">
        <f t="shared" si="0"/>
        <v>Link</v>
      </c>
      <c r="O30" s="392">
        <v>2.3599999999999999E-2</v>
      </c>
      <c r="Q30" s="152"/>
    </row>
    <row r="31" spans="1:18" ht="18.95" customHeight="1" x14ac:dyDescent="0.25">
      <c r="A31" s="51"/>
      <c r="B31" s="51"/>
      <c r="C31" s="52"/>
      <c r="D31" s="53"/>
      <c r="E31" s="23" t="s">
        <v>191</v>
      </c>
      <c r="F31" s="263">
        <v>207.85</v>
      </c>
      <c r="G31" s="263">
        <v>207.85</v>
      </c>
      <c r="H31" s="353">
        <v>0</v>
      </c>
      <c r="I31" s="49">
        <v>0</v>
      </c>
      <c r="J31" s="407">
        <v>0</v>
      </c>
      <c r="K31" s="392">
        <v>0</v>
      </c>
      <c r="L31" s="407">
        <v>160.82999999999993</v>
      </c>
      <c r="M31" s="197"/>
      <c r="N31" s="404" t="str">
        <f t="shared" si="0"/>
        <v>Link</v>
      </c>
      <c r="O31" s="392">
        <v>0</v>
      </c>
      <c r="P31" s="360"/>
      <c r="Q31" s="169"/>
    </row>
    <row r="32" spans="1:18" ht="18.95" customHeight="1" x14ac:dyDescent="0.25">
      <c r="A32" s="51"/>
      <c r="B32" s="51"/>
      <c r="C32" s="52"/>
      <c r="D32" s="53"/>
      <c r="E32" s="23" t="s">
        <v>186</v>
      </c>
      <c r="F32" s="263">
        <v>65.95</v>
      </c>
      <c r="G32" s="263">
        <v>61.79</v>
      </c>
      <c r="H32" s="353">
        <v>30</v>
      </c>
      <c r="I32" s="49">
        <v>1853.7</v>
      </c>
      <c r="J32" s="407">
        <v>124.79999999999995</v>
      </c>
      <c r="K32" s="392">
        <v>6.7324809839779967E-2</v>
      </c>
      <c r="L32" s="407">
        <v>388.23000000000025</v>
      </c>
      <c r="M32" s="197"/>
      <c r="N32" s="404" t="str">
        <f t="shared" si="0"/>
        <v>Link</v>
      </c>
      <c r="O32" s="392">
        <v>1.6E-2</v>
      </c>
      <c r="Q32" s="169"/>
    </row>
    <row r="33" spans="1:21" ht="18.95" customHeight="1" x14ac:dyDescent="0.25">
      <c r="A33" s="52"/>
      <c r="B33" s="159"/>
      <c r="C33" s="354"/>
      <c r="E33" s="23" t="s">
        <v>39</v>
      </c>
      <c r="F33" s="263">
        <v>33.36</v>
      </c>
      <c r="G33" s="263">
        <v>33.36</v>
      </c>
      <c r="H33" s="353">
        <v>0</v>
      </c>
      <c r="I33" s="49">
        <v>0</v>
      </c>
      <c r="J33" s="407">
        <v>0</v>
      </c>
      <c r="K33" s="392">
        <v>0</v>
      </c>
      <c r="L33" s="407">
        <v>529.88000000000284</v>
      </c>
      <c r="M33" s="196"/>
      <c r="N33" s="404" t="str">
        <f t="shared" si="0"/>
        <v>Link</v>
      </c>
      <c r="O33" s="392">
        <v>3.2099999999999997E-2</v>
      </c>
      <c r="Q33" s="152"/>
      <c r="R33" s="49"/>
    </row>
    <row r="34" spans="1:21" ht="18.95" customHeight="1" x14ac:dyDescent="0.25">
      <c r="A34" s="51"/>
      <c r="B34" s="51"/>
      <c r="C34" s="52"/>
      <c r="D34" s="53"/>
      <c r="E34" s="23" t="s">
        <v>0</v>
      </c>
      <c r="F34" s="263">
        <v>148.37</v>
      </c>
      <c r="G34" s="263">
        <v>148.37</v>
      </c>
      <c r="H34" s="353">
        <v>0</v>
      </c>
      <c r="I34" s="49">
        <v>0</v>
      </c>
      <c r="J34" s="407">
        <v>0</v>
      </c>
      <c r="K34" s="392">
        <v>0</v>
      </c>
      <c r="L34" s="407">
        <v>171.47000000000003</v>
      </c>
      <c r="M34" s="197"/>
      <c r="N34" s="404" t="str">
        <f t="shared" si="0"/>
        <v>Link</v>
      </c>
      <c r="O34" s="392">
        <v>4.1000000000000003E-3</v>
      </c>
      <c r="Q34" s="169"/>
    </row>
    <row r="35" spans="1:21" ht="18.95" customHeight="1" x14ac:dyDescent="0.25">
      <c r="A35" s="52"/>
      <c r="B35" s="52"/>
      <c r="C35" s="52"/>
      <c r="D35" s="53"/>
      <c r="E35" s="23" t="s">
        <v>13</v>
      </c>
      <c r="F35" s="263">
        <v>43.4</v>
      </c>
      <c r="G35" s="263">
        <v>46.455625000000005</v>
      </c>
      <c r="H35" s="353">
        <v>240</v>
      </c>
      <c r="I35" s="49">
        <v>11149.35</v>
      </c>
      <c r="J35" s="407">
        <v>-733.35000000000036</v>
      </c>
      <c r="K35" s="392">
        <v>-6.5775134873333557E-2</v>
      </c>
      <c r="L35" s="407">
        <v>-733.35000000000036</v>
      </c>
      <c r="M35" s="197"/>
      <c r="N35" s="404" t="str">
        <f t="shared" si="0"/>
        <v>Link</v>
      </c>
      <c r="O35" s="392">
        <v>0</v>
      </c>
      <c r="P35" s="49"/>
      <c r="Q35" s="152"/>
      <c r="R35" s="49"/>
    </row>
    <row r="36" spans="1:21" ht="18.95" customHeight="1" x14ac:dyDescent="0.25">
      <c r="A36" s="51"/>
      <c r="B36" s="51"/>
      <c r="C36" s="52"/>
      <c r="D36" s="53"/>
      <c r="E36" s="23" t="s">
        <v>51</v>
      </c>
      <c r="F36" s="263">
        <v>138.52000000000001</v>
      </c>
      <c r="G36" s="263">
        <v>138.52000000000001</v>
      </c>
      <c r="H36" s="353">
        <v>0</v>
      </c>
      <c r="I36" s="49">
        <v>0</v>
      </c>
      <c r="J36" s="407">
        <v>0</v>
      </c>
      <c r="K36" s="392">
        <v>0</v>
      </c>
      <c r="L36" s="407">
        <v>176.70000000000073</v>
      </c>
      <c r="M36" s="206"/>
      <c r="N36" s="404" t="str">
        <f t="shared" si="0"/>
        <v>Link</v>
      </c>
      <c r="O36" s="403">
        <v>1.8200000000000001E-2</v>
      </c>
      <c r="Q36" s="152"/>
    </row>
    <row r="37" spans="1:21" ht="18.95" customHeight="1" x14ac:dyDescent="0.25">
      <c r="A37" s="51"/>
      <c r="B37" s="51"/>
      <c r="C37" s="52"/>
      <c r="E37" s="23" t="s">
        <v>42</v>
      </c>
      <c r="F37" s="263">
        <v>88.09</v>
      </c>
      <c r="G37" s="263">
        <v>88.09</v>
      </c>
      <c r="H37" s="353">
        <v>0</v>
      </c>
      <c r="I37" s="49">
        <v>0</v>
      </c>
      <c r="J37" s="407">
        <v>0</v>
      </c>
      <c r="K37" s="392">
        <v>0</v>
      </c>
      <c r="L37" s="407">
        <v>128.08999999999833</v>
      </c>
      <c r="M37" s="165"/>
      <c r="N37" s="404" t="str">
        <f t="shared" si="0"/>
        <v>Link</v>
      </c>
      <c r="O37" s="392">
        <v>2.8299999999999999E-2</v>
      </c>
    </row>
    <row r="38" spans="1:21" ht="18.95" customHeight="1" x14ac:dyDescent="0.25">
      <c r="A38" s="51"/>
      <c r="B38" s="51"/>
      <c r="C38" s="52"/>
      <c r="D38" s="53"/>
      <c r="E38" s="23" t="s">
        <v>54</v>
      </c>
      <c r="F38" s="263">
        <v>101.7</v>
      </c>
      <c r="G38" s="263">
        <v>101.7</v>
      </c>
      <c r="H38" s="353">
        <v>0</v>
      </c>
      <c r="I38" s="49">
        <v>0</v>
      </c>
      <c r="J38" s="407">
        <v>0</v>
      </c>
      <c r="K38" s="392">
        <v>0</v>
      </c>
      <c r="L38" s="407">
        <v>114.84999999999991</v>
      </c>
      <c r="M38" s="206"/>
      <c r="N38" s="404" t="str">
        <f t="shared" si="0"/>
        <v>Link</v>
      </c>
      <c r="O38" s="392">
        <v>2.63E-2</v>
      </c>
      <c r="Q38" s="152"/>
    </row>
    <row r="39" spans="1:21" ht="18.95" customHeight="1" x14ac:dyDescent="0.25">
      <c r="A39" s="51"/>
      <c r="B39" s="51"/>
      <c r="C39" s="52"/>
      <c r="D39" s="53"/>
      <c r="E39" s="23" t="s">
        <v>189</v>
      </c>
      <c r="F39" s="263">
        <v>46.93</v>
      </c>
      <c r="G39" s="263">
        <v>46.438374999999965</v>
      </c>
      <c r="H39" s="353">
        <v>80</v>
      </c>
      <c r="I39" s="49">
        <v>3715.069999999997</v>
      </c>
      <c r="J39" s="407">
        <v>39.330000000002201</v>
      </c>
      <c r="K39" s="392">
        <v>1.0586610750269254E-2</v>
      </c>
      <c r="L39" s="407">
        <v>39.330000000002201</v>
      </c>
      <c r="M39" s="197"/>
      <c r="N39" s="404" t="str">
        <f t="shared" si="0"/>
        <v>Link</v>
      </c>
      <c r="O39" s="392">
        <v>3.2500000000000001E-2</v>
      </c>
      <c r="P39" s="49"/>
      <c r="Q39" s="169"/>
      <c r="T39" s="390"/>
      <c r="U39" s="390"/>
    </row>
    <row r="40" spans="1:21" ht="18.95" customHeight="1" x14ac:dyDescent="0.25">
      <c r="A40" s="51"/>
      <c r="B40" s="51"/>
      <c r="C40" s="52"/>
      <c r="D40" s="53"/>
      <c r="E40" s="23" t="s">
        <v>53</v>
      </c>
      <c r="F40" s="263">
        <v>58.49</v>
      </c>
      <c r="G40" s="263">
        <v>58.49</v>
      </c>
      <c r="H40" s="353">
        <v>0</v>
      </c>
      <c r="I40" s="49">
        <v>0</v>
      </c>
      <c r="J40" s="407">
        <v>0</v>
      </c>
      <c r="K40" s="392">
        <v>0</v>
      </c>
      <c r="L40" s="407">
        <v>33.940000000000055</v>
      </c>
      <c r="M40" s="472"/>
      <c r="N40" s="404" t="str">
        <f t="shared" si="0"/>
        <v>Link</v>
      </c>
      <c r="O40" s="403">
        <v>7.6E-3</v>
      </c>
      <c r="Q40" s="152"/>
    </row>
    <row r="41" spans="1:21" ht="18.95" customHeight="1" x14ac:dyDescent="0.25">
      <c r="A41" s="51"/>
      <c r="B41" s="51"/>
      <c r="C41" s="52"/>
      <c r="D41" s="53"/>
      <c r="E41" s="23"/>
      <c r="H41" s="353"/>
      <c r="J41" s="407"/>
      <c r="K41" s="392"/>
      <c r="L41" s="407"/>
      <c r="M41" s="165"/>
      <c r="N41" s="404"/>
      <c r="P41" s="49"/>
      <c r="Q41" s="152"/>
    </row>
    <row r="42" spans="1:21" ht="18.95" customHeight="1" x14ac:dyDescent="0.25">
      <c r="A42" s="51"/>
      <c r="B42" s="51"/>
      <c r="C42" s="52"/>
      <c r="E42" s="23"/>
      <c r="H42" s="353"/>
      <c r="J42" s="407"/>
      <c r="K42" s="392"/>
      <c r="L42" s="407"/>
      <c r="M42" s="198"/>
      <c r="N42" s="404"/>
      <c r="Q42" s="152"/>
    </row>
  </sheetData>
  <sortState ref="A2:U42">
    <sortCondition ref="E1"/>
  </sortState>
  <conditionalFormatting sqref="E2 B37:B38 E16:E18 E7:E9 E4 E20 E12 E23:E34 B40 E14">
    <cfRule type="expression" dxfId="706" priority="403">
      <formula>E2=0</formula>
    </cfRule>
  </conditionalFormatting>
  <conditionalFormatting sqref="G2 G7:G9 G4 G12 G14 G16:G40">
    <cfRule type="expression" dxfId="705" priority="401">
      <formula>H2=0</formula>
    </cfRule>
  </conditionalFormatting>
  <conditionalFormatting sqref="Q13">
    <cfRule type="expression" dxfId="704" priority="399">
      <formula>R13=0</formula>
    </cfRule>
  </conditionalFormatting>
  <conditionalFormatting sqref="F2 F16:F18 F7:F9 F4 F20 F12 F23:F34 F14">
    <cfRule type="expression" dxfId="703" priority="398">
      <formula>H2=0</formula>
    </cfRule>
  </conditionalFormatting>
  <conditionalFormatting sqref="P22">
    <cfRule type="expression" dxfId="702" priority="397">
      <formula>R22=0</formula>
    </cfRule>
  </conditionalFormatting>
  <conditionalFormatting sqref="H2 H16:H18 H7:H9 H4 H20 H12 H23:H34 H14">
    <cfRule type="expression" dxfId="701" priority="395">
      <formula>H2=0</formula>
    </cfRule>
  </conditionalFormatting>
  <conditionalFormatting sqref="P19">
    <cfRule type="expression" dxfId="700" priority="394">
      <formula>P19=0</formula>
    </cfRule>
  </conditionalFormatting>
  <conditionalFormatting sqref="Q12">
    <cfRule type="expression" dxfId="699" priority="393">
      <formula>Q12=0</formula>
    </cfRule>
  </conditionalFormatting>
  <conditionalFormatting sqref="I2 I16:I18 I7:I9 I4 I20 I12 I23:I34 I14">
    <cfRule type="expression" dxfId="698" priority="391">
      <formula>H2=0</formula>
    </cfRule>
  </conditionalFormatting>
  <conditionalFormatting sqref="P18">
    <cfRule type="expression" dxfId="697" priority="390">
      <formula>O18=0</formula>
    </cfRule>
  </conditionalFormatting>
  <conditionalFormatting sqref="Q11">
    <cfRule type="expression" dxfId="696" priority="389">
      <formula>P11=0</formula>
    </cfRule>
  </conditionalFormatting>
  <conditionalFormatting sqref="E23:E32">
    <cfRule type="expression" dxfId="695" priority="380">
      <formula>H23=0</formula>
    </cfRule>
  </conditionalFormatting>
  <conditionalFormatting sqref="C37">
    <cfRule type="expression" dxfId="694" priority="377">
      <formula>E37=0</formula>
    </cfRule>
  </conditionalFormatting>
  <conditionalFormatting sqref="B6">
    <cfRule type="expression" dxfId="693" priority="495">
      <formula>E35=0</formula>
    </cfRule>
  </conditionalFormatting>
  <conditionalFormatting sqref="C6">
    <cfRule type="expression" dxfId="692" priority="496">
      <formula>E35=0</formula>
    </cfRule>
  </conditionalFormatting>
  <conditionalFormatting sqref="E15">
    <cfRule type="expression" dxfId="691" priority="370">
      <formula>H15=0</formula>
    </cfRule>
  </conditionalFormatting>
  <conditionalFormatting sqref="G15">
    <cfRule type="expression" dxfId="690" priority="369">
      <formula>H15=0</formula>
    </cfRule>
  </conditionalFormatting>
  <conditionalFormatting sqref="F15">
    <cfRule type="expression" dxfId="689" priority="368">
      <formula>H15=0</formula>
    </cfRule>
  </conditionalFormatting>
  <conditionalFormatting sqref="H15">
    <cfRule type="expression" dxfId="688" priority="367">
      <formula>H15=0</formula>
    </cfRule>
  </conditionalFormatting>
  <conditionalFormatting sqref="I15">
    <cfRule type="expression" dxfId="687" priority="366">
      <formula>H15=0</formula>
    </cfRule>
  </conditionalFormatting>
  <conditionalFormatting sqref="E3">
    <cfRule type="expression" dxfId="686" priority="343">
      <formula>H3=0</formula>
    </cfRule>
  </conditionalFormatting>
  <conditionalFormatting sqref="G3">
    <cfRule type="expression" dxfId="685" priority="342">
      <formula>H3=0</formula>
    </cfRule>
  </conditionalFormatting>
  <conditionalFormatting sqref="F3">
    <cfRule type="expression" dxfId="684" priority="341">
      <formula>H3=0</formula>
    </cfRule>
  </conditionalFormatting>
  <conditionalFormatting sqref="H3">
    <cfRule type="expression" dxfId="683" priority="340">
      <formula>H3=0</formula>
    </cfRule>
  </conditionalFormatting>
  <conditionalFormatting sqref="I3">
    <cfRule type="expression" dxfId="682" priority="339">
      <formula>H3=0</formula>
    </cfRule>
  </conditionalFormatting>
  <conditionalFormatting sqref="E5">
    <cfRule type="expression" dxfId="681" priority="332">
      <formula>H5=0</formula>
    </cfRule>
  </conditionalFormatting>
  <conditionalFormatting sqref="G5">
    <cfRule type="expression" dxfId="680" priority="331">
      <formula>H5=0</formula>
    </cfRule>
  </conditionalFormatting>
  <conditionalFormatting sqref="F5">
    <cfRule type="expression" dxfId="679" priority="330">
      <formula>H5=0</formula>
    </cfRule>
  </conditionalFormatting>
  <conditionalFormatting sqref="H5">
    <cfRule type="expression" dxfId="678" priority="329">
      <formula>H5=0</formula>
    </cfRule>
  </conditionalFormatting>
  <conditionalFormatting sqref="I5">
    <cfRule type="expression" dxfId="677" priority="328">
      <formula>H5=0</formula>
    </cfRule>
  </conditionalFormatting>
  <conditionalFormatting sqref="E35">
    <cfRule type="expression" dxfId="676" priority="307">
      <formula>H35=0</formula>
    </cfRule>
  </conditionalFormatting>
  <conditionalFormatting sqref="F35">
    <cfRule type="expression" dxfId="675" priority="305">
      <formula>H35=0</formula>
    </cfRule>
  </conditionalFormatting>
  <conditionalFormatting sqref="H35">
    <cfRule type="expression" dxfId="674" priority="304">
      <formula>H35=0</formula>
    </cfRule>
  </conditionalFormatting>
  <conditionalFormatting sqref="I35">
    <cfRule type="expression" dxfId="673" priority="303">
      <formula>H35=0</formula>
    </cfRule>
  </conditionalFormatting>
  <conditionalFormatting sqref="E19">
    <cfRule type="expression" dxfId="672" priority="298">
      <formula>H19=0</formula>
    </cfRule>
  </conditionalFormatting>
  <conditionalFormatting sqref="F19">
    <cfRule type="expression" dxfId="671" priority="296">
      <formula>H19=0</formula>
    </cfRule>
  </conditionalFormatting>
  <conditionalFormatting sqref="H19">
    <cfRule type="expression" dxfId="670" priority="295">
      <formula>H19=0</formula>
    </cfRule>
  </conditionalFormatting>
  <conditionalFormatting sqref="I19">
    <cfRule type="expression" dxfId="669" priority="294">
      <formula>H19=0</formula>
    </cfRule>
  </conditionalFormatting>
  <conditionalFormatting sqref="E11">
    <cfRule type="expression" dxfId="668" priority="289">
      <formula>H11=0</formula>
    </cfRule>
  </conditionalFormatting>
  <conditionalFormatting sqref="G11">
    <cfRule type="expression" dxfId="667" priority="288">
      <formula>H11=0</formula>
    </cfRule>
  </conditionalFormatting>
  <conditionalFormatting sqref="F11">
    <cfRule type="expression" dxfId="666" priority="287">
      <formula>H11=0</formula>
    </cfRule>
  </conditionalFormatting>
  <conditionalFormatting sqref="H11">
    <cfRule type="expression" dxfId="665" priority="286">
      <formula>H11=0</formula>
    </cfRule>
  </conditionalFormatting>
  <conditionalFormatting sqref="I11">
    <cfRule type="expression" dxfId="664" priority="285">
      <formula>H11=0</formula>
    </cfRule>
  </conditionalFormatting>
  <conditionalFormatting sqref="E36">
    <cfRule type="expression" dxfId="663" priority="279">
      <formula>H36=0</formula>
    </cfRule>
  </conditionalFormatting>
  <conditionalFormatting sqref="F36">
    <cfRule type="expression" dxfId="662" priority="277">
      <formula>H36=0</formula>
    </cfRule>
  </conditionalFormatting>
  <conditionalFormatting sqref="H36">
    <cfRule type="expression" dxfId="661" priority="276">
      <formula>H36=0</formula>
    </cfRule>
  </conditionalFormatting>
  <conditionalFormatting sqref="I36">
    <cfRule type="expression" dxfId="660" priority="275">
      <formula>H36=0</formula>
    </cfRule>
  </conditionalFormatting>
  <conditionalFormatting sqref="E21">
    <cfRule type="expression" dxfId="659" priority="267">
      <formula>H21=0</formula>
    </cfRule>
  </conditionalFormatting>
  <conditionalFormatting sqref="F21">
    <cfRule type="expression" dxfId="658" priority="265">
      <formula>H21=0</formula>
    </cfRule>
  </conditionalFormatting>
  <conditionalFormatting sqref="H21">
    <cfRule type="expression" dxfId="657" priority="264">
      <formula>H21=0</formula>
    </cfRule>
  </conditionalFormatting>
  <conditionalFormatting sqref="I21">
    <cfRule type="expression" dxfId="656" priority="263">
      <formula>H21=0</formula>
    </cfRule>
  </conditionalFormatting>
  <conditionalFormatting sqref="E37">
    <cfRule type="expression" dxfId="655" priority="257">
      <formula>H37=0</formula>
    </cfRule>
  </conditionalFormatting>
  <conditionalFormatting sqref="F37">
    <cfRule type="expression" dxfId="654" priority="255">
      <formula>H37=0</formula>
    </cfRule>
  </conditionalFormatting>
  <conditionalFormatting sqref="H37">
    <cfRule type="expression" dxfId="653" priority="254">
      <formula>H37=0</formula>
    </cfRule>
  </conditionalFormatting>
  <conditionalFormatting sqref="I37">
    <cfRule type="expression" dxfId="652" priority="253">
      <formula>H37=0</formula>
    </cfRule>
  </conditionalFormatting>
  <conditionalFormatting sqref="E6">
    <cfRule type="expression" dxfId="651" priority="239">
      <formula>H6=0</formula>
    </cfRule>
  </conditionalFormatting>
  <conditionalFormatting sqref="G6">
    <cfRule type="expression" dxfId="650" priority="238">
      <formula>H6=0</formula>
    </cfRule>
  </conditionalFormatting>
  <conditionalFormatting sqref="F6">
    <cfRule type="expression" dxfId="649" priority="237">
      <formula>H6=0</formula>
    </cfRule>
  </conditionalFormatting>
  <conditionalFormatting sqref="H6">
    <cfRule type="expression" dxfId="648" priority="236">
      <formula>H6=0</formula>
    </cfRule>
  </conditionalFormatting>
  <conditionalFormatting sqref="I6">
    <cfRule type="expression" dxfId="647" priority="235">
      <formula>H6=0</formula>
    </cfRule>
  </conditionalFormatting>
  <conditionalFormatting sqref="E13">
    <cfRule type="expression" dxfId="646" priority="227">
      <formula>H13=0</formula>
    </cfRule>
  </conditionalFormatting>
  <conditionalFormatting sqref="G13">
    <cfRule type="expression" dxfId="645" priority="226">
      <formula>H13=0</formula>
    </cfRule>
  </conditionalFormatting>
  <conditionalFormatting sqref="F13">
    <cfRule type="expression" dxfId="644" priority="225">
      <formula>H13=0</formula>
    </cfRule>
  </conditionalFormatting>
  <conditionalFormatting sqref="H13">
    <cfRule type="expression" dxfId="643" priority="224">
      <formula>H13=0</formula>
    </cfRule>
  </conditionalFormatting>
  <conditionalFormatting sqref="I13">
    <cfRule type="expression" dxfId="642" priority="223">
      <formula>H13=0</formula>
    </cfRule>
  </conditionalFormatting>
  <conditionalFormatting sqref="E38">
    <cfRule type="expression" dxfId="641" priority="217">
      <formula>H38=0</formula>
    </cfRule>
  </conditionalFormatting>
  <conditionalFormatting sqref="F38">
    <cfRule type="expression" dxfId="640" priority="215">
      <formula>H38=0</formula>
    </cfRule>
  </conditionalFormatting>
  <conditionalFormatting sqref="H38">
    <cfRule type="expression" dxfId="639" priority="214">
      <formula>H38=0</formula>
    </cfRule>
  </conditionalFormatting>
  <conditionalFormatting sqref="I38">
    <cfRule type="expression" dxfId="638" priority="213">
      <formula>H38=0</formula>
    </cfRule>
  </conditionalFormatting>
  <conditionalFormatting sqref="E39">
    <cfRule type="expression" dxfId="637" priority="207">
      <formula>H39=0</formula>
    </cfRule>
  </conditionalFormatting>
  <conditionalFormatting sqref="F39">
    <cfRule type="expression" dxfId="636" priority="205">
      <formula>H39=0</formula>
    </cfRule>
  </conditionalFormatting>
  <conditionalFormatting sqref="H39">
    <cfRule type="expression" dxfId="635" priority="204">
      <formula>H39=0</formula>
    </cfRule>
  </conditionalFormatting>
  <conditionalFormatting sqref="I39">
    <cfRule type="expression" dxfId="634" priority="203">
      <formula>H39=0</formula>
    </cfRule>
  </conditionalFormatting>
  <conditionalFormatting sqref="E22">
    <cfRule type="expression" dxfId="633" priority="197">
      <formula>H22=0</formula>
    </cfRule>
  </conditionalFormatting>
  <conditionalFormatting sqref="F22">
    <cfRule type="expression" dxfId="632" priority="195">
      <formula>H22=0</formula>
    </cfRule>
  </conditionalFormatting>
  <conditionalFormatting sqref="H22">
    <cfRule type="expression" dxfId="631" priority="194">
      <formula>H22=0</formula>
    </cfRule>
  </conditionalFormatting>
  <conditionalFormatting sqref="I22">
    <cfRule type="expression" dxfId="630" priority="193">
      <formula>H22=0</formula>
    </cfRule>
  </conditionalFormatting>
  <conditionalFormatting sqref="E10">
    <cfRule type="expression" dxfId="629" priority="189">
      <formula>H10=0</formula>
    </cfRule>
  </conditionalFormatting>
  <conditionalFormatting sqref="G10">
    <cfRule type="expression" dxfId="628" priority="188">
      <formula>H10=0</formula>
    </cfRule>
  </conditionalFormatting>
  <conditionalFormatting sqref="F10">
    <cfRule type="expression" dxfId="627" priority="187">
      <formula>H10=0</formula>
    </cfRule>
  </conditionalFormatting>
  <conditionalFormatting sqref="H10">
    <cfRule type="expression" dxfId="626" priority="186">
      <formula>H10=0</formula>
    </cfRule>
  </conditionalFormatting>
  <conditionalFormatting sqref="I10">
    <cfRule type="expression" dxfId="625" priority="185">
      <formula>H10=0</formula>
    </cfRule>
  </conditionalFormatting>
  <conditionalFormatting sqref="J2:L39 J41:L41">
    <cfRule type="expression" dxfId="624" priority="15">
      <formula>J2&gt;0</formula>
    </cfRule>
    <cfRule type="expression" dxfId="623" priority="18">
      <formula>J2=0</formula>
    </cfRule>
  </conditionalFormatting>
  <conditionalFormatting sqref="J2:L39 J41:L42">
    <cfRule type="expression" dxfId="622" priority="14">
      <formula>J2&lt;0</formula>
    </cfRule>
  </conditionalFormatting>
  <conditionalFormatting sqref="E40">
    <cfRule type="expression" dxfId="621" priority="11">
      <formula>H40=0</formula>
    </cfRule>
  </conditionalFormatting>
  <conditionalFormatting sqref="F40">
    <cfRule type="expression" dxfId="620" priority="9">
      <formula>H40=0</formula>
    </cfRule>
  </conditionalFormatting>
  <conditionalFormatting sqref="H40">
    <cfRule type="expression" dxfId="619" priority="8">
      <formula>H40=0</formula>
    </cfRule>
  </conditionalFormatting>
  <conditionalFormatting sqref="I40">
    <cfRule type="expression" dxfId="618" priority="7">
      <formula>H40=0</formula>
    </cfRule>
  </conditionalFormatting>
  <conditionalFormatting sqref="J40:L40">
    <cfRule type="expression" dxfId="617" priority="5">
      <formula>J40&gt;0</formula>
    </cfRule>
    <cfRule type="expression" dxfId="616" priority="6">
      <formula>J40=0</formula>
    </cfRule>
  </conditionalFormatting>
  <conditionalFormatting sqref="J40:L40">
    <cfRule type="expression" dxfId="615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14" priority="392">
      <formula>O1=0</formula>
    </cfRule>
  </conditionalFormatting>
  <hyperlinks>
    <hyperlink ref="E6" location="BIIB!A1" display="BIIB"/>
    <hyperlink ref="E25" location="MYL!A1" display="MYL"/>
    <hyperlink ref="E30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7" location="UNP!A1" display="UNP"/>
    <hyperlink ref="E31" location="SPY!A1" display="SPY"/>
    <hyperlink ref="E32" location="SWKS!A1" display="SWKS"/>
    <hyperlink ref="E8" location="CNI!A1" display="CNI"/>
    <hyperlink ref="E39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5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40" location="WWD!A1" display="WWD"/>
    <hyperlink ref="E15" location="GIS!A1" display="GIS"/>
    <hyperlink ref="E16" location="GM!A1" display="GM"/>
    <hyperlink ref="E34" location="TMO!A1" display="TMO"/>
    <hyperlink ref="E33" location="TKR!A1" display="TKR"/>
    <hyperlink ref="E38" location="UTX!A1" display="UTX"/>
    <hyperlink ref="E3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42541</v>
      </c>
      <c r="X2" s="10">
        <v>241</v>
      </c>
      <c r="Y2" s="10">
        <v>242.5</v>
      </c>
      <c r="Z2" s="10">
        <v>237.17</v>
      </c>
      <c r="AA2" s="10">
        <v>237.39</v>
      </c>
      <c r="AB2" s="95">
        <v>1394200</v>
      </c>
      <c r="AC2" s="10">
        <v>237.39</v>
      </c>
      <c r="AD2" s="2">
        <f>Y2-Z2</f>
        <v>5.3300000000000125</v>
      </c>
      <c r="AE2" s="138">
        <f>AC2/AC3-1</f>
        <v>-3.4423407917384408E-3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237.39</v>
      </c>
      <c r="W3" s="133">
        <v>42538</v>
      </c>
      <c r="X3" s="10">
        <v>242.27</v>
      </c>
      <c r="Y3" s="10">
        <v>242.27</v>
      </c>
      <c r="Z3" s="10">
        <v>238.2</v>
      </c>
      <c r="AA3" s="10">
        <v>238.21</v>
      </c>
      <c r="AB3" s="95">
        <v>2219500</v>
      </c>
      <c r="AC3" s="10">
        <v>238.21</v>
      </c>
      <c r="AD3" s="2">
        <f t="shared" ref="AD3:AD66" si="0">Y3-Z3</f>
        <v>4.0700000000000216</v>
      </c>
      <c r="AE3" s="138">
        <f t="shared" ref="AE3:AE66" si="1">AC3/AC4-1</f>
        <v>-1.6433378752219285E-2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237.39</v>
      </c>
      <c r="T4" s="1"/>
      <c r="W4" s="133">
        <v>42537</v>
      </c>
      <c r="X4" s="10">
        <v>236.91</v>
      </c>
      <c r="Y4" s="10">
        <v>243.34</v>
      </c>
      <c r="Z4" s="10">
        <v>236.54</v>
      </c>
      <c r="AA4" s="10">
        <v>242.19</v>
      </c>
      <c r="AB4" s="95">
        <v>1991800</v>
      </c>
      <c r="AC4" s="10">
        <v>242.19</v>
      </c>
      <c r="AD4" s="2">
        <f t="shared" si="0"/>
        <v>6.8000000000000114</v>
      </c>
      <c r="AE4" s="138">
        <f t="shared" si="1"/>
        <v>1.3729019295969147E-2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42536</v>
      </c>
      <c r="X5" s="10">
        <v>242.38</v>
      </c>
      <c r="Y5" s="10">
        <v>242.99</v>
      </c>
      <c r="Z5" s="10">
        <v>238.59</v>
      </c>
      <c r="AA5" s="10">
        <v>238.91</v>
      </c>
      <c r="AB5" s="95">
        <v>2092500</v>
      </c>
      <c r="AC5" s="10">
        <v>238.91</v>
      </c>
      <c r="AD5" s="2">
        <f t="shared" si="0"/>
        <v>4.4000000000000057</v>
      </c>
      <c r="AE5" s="138">
        <f t="shared" si="1"/>
        <v>-1.1543235415804709E-2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42535</v>
      </c>
      <c r="X6" s="10">
        <v>243.35</v>
      </c>
      <c r="Y6" s="10">
        <v>245.01</v>
      </c>
      <c r="Z6" s="10">
        <v>240.16</v>
      </c>
      <c r="AA6" s="10">
        <v>241.7</v>
      </c>
      <c r="AB6" s="95">
        <v>1693000</v>
      </c>
      <c r="AC6" s="10">
        <v>241.7</v>
      </c>
      <c r="AD6" s="2">
        <f t="shared" si="0"/>
        <v>4.8499999999999943</v>
      </c>
      <c r="AE6" s="138">
        <f t="shared" si="1"/>
        <v>-1.0845099242889344E-2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200</v>
      </c>
      <c r="Q7" s="2">
        <f>Q10+Q8</f>
        <v>1659.3600000000079</v>
      </c>
      <c r="R7" s="241"/>
      <c r="W7" s="133">
        <v>42534</v>
      </c>
      <c r="X7" s="10">
        <v>245.76</v>
      </c>
      <c r="Y7" s="10">
        <v>248.4</v>
      </c>
      <c r="Z7" s="10">
        <v>244.04</v>
      </c>
      <c r="AA7" s="10">
        <v>244.35</v>
      </c>
      <c r="AB7" s="95">
        <v>1622700</v>
      </c>
      <c r="AC7" s="10">
        <v>244.35</v>
      </c>
      <c r="AD7" s="2">
        <f t="shared" si="0"/>
        <v>4.3600000000000136</v>
      </c>
      <c r="AE7" s="138">
        <f t="shared" si="1"/>
        <v>-7.2319505952138652E-3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205</v>
      </c>
      <c r="P8" s="34"/>
      <c r="Q8" s="2">
        <f>K18+M18-F18+Q2*Q4</f>
        <v>0</v>
      </c>
      <c r="W8" s="133">
        <v>42531</v>
      </c>
      <c r="X8" s="10">
        <v>248.15</v>
      </c>
      <c r="Y8" s="10">
        <v>249.04</v>
      </c>
      <c r="Z8" s="10">
        <v>244.02</v>
      </c>
      <c r="AA8" s="10">
        <v>246.13</v>
      </c>
      <c r="AB8" s="95">
        <v>2448100</v>
      </c>
      <c r="AC8" s="10">
        <v>246.13</v>
      </c>
      <c r="AD8" s="2">
        <f t="shared" si="0"/>
        <v>5.0199999999999818</v>
      </c>
      <c r="AE8" s="138">
        <f t="shared" si="1"/>
        <v>-1.7288189730895187E-2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272</v>
      </c>
      <c r="Q9" s="138">
        <f>IF(Q2=0, 0, Q8/Q6)</f>
        <v>0</v>
      </c>
      <c r="T9" s="158"/>
      <c r="W9" s="133">
        <v>42530</v>
      </c>
      <c r="X9" s="10">
        <v>253.14</v>
      </c>
      <c r="Y9" s="10">
        <v>256.19</v>
      </c>
      <c r="Z9" s="10">
        <v>249.57</v>
      </c>
      <c r="AA9" s="10">
        <v>250.46</v>
      </c>
      <c r="AB9" s="95">
        <v>2848500</v>
      </c>
      <c r="AC9" s="10">
        <v>250.46</v>
      </c>
      <c r="AD9" s="2">
        <f t="shared" si="0"/>
        <v>6.6200000000000045</v>
      </c>
      <c r="AE9" s="138">
        <f t="shared" si="1"/>
        <v>-1.4596529881575226E-2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271</v>
      </c>
      <c r="P10" s="34"/>
      <c r="Q10" s="2">
        <f>M39</f>
        <v>1659.3600000000079</v>
      </c>
      <c r="W10" s="133">
        <v>42529</v>
      </c>
      <c r="X10" s="10">
        <v>255.03</v>
      </c>
      <c r="Y10" s="10">
        <v>256.79000000000002</v>
      </c>
      <c r="Z10" s="10">
        <v>251.41</v>
      </c>
      <c r="AA10" s="10">
        <v>254.17</v>
      </c>
      <c r="AB10" s="95">
        <v>3606500</v>
      </c>
      <c r="AC10" s="10">
        <v>254.17</v>
      </c>
      <c r="AD10" s="2">
        <f t="shared" si="0"/>
        <v>5.3800000000000239</v>
      </c>
      <c r="AE10" s="138">
        <f t="shared" si="1"/>
        <v>5.1807324211023964E-3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193</v>
      </c>
      <c r="P11" s="34"/>
      <c r="Q11" s="138">
        <f>IF(U58="N/A (N/A)", 0, VALUE(TRIM(CLEAN(MID(U58, FIND("(", U58)+1, 5)))))</f>
        <v>0</v>
      </c>
      <c r="W11" s="133">
        <v>42528</v>
      </c>
      <c r="X11" s="10">
        <v>264.45</v>
      </c>
      <c r="Y11" s="10">
        <v>264.73</v>
      </c>
      <c r="Z11" s="10">
        <v>250.87</v>
      </c>
      <c r="AA11" s="10">
        <v>252.86</v>
      </c>
      <c r="AB11" s="95">
        <v>8860300</v>
      </c>
      <c r="AC11" s="10">
        <v>252.86</v>
      </c>
      <c r="AD11" s="2">
        <f t="shared" si="0"/>
        <v>13.860000000000014</v>
      </c>
      <c r="AE11" s="138">
        <f t="shared" si="1"/>
        <v>-0.12758763455699684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42527</v>
      </c>
      <c r="X12" s="10">
        <v>290</v>
      </c>
      <c r="Y12" s="10">
        <v>290.74</v>
      </c>
      <c r="Z12" s="10">
        <v>285.20999999999998</v>
      </c>
      <c r="AA12" s="10">
        <v>289.83999999999997</v>
      </c>
      <c r="AB12" s="95">
        <v>1616900</v>
      </c>
      <c r="AC12" s="10">
        <v>289.83999999999997</v>
      </c>
      <c r="AD12" s="2">
        <f t="shared" si="0"/>
        <v>5.5300000000000296</v>
      </c>
      <c r="AE12" s="138">
        <f t="shared" si="1"/>
        <v>-1.3437618440548249E-3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42524</v>
      </c>
      <c r="X13" s="10">
        <v>289.51</v>
      </c>
      <c r="Y13" s="10">
        <v>292.69</v>
      </c>
      <c r="Z13" s="10">
        <v>283.79000000000002</v>
      </c>
      <c r="AA13" s="10">
        <v>290.23</v>
      </c>
      <c r="AB13" s="95">
        <v>1467500</v>
      </c>
      <c r="AC13" s="10">
        <v>290.23</v>
      </c>
      <c r="AD13" s="2">
        <f t="shared" si="0"/>
        <v>8.8999999999999773</v>
      </c>
      <c r="AE13" s="138">
        <f t="shared" si="1"/>
        <v>1.7257446588203607E-3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42523</v>
      </c>
      <c r="X14" s="10">
        <v>286.88</v>
      </c>
      <c r="Y14" s="10">
        <v>289.91000000000003</v>
      </c>
      <c r="Z14" s="10">
        <v>286.56</v>
      </c>
      <c r="AA14" s="10">
        <v>289.73</v>
      </c>
      <c r="AB14" s="95">
        <v>1128200</v>
      </c>
      <c r="AC14" s="10">
        <v>289.73</v>
      </c>
      <c r="AD14" s="2">
        <f t="shared" si="0"/>
        <v>3.3500000000000227</v>
      </c>
      <c r="AE14" s="138">
        <f t="shared" si="1"/>
        <v>1.0145736001673678E-2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42522</v>
      </c>
      <c r="X15" s="10">
        <v>287.97000000000003</v>
      </c>
      <c r="Y15" s="10">
        <v>289.95</v>
      </c>
      <c r="Z15" s="10">
        <v>286.14</v>
      </c>
      <c r="AA15" s="10">
        <v>286.82</v>
      </c>
      <c r="AB15" s="95">
        <v>1417400</v>
      </c>
      <c r="AC15" s="10">
        <v>286.82</v>
      </c>
      <c r="AD15" s="2">
        <f t="shared" si="0"/>
        <v>3.8100000000000023</v>
      </c>
      <c r="AE15" s="138">
        <f t="shared" si="1"/>
        <v>-1.0043833914334166E-2</v>
      </c>
    </row>
    <row r="16" spans="1:40" x14ac:dyDescent="0.25">
      <c r="G16" s="1"/>
      <c r="W16" s="133">
        <v>42521</v>
      </c>
      <c r="X16" s="10">
        <v>285</v>
      </c>
      <c r="Y16" s="10">
        <v>291.63</v>
      </c>
      <c r="Z16" s="10">
        <v>284.66000000000003</v>
      </c>
      <c r="AA16" s="10">
        <v>289.73</v>
      </c>
      <c r="AB16" s="95">
        <v>2138200</v>
      </c>
      <c r="AC16" s="10">
        <v>289.73</v>
      </c>
      <c r="AD16" s="2">
        <f t="shared" si="0"/>
        <v>6.9699999999999704</v>
      </c>
      <c r="AE16" s="138">
        <f t="shared" si="1"/>
        <v>2.4541178966724475E-2</v>
      </c>
    </row>
    <row r="17" spans="1:31" x14ac:dyDescent="0.25">
      <c r="G17" s="1"/>
      <c r="W17" s="133">
        <v>42517</v>
      </c>
      <c r="X17" s="10">
        <v>282</v>
      </c>
      <c r="Y17" s="10">
        <v>284.25</v>
      </c>
      <c r="Z17" s="10">
        <v>280.61</v>
      </c>
      <c r="AA17" s="10">
        <v>282.79000000000002</v>
      </c>
      <c r="AB17" s="95">
        <v>1262400</v>
      </c>
      <c r="AC17" s="10">
        <v>282.79000000000002</v>
      </c>
      <c r="AD17" s="2">
        <f t="shared" si="0"/>
        <v>3.6399999999999864</v>
      </c>
      <c r="AE17" s="138">
        <f t="shared" si="1"/>
        <v>2.8014184397164854E-3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42516</v>
      </c>
      <c r="X18" s="10">
        <v>279.52999999999997</v>
      </c>
      <c r="Y18" s="10">
        <v>284.27999999999997</v>
      </c>
      <c r="Z18" s="10">
        <v>279.08999999999997</v>
      </c>
      <c r="AA18" s="10">
        <v>282</v>
      </c>
      <c r="AB18" s="95">
        <v>1805900</v>
      </c>
      <c r="AC18" s="10">
        <v>282</v>
      </c>
      <c r="AD18" s="2">
        <f t="shared" si="0"/>
        <v>5.1899999999999977</v>
      </c>
      <c r="AE18" s="138">
        <f t="shared" si="1"/>
        <v>8.2230961744726994E-3</v>
      </c>
    </row>
    <row r="19" spans="1:31" x14ac:dyDescent="0.25">
      <c r="N19" s="2"/>
      <c r="W19" s="133">
        <v>42515</v>
      </c>
      <c r="X19" s="10">
        <v>273.73</v>
      </c>
      <c r="Y19" s="10">
        <v>280.07</v>
      </c>
      <c r="Z19" s="10">
        <v>273.51</v>
      </c>
      <c r="AA19" s="10">
        <v>279.7</v>
      </c>
      <c r="AB19" s="95">
        <v>1796300</v>
      </c>
      <c r="AC19" s="10">
        <v>279.7</v>
      </c>
      <c r="AD19" s="2">
        <f t="shared" si="0"/>
        <v>6.5600000000000023</v>
      </c>
      <c r="AE19" s="138">
        <f t="shared" si="1"/>
        <v>2.4767348135121159E-2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42514</v>
      </c>
      <c r="X20" s="10">
        <v>266.33</v>
      </c>
      <c r="Y20" s="10">
        <v>273.42</v>
      </c>
      <c r="Z20" s="10">
        <v>263.94</v>
      </c>
      <c r="AA20" s="10">
        <v>272.94</v>
      </c>
      <c r="AB20" s="95">
        <v>1540300</v>
      </c>
      <c r="AC20" s="10">
        <v>272.94</v>
      </c>
      <c r="AD20" s="2">
        <f t="shared" si="0"/>
        <v>9.4800000000000182</v>
      </c>
      <c r="AE20" s="138">
        <f t="shared" si="1"/>
        <v>3.0545591844440168E-2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42513</v>
      </c>
      <c r="X21" s="10">
        <v>263.77</v>
      </c>
      <c r="Y21" s="10">
        <v>267.18</v>
      </c>
      <c r="Z21" s="10">
        <v>263.14999999999998</v>
      </c>
      <c r="AA21" s="10">
        <v>264.85000000000002</v>
      </c>
      <c r="AB21" s="95">
        <v>844300</v>
      </c>
      <c r="AC21" s="10">
        <v>264.85000000000002</v>
      </c>
      <c r="AD21" s="2">
        <f t="shared" si="0"/>
        <v>4.0300000000000296</v>
      </c>
      <c r="AE21" s="138">
        <f t="shared" si="1"/>
        <v>4.5133884548280712E-3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42510</v>
      </c>
      <c r="X22" s="10">
        <v>259.31</v>
      </c>
      <c r="Y22" s="10">
        <v>265.55</v>
      </c>
      <c r="Z22" s="10">
        <v>259</v>
      </c>
      <c r="AA22" s="10">
        <v>263.66000000000003</v>
      </c>
      <c r="AB22" s="95">
        <v>1338900</v>
      </c>
      <c r="AC22" s="10">
        <v>263.66000000000003</v>
      </c>
      <c r="AD22" s="2">
        <f t="shared" si="0"/>
        <v>6.5500000000000114</v>
      </c>
      <c r="AE22" s="138">
        <f t="shared" si="1"/>
        <v>1.9094001236858338E-2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42509</v>
      </c>
      <c r="X23" s="10">
        <v>262.8</v>
      </c>
      <c r="Y23" s="10">
        <v>264.7</v>
      </c>
      <c r="Z23" s="10">
        <v>256.42</v>
      </c>
      <c r="AA23" s="10">
        <v>258.72000000000003</v>
      </c>
      <c r="AB23" s="95">
        <v>1277700</v>
      </c>
      <c r="AC23" s="10">
        <v>258.72000000000003</v>
      </c>
      <c r="AD23" s="2">
        <f t="shared" si="0"/>
        <v>8.2799999999999727</v>
      </c>
      <c r="AE23" s="138">
        <f t="shared" si="1"/>
        <v>-2.1075333913504024E-2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42508</v>
      </c>
      <c r="X24" s="10">
        <v>262.64999999999998</v>
      </c>
      <c r="Y24" s="10">
        <v>265.82</v>
      </c>
      <c r="Z24" s="10">
        <v>262.26</v>
      </c>
      <c r="AA24" s="10">
        <v>264.29000000000002</v>
      </c>
      <c r="AB24" s="95">
        <v>1035300</v>
      </c>
      <c r="AC24" s="10">
        <v>264.29000000000002</v>
      </c>
      <c r="AD24" s="2">
        <f t="shared" si="0"/>
        <v>3.5600000000000023</v>
      </c>
      <c r="AE24" s="138">
        <f t="shared" si="1"/>
        <v>2.9219793564057017E-3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42507</v>
      </c>
      <c r="X25" s="10">
        <v>265.14999999999998</v>
      </c>
      <c r="Y25" s="10">
        <v>267.89</v>
      </c>
      <c r="Z25" s="10">
        <v>263.08</v>
      </c>
      <c r="AA25" s="10">
        <v>263.52</v>
      </c>
      <c r="AB25" s="95">
        <v>1158100</v>
      </c>
      <c r="AC25" s="10">
        <v>263.52</v>
      </c>
      <c r="AD25" s="2">
        <f t="shared" si="0"/>
        <v>4.8100000000000023</v>
      </c>
      <c r="AE25" s="138">
        <f t="shared" si="1"/>
        <v>-1.0290693307293708E-2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42506</v>
      </c>
      <c r="X26" s="10">
        <v>263.02999999999997</v>
      </c>
      <c r="Y26" s="10">
        <v>266.95</v>
      </c>
      <c r="Z26" s="10">
        <v>262.60000000000002</v>
      </c>
      <c r="AA26" s="10">
        <v>266.26</v>
      </c>
      <c r="AB26" s="95">
        <v>1301500</v>
      </c>
      <c r="AC26" s="10">
        <v>266.26</v>
      </c>
      <c r="AD26" s="2">
        <f t="shared" si="0"/>
        <v>4.3499999999999659</v>
      </c>
      <c r="AE26" s="138">
        <f t="shared" si="1"/>
        <v>1.6143189711101957E-2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42503</v>
      </c>
      <c r="X27" s="10">
        <v>261.41000000000003</v>
      </c>
      <c r="Y27" s="10">
        <v>264.98</v>
      </c>
      <c r="Z27" s="10">
        <v>260.10000000000002</v>
      </c>
      <c r="AA27" s="10">
        <v>262.02999999999997</v>
      </c>
      <c r="AB27" s="95">
        <v>993200</v>
      </c>
      <c r="AC27" s="10">
        <v>262.02999999999997</v>
      </c>
      <c r="AD27" s="2">
        <f t="shared" si="0"/>
        <v>4.8799999999999955</v>
      </c>
      <c r="AE27" s="138">
        <f t="shared" si="1"/>
        <v>-2.5884054661032829E-3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42502</v>
      </c>
      <c r="X28" s="10">
        <v>268.25</v>
      </c>
      <c r="Y28" s="10">
        <v>270.55</v>
      </c>
      <c r="Z28" s="10">
        <v>259.58999999999997</v>
      </c>
      <c r="AA28" s="10">
        <v>262.70999999999998</v>
      </c>
      <c r="AB28" s="95">
        <v>1295600</v>
      </c>
      <c r="AC28" s="10">
        <v>262.70999999999998</v>
      </c>
      <c r="AD28" s="2">
        <f t="shared" si="0"/>
        <v>10.960000000000036</v>
      </c>
      <c r="AE28" s="138">
        <f t="shared" si="1"/>
        <v>-1.6987839101964552E-2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42501</v>
      </c>
      <c r="X29" s="10">
        <v>272.22000000000003</v>
      </c>
      <c r="Y29" s="10">
        <v>273.61</v>
      </c>
      <c r="Z29" s="10">
        <v>267</v>
      </c>
      <c r="AA29" s="10">
        <v>267.25</v>
      </c>
      <c r="AB29" s="95">
        <v>968300</v>
      </c>
      <c r="AC29" s="10">
        <v>267.25</v>
      </c>
      <c r="AD29" s="2">
        <f t="shared" si="0"/>
        <v>6.6100000000000136</v>
      </c>
      <c r="AE29" s="138">
        <f t="shared" si="1"/>
        <v>-2.2029494639001612E-2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42500</v>
      </c>
      <c r="X30" s="10">
        <v>271.64</v>
      </c>
      <c r="Y30" s="10">
        <v>273.61</v>
      </c>
      <c r="Z30" s="10">
        <v>269.60000000000002</v>
      </c>
      <c r="AA30" s="10">
        <v>273.27</v>
      </c>
      <c r="AB30" s="95">
        <v>1029900</v>
      </c>
      <c r="AC30" s="10">
        <v>273.27</v>
      </c>
      <c r="AD30" s="2">
        <f t="shared" si="0"/>
        <v>4.0099999999999909</v>
      </c>
      <c r="AE30" s="138">
        <f t="shared" si="1"/>
        <v>1.1474256949328021E-2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42499</v>
      </c>
      <c r="X31" s="10">
        <v>264.72000000000003</v>
      </c>
      <c r="Y31" s="10">
        <v>273.14</v>
      </c>
      <c r="Z31" s="10">
        <v>264.10000000000002</v>
      </c>
      <c r="AA31" s="10">
        <v>270.17</v>
      </c>
      <c r="AB31" s="95">
        <v>1424300</v>
      </c>
      <c r="AC31" s="10">
        <v>270.17</v>
      </c>
      <c r="AD31" s="2">
        <f t="shared" si="0"/>
        <v>9.0399999999999636</v>
      </c>
      <c r="AE31" s="138">
        <f t="shared" si="1"/>
        <v>2.4885247145404188E-2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42496</v>
      </c>
      <c r="X32" s="10">
        <v>263.47000000000003</v>
      </c>
      <c r="Y32" s="10">
        <v>265.87</v>
      </c>
      <c r="Z32" s="10">
        <v>260.89</v>
      </c>
      <c r="AA32" s="10">
        <v>263.61</v>
      </c>
      <c r="AB32" s="95">
        <v>1202000</v>
      </c>
      <c r="AC32" s="10">
        <v>263.61</v>
      </c>
      <c r="AD32" s="2">
        <f t="shared" si="0"/>
        <v>4.9800000000000182</v>
      </c>
      <c r="AE32" s="138">
        <f t="shared" si="1"/>
        <v>-3.8167938931297218E-3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42495</v>
      </c>
      <c r="X33" s="10">
        <v>263.58</v>
      </c>
      <c r="Y33" s="10">
        <v>265.39999999999998</v>
      </c>
      <c r="Z33" s="10">
        <v>262.63</v>
      </c>
      <c r="AA33" s="10">
        <v>264.62</v>
      </c>
      <c r="AB33" s="95">
        <v>1104800</v>
      </c>
      <c r="AC33" s="10">
        <v>264.62</v>
      </c>
      <c r="AD33" s="2">
        <f t="shared" si="0"/>
        <v>2.7699999999999818</v>
      </c>
      <c r="AE33" s="138">
        <f t="shared" si="1"/>
        <v>5.7008209182121128E-3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42494</v>
      </c>
      <c r="X34" s="10">
        <v>271.7</v>
      </c>
      <c r="Y34" s="10">
        <v>271.75</v>
      </c>
      <c r="Z34" s="10">
        <v>262.44</v>
      </c>
      <c r="AA34" s="10">
        <v>263.12</v>
      </c>
      <c r="AB34" s="95">
        <v>1775900</v>
      </c>
      <c r="AC34" s="10">
        <v>263.12</v>
      </c>
      <c r="AD34" s="2">
        <f t="shared" si="0"/>
        <v>9.3100000000000023</v>
      </c>
      <c r="AE34" s="138">
        <f t="shared" si="1"/>
        <v>-3.8690584925651139E-2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42493</v>
      </c>
      <c r="X35" s="10">
        <v>272.82</v>
      </c>
      <c r="Y35" s="10">
        <v>276.61</v>
      </c>
      <c r="Z35" s="10">
        <v>271.08999999999997</v>
      </c>
      <c r="AA35" s="10">
        <v>273.70999999999998</v>
      </c>
      <c r="AB35" s="95">
        <v>1598400</v>
      </c>
      <c r="AC35" s="10">
        <v>273.70999999999998</v>
      </c>
      <c r="AD35" s="2">
        <f t="shared" si="0"/>
        <v>5.5200000000000387</v>
      </c>
      <c r="AE35" s="138">
        <f t="shared" si="1"/>
        <v>7.307537725154134E-5</v>
      </c>
    </row>
    <row r="36" spans="1:31" x14ac:dyDescent="0.25">
      <c r="W36" s="133">
        <v>42492</v>
      </c>
      <c r="X36" s="10">
        <v>274.74</v>
      </c>
      <c r="Y36" s="10">
        <v>274.99</v>
      </c>
      <c r="Z36" s="10">
        <v>268.88</v>
      </c>
      <c r="AA36" s="10">
        <v>273.69</v>
      </c>
      <c r="AB36" s="95">
        <v>1358300</v>
      </c>
      <c r="AC36" s="10">
        <v>273.69</v>
      </c>
      <c r="AD36" s="2">
        <f t="shared" si="0"/>
        <v>6.1100000000000136</v>
      </c>
      <c r="AE36" s="138">
        <f t="shared" si="1"/>
        <v>-4.7274446343503751E-3</v>
      </c>
    </row>
    <row r="37" spans="1:31" x14ac:dyDescent="0.25">
      <c r="W37" s="133">
        <v>42489</v>
      </c>
      <c r="X37" s="10">
        <v>278.24</v>
      </c>
      <c r="Y37" s="10">
        <v>280.52999999999997</v>
      </c>
      <c r="Z37" s="10">
        <v>271.39999999999998</v>
      </c>
      <c r="AA37" s="10">
        <v>274.99</v>
      </c>
      <c r="AB37" s="95">
        <v>1937800</v>
      </c>
      <c r="AC37" s="10">
        <v>274.99</v>
      </c>
      <c r="AD37" s="2">
        <f t="shared" si="0"/>
        <v>9.1299999999999955</v>
      </c>
      <c r="AE37" s="138">
        <f t="shared" si="1"/>
        <v>-2.166642948626718E-2</v>
      </c>
    </row>
    <row r="38" spans="1:31" x14ac:dyDescent="0.25">
      <c r="W38" s="133">
        <v>42488</v>
      </c>
      <c r="X38" s="10">
        <v>278</v>
      </c>
      <c r="Y38" s="10">
        <v>284.05</v>
      </c>
      <c r="Z38" s="10">
        <v>277.51</v>
      </c>
      <c r="AA38" s="10">
        <v>281.08</v>
      </c>
      <c r="AB38" s="95">
        <v>1403300</v>
      </c>
      <c r="AC38" s="10">
        <v>281.08</v>
      </c>
      <c r="AD38" s="2">
        <f t="shared" si="0"/>
        <v>6.5400000000000205</v>
      </c>
      <c r="AE38" s="138">
        <f t="shared" si="1"/>
        <v>3.6420766978504382E-3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133</v>
      </c>
      <c r="L39" s="277"/>
      <c r="M39" s="278">
        <f>K57+M57-F57</f>
        <v>1659.3600000000079</v>
      </c>
      <c r="W39" s="133">
        <v>42487</v>
      </c>
      <c r="X39" s="10">
        <v>281.57</v>
      </c>
      <c r="Y39" s="10">
        <v>282</v>
      </c>
      <c r="Z39" s="10">
        <v>278.52</v>
      </c>
      <c r="AA39" s="10">
        <v>280.06</v>
      </c>
      <c r="AB39" s="95">
        <v>1099100</v>
      </c>
      <c r="AC39" s="10">
        <v>280.06</v>
      </c>
      <c r="AD39" s="2">
        <f t="shared" si="0"/>
        <v>3.4800000000000182</v>
      </c>
      <c r="AE39" s="138">
        <f t="shared" si="1"/>
        <v>-5.8217962371316379E-3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94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95</v>
      </c>
      <c r="K40" s="280" t="s">
        <v>61</v>
      </c>
      <c r="L40" s="279" t="s">
        <v>77</v>
      </c>
      <c r="M40" s="279" t="s">
        <v>38</v>
      </c>
      <c r="W40" s="133">
        <v>42486</v>
      </c>
      <c r="X40" s="10">
        <v>285.63</v>
      </c>
      <c r="Y40" s="10">
        <v>285.95</v>
      </c>
      <c r="Z40" s="10">
        <v>280.67</v>
      </c>
      <c r="AA40" s="10">
        <v>281.7</v>
      </c>
      <c r="AB40" s="95">
        <v>1472300</v>
      </c>
      <c r="AC40" s="10">
        <v>281.7</v>
      </c>
      <c r="AD40" s="2">
        <f t="shared" si="0"/>
        <v>5.2799999999999727</v>
      </c>
      <c r="AE40" s="138">
        <f t="shared" si="1"/>
        <v>-1.1058451816745807E-2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42485</v>
      </c>
      <c r="X41" s="10">
        <v>281.57</v>
      </c>
      <c r="Y41" s="10">
        <v>286.32</v>
      </c>
      <c r="Z41" s="10">
        <v>281.56</v>
      </c>
      <c r="AA41" s="10">
        <v>284.85000000000002</v>
      </c>
      <c r="AB41" s="95">
        <v>1633400</v>
      </c>
      <c r="AC41" s="10">
        <v>284.85000000000002</v>
      </c>
      <c r="AD41" s="2">
        <f t="shared" si="0"/>
        <v>4.7599999999999909</v>
      </c>
      <c r="AE41" s="138">
        <f t="shared" si="1"/>
        <v>7.6052352316944294E-3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4" t="s">
        <v>78</v>
      </c>
      <c r="P42" s="474"/>
      <c r="T42" s="112" t="s">
        <v>113</v>
      </c>
      <c r="U42" s="4"/>
      <c r="W42" s="133">
        <v>42482</v>
      </c>
      <c r="X42" s="10">
        <v>280.39999999999998</v>
      </c>
      <c r="Y42" s="10">
        <v>283.54000000000002</v>
      </c>
      <c r="Z42" s="10">
        <v>278.20999999999998</v>
      </c>
      <c r="AA42" s="10">
        <v>282.7</v>
      </c>
      <c r="AB42" s="95">
        <v>2334400</v>
      </c>
      <c r="AC42" s="10">
        <v>282.7</v>
      </c>
      <c r="AD42" s="2">
        <f t="shared" si="0"/>
        <v>5.3300000000000409</v>
      </c>
      <c r="AE42" s="138">
        <f t="shared" si="1"/>
        <v>1.1087267525035749E-2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261.12900000000002</v>
      </c>
      <c r="Q43" s="2"/>
      <c r="T43" s="189" t="s">
        <v>98</v>
      </c>
      <c r="U43" s="189">
        <v>238.21</v>
      </c>
      <c r="W43" s="133">
        <v>42481</v>
      </c>
      <c r="X43" s="10">
        <v>268.83999999999997</v>
      </c>
      <c r="Y43" s="10">
        <v>280.13</v>
      </c>
      <c r="Z43" s="10">
        <v>268.83999999999997</v>
      </c>
      <c r="AA43" s="10">
        <v>279.60000000000002</v>
      </c>
      <c r="AB43" s="95">
        <v>3145500</v>
      </c>
      <c r="AC43" s="10">
        <v>279.60000000000002</v>
      </c>
      <c r="AD43" s="2">
        <f t="shared" si="0"/>
        <v>11.29000000000002</v>
      </c>
      <c r="AE43" s="138">
        <f t="shared" si="1"/>
        <v>5.1562676294708565E-2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258.75510000000003</v>
      </c>
      <c r="Q44" s="2"/>
      <c r="T44" s="189" t="s">
        <v>99</v>
      </c>
      <c r="U44" s="189">
        <v>241</v>
      </c>
      <c r="W44" s="133">
        <v>42480</v>
      </c>
      <c r="X44" s="10">
        <v>271.92</v>
      </c>
      <c r="Y44" s="10">
        <v>271.92</v>
      </c>
      <c r="Z44" s="10">
        <v>263.31</v>
      </c>
      <c r="AA44" s="10">
        <v>265.89</v>
      </c>
      <c r="AB44" s="95">
        <v>2513900</v>
      </c>
      <c r="AC44" s="10">
        <v>265.89</v>
      </c>
      <c r="AD44" s="2">
        <f t="shared" si="0"/>
        <v>8.6100000000000136</v>
      </c>
      <c r="AE44" s="138">
        <f t="shared" si="1"/>
        <v>-1.8856088560885609E-2</v>
      </c>
    </row>
    <row r="45" spans="1:31" x14ac:dyDescent="0.25">
      <c r="A45" s="277"/>
      <c r="B45" s="381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256.38119999999998</v>
      </c>
      <c r="Q45" s="2"/>
      <c r="T45" s="189" t="s">
        <v>100</v>
      </c>
      <c r="U45" s="189" t="s">
        <v>449</v>
      </c>
      <c r="W45" s="133">
        <v>42479</v>
      </c>
      <c r="X45" s="10">
        <v>273.10000000000002</v>
      </c>
      <c r="Y45" s="10">
        <v>275.98</v>
      </c>
      <c r="Z45" s="10">
        <v>270.23</v>
      </c>
      <c r="AA45" s="10">
        <v>271</v>
      </c>
      <c r="AB45" s="95">
        <v>1366500</v>
      </c>
      <c r="AC45" s="10">
        <v>271</v>
      </c>
      <c r="AD45" s="2">
        <f t="shared" si="0"/>
        <v>5.75</v>
      </c>
      <c r="AE45" s="138">
        <f t="shared" si="1"/>
        <v>-7.0350285798036483E-3</v>
      </c>
    </row>
    <row r="46" spans="1:31" x14ac:dyDescent="0.25">
      <c r="A46" s="277"/>
      <c r="B46" s="381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254.00729999999999</v>
      </c>
      <c r="Q46" s="2"/>
      <c r="T46" s="189" t="s">
        <v>101</v>
      </c>
      <c r="U46" s="189" t="s">
        <v>450</v>
      </c>
      <c r="W46" s="133">
        <v>42478</v>
      </c>
      <c r="X46" s="10">
        <v>267.85000000000002</v>
      </c>
      <c r="Y46" s="10">
        <v>273.37</v>
      </c>
      <c r="Z46" s="10">
        <v>267.04000000000002</v>
      </c>
      <c r="AA46" s="10">
        <v>272.92</v>
      </c>
      <c r="AB46" s="95">
        <v>1513100</v>
      </c>
      <c r="AC46" s="10">
        <v>272.92</v>
      </c>
      <c r="AD46" s="2">
        <f t="shared" si="0"/>
        <v>6.3299999999999841</v>
      </c>
      <c r="AE46" s="138">
        <f t="shared" si="1"/>
        <v>1.646182495344517E-2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251.63339999999999</v>
      </c>
      <c r="Q47" s="2"/>
      <c r="T47" s="189" t="s">
        <v>102</v>
      </c>
      <c r="U47" s="189">
        <v>336.33</v>
      </c>
      <c r="W47" s="133">
        <v>42475</v>
      </c>
      <c r="X47" s="10">
        <v>270.56</v>
      </c>
      <c r="Y47" s="10">
        <v>271.07</v>
      </c>
      <c r="Z47" s="10">
        <v>265.31</v>
      </c>
      <c r="AA47" s="10">
        <v>268.5</v>
      </c>
      <c r="AB47" s="95">
        <v>1683900</v>
      </c>
      <c r="AC47" s="10">
        <v>268.5</v>
      </c>
      <c r="AD47" s="2">
        <f t="shared" si="0"/>
        <v>5.7599999999999909</v>
      </c>
      <c r="AE47" s="138">
        <f t="shared" si="1"/>
        <v>-7.6138379657008093E-3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249.2595</v>
      </c>
      <c r="Q48" s="2"/>
      <c r="T48" s="189" t="s">
        <v>103</v>
      </c>
      <c r="U48" s="189">
        <v>0.30941800000000003</v>
      </c>
      <c r="W48" s="133">
        <v>42474</v>
      </c>
      <c r="X48" s="10">
        <v>270.70999999999998</v>
      </c>
      <c r="Y48" s="10">
        <v>272</v>
      </c>
      <c r="Z48" s="10">
        <v>269.07</v>
      </c>
      <c r="AA48" s="10">
        <v>270.56</v>
      </c>
      <c r="AB48" s="95">
        <v>905400</v>
      </c>
      <c r="AC48" s="10">
        <v>270.56</v>
      </c>
      <c r="AD48" s="2">
        <f t="shared" si="0"/>
        <v>2.9300000000000068</v>
      </c>
      <c r="AE48" s="138">
        <f t="shared" si="1"/>
        <v>-4.305744673021028E-3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246.88559999999998</v>
      </c>
      <c r="Q49" s="2"/>
      <c r="T49" s="189" t="s">
        <v>123</v>
      </c>
      <c r="U49" s="189" t="s">
        <v>233</v>
      </c>
      <c r="W49" s="133">
        <v>42473</v>
      </c>
      <c r="X49" s="10">
        <v>269.22000000000003</v>
      </c>
      <c r="Y49" s="10">
        <v>272.77</v>
      </c>
      <c r="Z49" s="10">
        <v>267.35000000000002</v>
      </c>
      <c r="AA49" s="10">
        <v>271.73</v>
      </c>
      <c r="AB49" s="95">
        <v>1382200</v>
      </c>
      <c r="AC49" s="10">
        <v>271.73</v>
      </c>
      <c r="AD49" s="2">
        <f t="shared" si="0"/>
        <v>5.4199999999999591</v>
      </c>
      <c r="AE49" s="138">
        <f t="shared" si="1"/>
        <v>1.5395538283322852E-2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244.51169999999999</v>
      </c>
      <c r="Q50" s="2"/>
      <c r="T50" s="189"/>
      <c r="U50" s="189"/>
      <c r="W50" s="133">
        <v>42472</v>
      </c>
      <c r="X50" s="10">
        <v>265</v>
      </c>
      <c r="Y50" s="10">
        <v>268.68</v>
      </c>
      <c r="Z50" s="10">
        <v>262.27</v>
      </c>
      <c r="AA50" s="10">
        <v>267.61</v>
      </c>
      <c r="AB50" s="95">
        <v>1441400</v>
      </c>
      <c r="AC50" s="10">
        <v>267.61</v>
      </c>
      <c r="AD50" s="2">
        <f t="shared" si="0"/>
        <v>6.410000000000025</v>
      </c>
      <c r="AE50" s="138">
        <f t="shared" si="1"/>
        <v>9.1255326369772405E-3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242.1378</v>
      </c>
      <c r="Q51" s="2"/>
      <c r="T51" s="189" t="s">
        <v>105</v>
      </c>
      <c r="U51" s="189" t="s">
        <v>345</v>
      </c>
      <c r="W51" s="133">
        <v>42471</v>
      </c>
      <c r="X51" s="10">
        <v>271.57</v>
      </c>
      <c r="Y51" s="10">
        <v>272.98</v>
      </c>
      <c r="Z51" s="10">
        <v>264.20999999999998</v>
      </c>
      <c r="AA51" s="10">
        <v>265.19</v>
      </c>
      <c r="AB51" s="95">
        <v>1885000</v>
      </c>
      <c r="AC51" s="10">
        <v>265.19</v>
      </c>
      <c r="AD51" s="2">
        <f t="shared" si="0"/>
        <v>8.7700000000000387</v>
      </c>
      <c r="AE51" s="138">
        <f t="shared" si="1"/>
        <v>-2.0824871690728441E-2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239.76389999999998</v>
      </c>
      <c r="Q52" s="2"/>
      <c r="T52" s="189" t="s">
        <v>106</v>
      </c>
      <c r="U52" s="189" t="s">
        <v>335</v>
      </c>
      <c r="W52" s="133">
        <v>42468</v>
      </c>
      <c r="X52" s="10">
        <v>275</v>
      </c>
      <c r="Y52" s="10">
        <v>275.16000000000003</v>
      </c>
      <c r="Z52" s="10">
        <v>267.33</v>
      </c>
      <c r="AA52" s="10">
        <v>270.83</v>
      </c>
      <c r="AB52" s="95">
        <v>2132300</v>
      </c>
      <c r="AC52" s="10">
        <v>270.83</v>
      </c>
      <c r="AD52" s="2">
        <f t="shared" si="0"/>
        <v>7.8300000000000409</v>
      </c>
      <c r="AE52" s="138">
        <f t="shared" si="1"/>
        <v>-8.0940521535307619E-3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237.39</v>
      </c>
      <c r="Q53" s="2"/>
      <c r="T53" s="189" t="s">
        <v>107</v>
      </c>
      <c r="U53" s="190">
        <v>1401207</v>
      </c>
      <c r="W53" s="133">
        <v>42467</v>
      </c>
      <c r="X53" s="10">
        <v>278.02999999999997</v>
      </c>
      <c r="Y53" s="10">
        <v>280.7</v>
      </c>
      <c r="Z53" s="10">
        <v>271.14999999999998</v>
      </c>
      <c r="AA53" s="10">
        <v>273.04000000000002</v>
      </c>
      <c r="AB53" s="95">
        <v>1968100</v>
      </c>
      <c r="AC53" s="10">
        <v>273.04000000000002</v>
      </c>
      <c r="AD53" s="2">
        <f t="shared" si="0"/>
        <v>9.5500000000000114</v>
      </c>
      <c r="AE53" s="138">
        <f t="shared" si="1"/>
        <v>-2.3357298708731156E-2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235.01609999999999</v>
      </c>
      <c r="Q54" s="2"/>
      <c r="T54" s="189" t="s">
        <v>110</v>
      </c>
      <c r="U54" s="190">
        <v>1762530</v>
      </c>
      <c r="W54" s="133">
        <v>42466</v>
      </c>
      <c r="X54" s="10">
        <v>266.33</v>
      </c>
      <c r="Y54" s="10">
        <v>280.58</v>
      </c>
      <c r="Z54" s="10">
        <v>266.17</v>
      </c>
      <c r="AA54" s="10">
        <v>279.57</v>
      </c>
      <c r="AB54" s="95">
        <v>2960600</v>
      </c>
      <c r="AC54" s="10">
        <v>279.57</v>
      </c>
      <c r="AD54" s="2">
        <f t="shared" si="0"/>
        <v>14.409999999999968</v>
      </c>
      <c r="AE54" s="138">
        <f t="shared" si="1"/>
        <v>5.2518635644906109E-2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232.64219999999997</v>
      </c>
      <c r="Q55" s="2"/>
      <c r="T55" s="189" t="s">
        <v>108</v>
      </c>
      <c r="U55" s="189" t="s">
        <v>346</v>
      </c>
      <c r="W55" s="133">
        <v>42465</v>
      </c>
      <c r="X55" s="10">
        <v>262.27999999999997</v>
      </c>
      <c r="Y55" s="10">
        <v>267.75</v>
      </c>
      <c r="Z55" s="10">
        <v>262.14999999999998</v>
      </c>
      <c r="AA55" s="10">
        <v>265.62</v>
      </c>
      <c r="AB55" s="95">
        <v>1698900</v>
      </c>
      <c r="AC55" s="10">
        <v>265.62</v>
      </c>
      <c r="AD55" s="2">
        <f t="shared" si="0"/>
        <v>5.6000000000000227</v>
      </c>
      <c r="AE55" s="138">
        <f t="shared" si="1"/>
        <v>6.0982538540206299E-3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230.26829999999998</v>
      </c>
      <c r="T56" s="189" t="s">
        <v>111</v>
      </c>
      <c r="U56" s="189">
        <v>14.59</v>
      </c>
      <c r="W56" s="133">
        <v>42464</v>
      </c>
      <c r="X56" s="10">
        <v>260.56</v>
      </c>
      <c r="Y56" s="10">
        <v>266</v>
      </c>
      <c r="Z56" s="10">
        <v>260.04000000000002</v>
      </c>
      <c r="AA56" s="10">
        <v>264.01</v>
      </c>
      <c r="AB56" s="95">
        <v>2411500</v>
      </c>
      <c r="AC56" s="10">
        <v>264.01</v>
      </c>
      <c r="AD56" s="2">
        <f t="shared" si="0"/>
        <v>5.9599999999999795</v>
      </c>
      <c r="AE56" s="138">
        <f t="shared" si="1"/>
        <v>1.331849236201732E-2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227.89439999999999</v>
      </c>
      <c r="T57" s="189" t="s">
        <v>112</v>
      </c>
      <c r="U57" s="189">
        <v>16.27</v>
      </c>
      <c r="W57" s="133">
        <v>42461</v>
      </c>
      <c r="X57" s="10">
        <v>258.83</v>
      </c>
      <c r="Y57" s="10">
        <v>261.95999999999998</v>
      </c>
      <c r="Z57" s="10">
        <v>257.5</v>
      </c>
      <c r="AA57" s="10">
        <v>260.54000000000002</v>
      </c>
      <c r="AB57" s="95">
        <v>2154000</v>
      </c>
      <c r="AC57" s="10">
        <v>260.54000000000002</v>
      </c>
      <c r="AD57" s="2">
        <f t="shared" si="0"/>
        <v>4.4599999999999795</v>
      </c>
      <c r="AE57" s="138">
        <f t="shared" si="1"/>
        <v>8.4511370620776738E-4</v>
      </c>
    </row>
    <row r="58" spans="1:31" x14ac:dyDescent="0.25">
      <c r="O58" s="83">
        <v>0.95</v>
      </c>
      <c r="P58" s="83">
        <f t="shared" si="5"/>
        <v>225.52049999999997</v>
      </c>
      <c r="T58" s="189" t="s">
        <v>109</v>
      </c>
      <c r="U58" s="189" t="s">
        <v>124</v>
      </c>
      <c r="W58" s="133">
        <v>42460</v>
      </c>
      <c r="X58" s="10">
        <v>255.07</v>
      </c>
      <c r="Y58" s="10">
        <v>261.39999999999998</v>
      </c>
      <c r="Z58" s="10">
        <v>254.19</v>
      </c>
      <c r="AA58" s="10">
        <v>260.32</v>
      </c>
      <c r="AB58" s="95">
        <v>1542000</v>
      </c>
      <c r="AC58" s="10">
        <v>260.32</v>
      </c>
      <c r="AD58" s="2">
        <f t="shared" si="0"/>
        <v>7.2099999999999795</v>
      </c>
      <c r="AE58" s="138">
        <f t="shared" si="1"/>
        <v>2.4156109843417983E-2</v>
      </c>
    </row>
    <row r="59" spans="1:31" x14ac:dyDescent="0.25">
      <c r="O59" s="83">
        <v>0.94</v>
      </c>
      <c r="P59" s="83">
        <f t="shared" si="5"/>
        <v>223.14659999999998</v>
      </c>
      <c r="W59" s="133">
        <v>42459</v>
      </c>
      <c r="X59" s="10">
        <v>256.04000000000002</v>
      </c>
      <c r="Y59" s="10">
        <v>257.92</v>
      </c>
      <c r="Z59" s="10">
        <v>252.63</v>
      </c>
      <c r="AA59" s="10">
        <v>254.18</v>
      </c>
      <c r="AB59" s="95">
        <v>1161600</v>
      </c>
      <c r="AC59" s="10">
        <v>254.18</v>
      </c>
      <c r="AD59" s="2">
        <f t="shared" si="0"/>
        <v>5.2900000000000205</v>
      </c>
      <c r="AE59" s="138">
        <f t="shared" si="1"/>
        <v>-1.9632479974870387E-3</v>
      </c>
    </row>
    <row r="60" spans="1:31" x14ac:dyDescent="0.25">
      <c r="B60" s="285" t="s">
        <v>114</v>
      </c>
      <c r="C60" s="285" t="s">
        <v>150</v>
      </c>
      <c r="D60" s="286" t="s">
        <v>149</v>
      </c>
      <c r="E60" s="287" t="s">
        <v>151</v>
      </c>
      <c r="F60" s="288" t="s">
        <v>65</v>
      </c>
      <c r="G60" s="289" t="s">
        <v>155</v>
      </c>
      <c r="H60" s="288" t="s">
        <v>88</v>
      </c>
      <c r="O60" s="83">
        <v>0.93</v>
      </c>
      <c r="P60" s="83">
        <f t="shared" si="5"/>
        <v>220.77269999999999</v>
      </c>
      <c r="W60" s="133">
        <v>42458</v>
      </c>
      <c r="X60" s="10">
        <v>251.68</v>
      </c>
      <c r="Y60" s="10">
        <v>254.97</v>
      </c>
      <c r="Z60" s="10">
        <v>246.74</v>
      </c>
      <c r="AA60" s="10">
        <v>254.68</v>
      </c>
      <c r="AB60" s="95">
        <v>1266500</v>
      </c>
      <c r="AC60" s="10">
        <v>254.68</v>
      </c>
      <c r="AD60" s="2">
        <f t="shared" si="0"/>
        <v>8.2299999999999898</v>
      </c>
      <c r="AE60" s="138">
        <f t="shared" si="1"/>
        <v>1.1598347632665984E-2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218.39879999999999</v>
      </c>
      <c r="W61" s="133">
        <v>42457</v>
      </c>
      <c r="X61" s="10">
        <v>255.05</v>
      </c>
      <c r="Y61" s="10">
        <v>256.70999999999998</v>
      </c>
      <c r="Z61" s="10">
        <v>251.45</v>
      </c>
      <c r="AA61" s="10">
        <v>251.76</v>
      </c>
      <c r="AB61" s="95">
        <v>1017400</v>
      </c>
      <c r="AC61" s="10">
        <v>251.76</v>
      </c>
      <c r="AD61" s="2">
        <f t="shared" si="0"/>
        <v>5.2599999999999909</v>
      </c>
      <c r="AE61" s="138">
        <f t="shared" si="1"/>
        <v>-1.1504181554046089E-2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216.0249</v>
      </c>
      <c r="W62" s="133">
        <v>42453</v>
      </c>
      <c r="X62" s="10">
        <v>253.79</v>
      </c>
      <c r="Y62" s="10">
        <v>257.54000000000002</v>
      </c>
      <c r="Z62" s="10">
        <v>251.13</v>
      </c>
      <c r="AA62" s="10">
        <v>254.69</v>
      </c>
      <c r="AB62" s="95">
        <v>1056700</v>
      </c>
      <c r="AC62" s="10">
        <v>254.69</v>
      </c>
      <c r="AD62" s="2">
        <f t="shared" si="0"/>
        <v>6.410000000000025</v>
      </c>
      <c r="AE62" s="138">
        <f t="shared" si="1"/>
        <v>-2.1548346654129968E-3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213.65099999999998</v>
      </c>
      <c r="W63" s="133">
        <v>42452</v>
      </c>
      <c r="X63" s="10">
        <v>257</v>
      </c>
      <c r="Y63" s="10">
        <v>258.35000000000002</v>
      </c>
      <c r="Z63" s="10">
        <v>253.59</v>
      </c>
      <c r="AA63" s="10">
        <v>255.24</v>
      </c>
      <c r="AB63" s="95">
        <v>1518500</v>
      </c>
      <c r="AC63" s="10">
        <v>255.24</v>
      </c>
      <c r="AD63" s="2">
        <f t="shared" si="0"/>
        <v>4.7600000000000193</v>
      </c>
      <c r="AE63" s="138">
        <f t="shared" si="1"/>
        <v>-1.6112867165214761E-2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42451</v>
      </c>
      <c r="X64" s="10">
        <v>252.7</v>
      </c>
      <c r="Y64" s="10">
        <v>261.38</v>
      </c>
      <c r="Z64" s="10">
        <v>252.2</v>
      </c>
      <c r="AA64" s="10">
        <v>259.42</v>
      </c>
      <c r="AB64" s="95">
        <v>1544000</v>
      </c>
      <c r="AC64" s="10">
        <v>259.42</v>
      </c>
      <c r="AD64" s="2">
        <f t="shared" si="0"/>
        <v>9.1800000000000068</v>
      </c>
      <c r="AE64" s="138">
        <f t="shared" si="1"/>
        <v>1.3161491896114041E-2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42450</v>
      </c>
      <c r="X65" s="10">
        <v>249.52</v>
      </c>
      <c r="Y65" s="10">
        <v>257.41000000000003</v>
      </c>
      <c r="Z65" s="10">
        <v>247.01</v>
      </c>
      <c r="AA65" s="10">
        <v>256.05</v>
      </c>
      <c r="AB65" s="95">
        <v>1451300</v>
      </c>
      <c r="AC65" s="10">
        <v>256.05</v>
      </c>
      <c r="AD65" s="2">
        <f t="shared" si="0"/>
        <v>10.400000000000034</v>
      </c>
      <c r="AE65" s="138">
        <f t="shared" si="1"/>
        <v>2.1014434962915773E-2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42447</v>
      </c>
      <c r="X66" s="10">
        <v>247.83</v>
      </c>
      <c r="Y66" s="10">
        <v>251.16</v>
      </c>
      <c r="Z66" s="10">
        <v>243.21</v>
      </c>
      <c r="AA66" s="10">
        <v>250.78</v>
      </c>
      <c r="AB66" s="95">
        <v>3341600</v>
      </c>
      <c r="AC66" s="10">
        <v>250.78</v>
      </c>
      <c r="AD66" s="2">
        <f t="shared" si="0"/>
        <v>7.9499999999999886</v>
      </c>
      <c r="AE66" s="138">
        <f t="shared" si="1"/>
        <v>1.8147862449758412E-2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42446</v>
      </c>
      <c r="X67" s="10">
        <v>250</v>
      </c>
      <c r="Y67" s="10">
        <v>250.03</v>
      </c>
      <c r="Z67" s="10">
        <v>242.25</v>
      </c>
      <c r="AA67" s="10">
        <v>246.31</v>
      </c>
      <c r="AB67" s="95">
        <v>1892100</v>
      </c>
      <c r="AC67" s="10">
        <v>246.31</v>
      </c>
      <c r="AD67" s="2">
        <f>Y67-Z67</f>
        <v>7.7800000000000011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1">
        <v>42408</v>
      </c>
      <c r="C69" s="412">
        <v>5</v>
      </c>
      <c r="D69" s="413">
        <v>251.5</v>
      </c>
      <c r="E69" s="413">
        <v>256.52</v>
      </c>
      <c r="F69" s="413">
        <f>C69*(E69-D69)</f>
        <v>25.099999999999909</v>
      </c>
      <c r="G69" s="413">
        <f>D69*C69</f>
        <v>1257.5</v>
      </c>
      <c r="H69" s="414">
        <f>(E69-D69)/D69</f>
        <v>1.9960238568588397E-2</v>
      </c>
      <c r="I69" s="414"/>
    </row>
    <row r="70" spans="2:31" x14ac:dyDescent="0.25">
      <c r="B70" s="411">
        <v>42422</v>
      </c>
      <c r="C70" s="412">
        <v>5</v>
      </c>
      <c r="D70" s="413">
        <v>251.5</v>
      </c>
      <c r="E70" s="413">
        <v>265.83</v>
      </c>
      <c r="F70" s="413">
        <f t="shared" ref="F70:F79" si="8">C70*(E70-D70)</f>
        <v>71.64999999999992</v>
      </c>
      <c r="G70" s="413">
        <f t="shared" ref="G70:G80" si="9">D70*C70</f>
        <v>1257.5</v>
      </c>
      <c r="H70" s="414">
        <f t="shared" ref="H70:H79" si="10">(E70-D70)/D70</f>
        <v>5.6978131212723597E-2</v>
      </c>
      <c r="I70" s="414"/>
    </row>
    <row r="71" spans="2:31" x14ac:dyDescent="0.25">
      <c r="B71" s="411">
        <v>42431</v>
      </c>
      <c r="C71" s="412">
        <v>5</v>
      </c>
      <c r="D71" s="413">
        <v>251.5</v>
      </c>
      <c r="E71" s="413">
        <v>273.66000000000003</v>
      </c>
      <c r="F71" s="413">
        <f t="shared" si="8"/>
        <v>110.80000000000013</v>
      </c>
      <c r="G71" s="413">
        <f t="shared" si="9"/>
        <v>1257.5</v>
      </c>
      <c r="H71" s="414">
        <f t="shared" si="10"/>
        <v>8.8111332007952389E-2</v>
      </c>
      <c r="I71" s="414"/>
    </row>
    <row r="72" spans="2:31" x14ac:dyDescent="0.25">
      <c r="B72" s="411">
        <v>42433</v>
      </c>
      <c r="C72" s="412">
        <v>5</v>
      </c>
      <c r="D72" s="413">
        <v>251.5</v>
      </c>
      <c r="E72" s="413">
        <v>263.94</v>
      </c>
      <c r="F72" s="413">
        <f t="shared" si="8"/>
        <v>62.199999999999989</v>
      </c>
      <c r="G72" s="413">
        <f t="shared" si="9"/>
        <v>1257.5</v>
      </c>
      <c r="H72" s="414">
        <f t="shared" si="10"/>
        <v>4.9463220675944324E-2</v>
      </c>
      <c r="I72" s="414"/>
    </row>
    <row r="73" spans="2:31" x14ac:dyDescent="0.25">
      <c r="B73" s="411">
        <v>42439</v>
      </c>
      <c r="C73" s="412">
        <v>5</v>
      </c>
      <c r="D73" s="413">
        <v>251.5</v>
      </c>
      <c r="E73" s="413">
        <v>251.97</v>
      </c>
      <c r="F73" s="413">
        <f t="shared" si="8"/>
        <v>2.3499999999999943</v>
      </c>
      <c r="G73" s="413">
        <f t="shared" si="9"/>
        <v>1257.5</v>
      </c>
      <c r="H73" s="415">
        <f t="shared" si="10"/>
        <v>1.8687872763419437E-3</v>
      </c>
      <c r="I73" s="415"/>
    </row>
    <row r="74" spans="2:31" x14ac:dyDescent="0.25">
      <c r="B74" s="411">
        <v>42444</v>
      </c>
      <c r="C74" s="412">
        <v>5</v>
      </c>
      <c r="D74" s="413">
        <v>251.5</v>
      </c>
      <c r="E74" s="413">
        <v>250.33</v>
      </c>
      <c r="F74" s="413">
        <f t="shared" si="8"/>
        <v>-5.8499999999999375</v>
      </c>
      <c r="G74" s="413">
        <f t="shared" si="9"/>
        <v>1257.5</v>
      </c>
      <c r="H74" s="415">
        <f t="shared" si="10"/>
        <v>-4.6520874751490556E-3</v>
      </c>
      <c r="I74" s="415"/>
    </row>
    <row r="75" spans="2:31" x14ac:dyDescent="0.25">
      <c r="B75" s="411">
        <v>42446</v>
      </c>
      <c r="C75" s="412">
        <v>15</v>
      </c>
      <c r="D75" s="413">
        <v>245.5333</v>
      </c>
      <c r="E75" s="413">
        <v>246.31</v>
      </c>
      <c r="F75" s="413">
        <f t="shared" si="8"/>
        <v>11.650500000000079</v>
      </c>
      <c r="G75" s="413">
        <f t="shared" si="9"/>
        <v>3682.9994999999999</v>
      </c>
      <c r="H75" s="415">
        <f t="shared" si="10"/>
        <v>3.1633183767741701E-3</v>
      </c>
      <c r="I75" s="415"/>
    </row>
    <row r="76" spans="2:31" x14ac:dyDescent="0.25">
      <c r="B76" s="411">
        <v>42447</v>
      </c>
      <c r="C76" s="412">
        <v>10</v>
      </c>
      <c r="D76" s="413">
        <v>243.50800000000001</v>
      </c>
      <c r="E76" s="413">
        <v>250.78</v>
      </c>
      <c r="F76" s="413">
        <f t="shared" si="8"/>
        <v>72.719999999999914</v>
      </c>
      <c r="G76" s="413">
        <f t="shared" si="9"/>
        <v>2435.08</v>
      </c>
      <c r="H76" s="415">
        <f t="shared" si="10"/>
        <v>2.9863495244509385E-2</v>
      </c>
      <c r="I76" s="415" t="s">
        <v>215</v>
      </c>
    </row>
    <row r="77" spans="2:31" x14ac:dyDescent="0.25">
      <c r="B77" s="411">
        <v>42458</v>
      </c>
      <c r="C77" s="412">
        <v>10</v>
      </c>
      <c r="D77" s="413">
        <v>243.50800000000001</v>
      </c>
      <c r="E77" s="413">
        <v>254.68</v>
      </c>
      <c r="F77" s="413">
        <f t="shared" si="8"/>
        <v>111.71999999999997</v>
      </c>
      <c r="G77" s="413">
        <f t="shared" si="9"/>
        <v>2435.08</v>
      </c>
      <c r="H77" s="415">
        <f t="shared" si="10"/>
        <v>4.587939615946908E-2</v>
      </c>
      <c r="I77" s="415"/>
    </row>
    <row r="78" spans="2:31" x14ac:dyDescent="0.25">
      <c r="B78" s="411">
        <v>42460</v>
      </c>
      <c r="C78" s="412">
        <v>5</v>
      </c>
      <c r="D78" s="413">
        <v>225.80199999999999</v>
      </c>
      <c r="E78" s="413">
        <v>260.32</v>
      </c>
      <c r="F78" s="413">
        <f t="shared" si="8"/>
        <v>172.59</v>
      </c>
      <c r="G78" s="413">
        <f t="shared" si="9"/>
        <v>1129.01</v>
      </c>
      <c r="H78" s="415">
        <f t="shared" si="10"/>
        <v>0.15286844226357607</v>
      </c>
      <c r="I78" s="415"/>
    </row>
    <row r="79" spans="2:31" x14ac:dyDescent="0.25">
      <c r="B79" s="411">
        <v>42469</v>
      </c>
      <c r="C79" s="412">
        <v>5</v>
      </c>
      <c r="D79" s="413">
        <v>225.80199999999999</v>
      </c>
      <c r="E79" s="413">
        <v>270.83</v>
      </c>
      <c r="F79" s="413">
        <f t="shared" si="8"/>
        <v>225.13999999999996</v>
      </c>
      <c r="G79" s="413">
        <f t="shared" si="9"/>
        <v>1129.01</v>
      </c>
      <c r="H79" s="415">
        <f t="shared" si="10"/>
        <v>0.1994136455832986</v>
      </c>
      <c r="I79" s="415"/>
    </row>
    <row r="80" spans="2:31" x14ac:dyDescent="0.25">
      <c r="B80" s="411">
        <v>42482</v>
      </c>
      <c r="C80" s="412">
        <v>0</v>
      </c>
      <c r="D80" s="413">
        <v>0</v>
      </c>
      <c r="E80" s="413">
        <v>0</v>
      </c>
      <c r="F80" s="413">
        <v>285.70999999999998</v>
      </c>
      <c r="G80" s="413">
        <f t="shared" si="9"/>
        <v>0</v>
      </c>
      <c r="H80" s="415"/>
      <c r="I80" s="415"/>
    </row>
    <row r="81" spans="2:9" x14ac:dyDescent="0.25">
      <c r="B81" s="412"/>
      <c r="C81" s="412"/>
      <c r="D81" s="413"/>
      <c r="E81" s="413"/>
      <c r="F81" s="413"/>
      <c r="G81" s="413"/>
      <c r="H81" s="415"/>
      <c r="I81" s="415"/>
    </row>
    <row r="82" spans="2:9" x14ac:dyDescent="0.25">
      <c r="B82" s="412"/>
      <c r="C82" s="412"/>
      <c r="D82" s="413"/>
      <c r="E82" s="413"/>
      <c r="F82" s="413"/>
      <c r="G82" s="413"/>
      <c r="H82" s="415"/>
      <c r="I82" s="415"/>
    </row>
  </sheetData>
  <mergeCells count="1">
    <mergeCell ref="O42:P42"/>
  </mergeCells>
  <conditionalFormatting sqref="N19 F25:F35">
    <cfRule type="expression" dxfId="613" priority="58">
      <formula>F19&gt;0</formula>
    </cfRule>
    <cfRule type="expression" dxfId="61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11" priority="47">
      <formula>H25&gt;0</formula>
    </cfRule>
    <cfRule type="expression" dxfId="610" priority="48">
      <formula>H25&lt;0</formula>
    </cfRule>
  </conditionalFormatting>
  <conditionalFormatting sqref="M39">
    <cfRule type="expression" dxfId="609" priority="45">
      <formula>M39&gt;0</formula>
    </cfRule>
    <cfRule type="expression" dxfId="608" priority="46">
      <formula>M39&lt;0</formula>
    </cfRule>
  </conditionalFormatting>
  <conditionalFormatting sqref="F61:F67">
    <cfRule type="expression" dxfId="607" priority="43">
      <formula>F61&gt;0</formula>
    </cfRule>
    <cfRule type="expression" dxfId="606" priority="44">
      <formula>F61&lt;0</formula>
    </cfRule>
  </conditionalFormatting>
  <conditionalFormatting sqref="H61:H67">
    <cfRule type="expression" dxfId="605" priority="41">
      <formula>H61&gt;0</formula>
    </cfRule>
    <cfRule type="expression" dxfId="604" priority="42">
      <formula>H61&lt;0</formula>
    </cfRule>
  </conditionalFormatting>
  <conditionalFormatting sqref="F21:F24">
    <cfRule type="expression" dxfId="603" priority="39">
      <formula>F21&gt;0</formula>
    </cfRule>
    <cfRule type="expression" dxfId="602" priority="40">
      <formula>F21&lt;0</formula>
    </cfRule>
  </conditionalFormatting>
  <conditionalFormatting sqref="H21:H24">
    <cfRule type="expression" dxfId="601" priority="37">
      <formula>H21&gt;0</formula>
    </cfRule>
    <cfRule type="expression" dxfId="600" priority="38">
      <formula>H21&lt;0</formula>
    </cfRule>
  </conditionalFormatting>
  <conditionalFormatting sqref="I25:I28">
    <cfRule type="expression" dxfId="599" priority="31">
      <formula>I25&gt;0</formula>
    </cfRule>
    <cfRule type="expression" dxfId="598" priority="32">
      <formula>I25&lt;0</formula>
    </cfRule>
  </conditionalFormatting>
  <conditionalFormatting sqref="I21:I24">
    <cfRule type="expression" dxfId="597" priority="29">
      <formula>I21&gt;0</formula>
    </cfRule>
    <cfRule type="expression" dxfId="596" priority="30">
      <formula>I21&lt;0</formula>
    </cfRule>
  </conditionalFormatting>
  <conditionalFormatting sqref="H29">
    <cfRule type="expression" dxfId="595" priority="27">
      <formula>H29&gt;0</formula>
    </cfRule>
    <cfRule type="expression" dxfId="594" priority="28">
      <formula>H29&lt;0</formula>
    </cfRule>
  </conditionalFormatting>
  <conditionalFormatting sqref="H30">
    <cfRule type="expression" dxfId="593" priority="25">
      <formula>H30&gt;0</formula>
    </cfRule>
    <cfRule type="expression" dxfId="592" priority="26">
      <formula>H30&lt;0</formula>
    </cfRule>
  </conditionalFormatting>
  <conditionalFormatting sqref="H31">
    <cfRule type="expression" dxfId="591" priority="23">
      <formula>H31&gt;0</formula>
    </cfRule>
    <cfRule type="expression" dxfId="590" priority="24">
      <formula>H31&lt;0</formula>
    </cfRule>
  </conditionalFormatting>
  <conditionalFormatting sqref="Q7">
    <cfRule type="expression" dxfId="589" priority="21">
      <formula>Q7&gt;0</formula>
    </cfRule>
    <cfRule type="expression" dxfId="588" priority="22">
      <formula>Q7&lt;0</formula>
    </cfRule>
  </conditionalFormatting>
  <conditionalFormatting sqref="Q8">
    <cfRule type="expression" dxfId="587" priority="19">
      <formula>Q8&gt;0</formula>
    </cfRule>
    <cfRule type="expression" dxfId="586" priority="20">
      <formula>Q8&lt;0</formula>
    </cfRule>
  </conditionalFormatting>
  <conditionalFormatting sqref="F73:F82">
    <cfRule type="expression" dxfId="585" priority="17">
      <formula>F73&gt;0</formula>
    </cfRule>
    <cfRule type="expression" dxfId="584" priority="18">
      <formula>F73&lt;0</formula>
    </cfRule>
  </conditionalFormatting>
  <conditionalFormatting sqref="H73:H76">
    <cfRule type="expression" dxfId="583" priority="15">
      <formula>H73&gt;0</formula>
    </cfRule>
    <cfRule type="expression" dxfId="582" priority="16">
      <formula>H73&lt;0</formula>
    </cfRule>
  </conditionalFormatting>
  <conditionalFormatting sqref="F69:F72">
    <cfRule type="expression" dxfId="581" priority="13">
      <formula>F69&gt;0</formula>
    </cfRule>
    <cfRule type="expression" dxfId="580" priority="14">
      <formula>F69&lt;0</formula>
    </cfRule>
  </conditionalFormatting>
  <conditionalFormatting sqref="H69:H72">
    <cfRule type="expression" dxfId="579" priority="11">
      <formula>H69&gt;0</formula>
    </cfRule>
    <cfRule type="expression" dxfId="578" priority="12">
      <formula>H69&lt;0</formula>
    </cfRule>
  </conditionalFormatting>
  <conditionalFormatting sqref="I73:I76">
    <cfRule type="expression" dxfId="577" priority="9">
      <formula>I73&gt;0</formula>
    </cfRule>
    <cfRule type="expression" dxfId="576" priority="10">
      <formula>I73&lt;0</formula>
    </cfRule>
  </conditionalFormatting>
  <conditionalFormatting sqref="I69:I72">
    <cfRule type="expression" dxfId="575" priority="7">
      <formula>I69&gt;0</formula>
    </cfRule>
    <cfRule type="expression" dxfId="574" priority="8">
      <formula>I69&lt;0</formula>
    </cfRule>
  </conditionalFormatting>
  <conditionalFormatting sqref="H77">
    <cfRule type="expression" dxfId="573" priority="5">
      <formula>H77&gt;0</formula>
    </cfRule>
    <cfRule type="expression" dxfId="572" priority="6">
      <formula>H77&lt;0</formula>
    </cfRule>
  </conditionalFormatting>
  <conditionalFormatting sqref="H78">
    <cfRule type="expression" dxfId="571" priority="3">
      <formula>H78&gt;0</formula>
    </cfRule>
    <cfRule type="expression" dxfId="570" priority="4">
      <formula>H78&lt;0</formula>
    </cfRule>
  </conditionalFormatting>
  <conditionalFormatting sqref="H79">
    <cfRule type="expression" dxfId="569" priority="1">
      <formula>H79&gt;0</formula>
    </cfRule>
    <cfRule type="expression" dxfId="56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265</v>
      </c>
      <c r="B2" s="74">
        <v>42502</v>
      </c>
      <c r="C2" s="4">
        <v>60</v>
      </c>
      <c r="D2" s="3">
        <v>38.25</v>
      </c>
      <c r="E2" s="3">
        <v>0</v>
      </c>
      <c r="F2" s="3">
        <f>C2*D2 + E2</f>
        <v>2295</v>
      </c>
      <c r="G2" s="74">
        <v>42528</v>
      </c>
      <c r="H2" s="188">
        <v>30</v>
      </c>
      <c r="I2" s="3">
        <v>45.25</v>
      </c>
      <c r="J2" s="3">
        <v>0.03</v>
      </c>
      <c r="K2" s="3">
        <f>H2*I2 - J2</f>
        <v>1357.47</v>
      </c>
      <c r="L2" s="4"/>
      <c r="O2" s="11" t="s">
        <v>57</v>
      </c>
      <c r="Q2">
        <f>C18-H18</f>
        <v>30</v>
      </c>
      <c r="W2" s="133">
        <v>42541</v>
      </c>
      <c r="X2" s="10">
        <v>45.66</v>
      </c>
      <c r="Y2" s="10">
        <v>46.21</v>
      </c>
      <c r="Z2" s="10">
        <v>45.09</v>
      </c>
      <c r="AA2" s="10">
        <v>45.38</v>
      </c>
      <c r="AB2" s="95">
        <v>3778100</v>
      </c>
      <c r="AC2" s="10">
        <v>45.38</v>
      </c>
      <c r="AD2" s="2">
        <f>Y2-Z2</f>
        <v>1.1199999999999974</v>
      </c>
      <c r="AE2" s="138">
        <f>AC2/AC3-1</f>
        <v>8.2203954676740576E-3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31.250999999999998</v>
      </c>
      <c r="W3" s="133">
        <v>42538</v>
      </c>
      <c r="X3" s="10">
        <v>45.05</v>
      </c>
      <c r="Y3" s="10">
        <v>45.58</v>
      </c>
      <c r="Z3" s="10">
        <v>44.47</v>
      </c>
      <c r="AA3" s="10">
        <v>45.01</v>
      </c>
      <c r="AB3" s="95">
        <v>9207200</v>
      </c>
      <c r="AC3" s="10">
        <v>45.01</v>
      </c>
      <c r="AD3" s="2">
        <f t="shared" ref="AD3:AD66" si="0">Y3-Z3</f>
        <v>1.1099999999999994</v>
      </c>
      <c r="AE3" s="138">
        <f t="shared" ref="AE3:AE66" si="1">AC3/AC4-1</f>
        <v>-8.8790233074365066E-4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45.38</v>
      </c>
      <c r="T4" s="1"/>
      <c r="W4" s="133">
        <v>42537</v>
      </c>
      <c r="X4" s="10">
        <v>44.4</v>
      </c>
      <c r="Y4" s="10">
        <v>45.12</v>
      </c>
      <c r="Z4" s="10">
        <v>44.09</v>
      </c>
      <c r="AA4" s="10">
        <v>45.05</v>
      </c>
      <c r="AB4" s="95">
        <v>3046000</v>
      </c>
      <c r="AC4" s="10">
        <v>45.05</v>
      </c>
      <c r="AD4" s="2">
        <f t="shared" si="0"/>
        <v>1.029999999999994</v>
      </c>
      <c r="AE4" s="138">
        <f t="shared" si="1"/>
        <v>6.9289226642823554E-3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1361.4</v>
      </c>
      <c r="T5" s="1"/>
      <c r="W5" s="133">
        <v>42536</v>
      </c>
      <c r="X5" s="10">
        <v>44.97</v>
      </c>
      <c r="Y5" s="10">
        <v>45.8</v>
      </c>
      <c r="Z5" s="10">
        <v>44.66</v>
      </c>
      <c r="AA5" s="10">
        <v>44.74</v>
      </c>
      <c r="AB5" s="95">
        <v>3415700</v>
      </c>
      <c r="AC5" s="10">
        <v>44.74</v>
      </c>
      <c r="AD5" s="2">
        <f t="shared" si="0"/>
        <v>1.1400000000000006</v>
      </c>
      <c r="AE5" s="138">
        <f t="shared" si="1"/>
        <v>-2.8972587474926925E-3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937.53</v>
      </c>
      <c r="W6" s="133">
        <v>42535</v>
      </c>
      <c r="X6" s="10">
        <v>44.67</v>
      </c>
      <c r="Y6" s="10">
        <v>45.43</v>
      </c>
      <c r="Z6" s="10">
        <v>44.1</v>
      </c>
      <c r="AA6" s="10">
        <v>44.87</v>
      </c>
      <c r="AB6" s="95">
        <v>4300200</v>
      </c>
      <c r="AC6" s="10">
        <v>44.87</v>
      </c>
      <c r="AD6" s="2">
        <f t="shared" si="0"/>
        <v>1.3299999999999983</v>
      </c>
      <c r="AE6" s="138">
        <f t="shared" si="1"/>
        <v>2.2336385972747674E-3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200</v>
      </c>
      <c r="Q7" s="2">
        <f>Q10+Q8</f>
        <v>423.87000000000012</v>
      </c>
      <c r="R7" s="241"/>
      <c r="W7" s="133">
        <v>42534</v>
      </c>
      <c r="X7" s="10">
        <v>44.15</v>
      </c>
      <c r="Y7" s="10">
        <v>45.37</v>
      </c>
      <c r="Z7" s="10">
        <v>44.05</v>
      </c>
      <c r="AA7" s="10">
        <v>44.77</v>
      </c>
      <c r="AB7" s="95">
        <v>4870400</v>
      </c>
      <c r="AC7" s="10">
        <v>44.77</v>
      </c>
      <c r="AD7" s="2">
        <f t="shared" si="0"/>
        <v>1.3200000000000003</v>
      </c>
      <c r="AE7" s="138">
        <f t="shared" si="1"/>
        <v>5.3896249719291855E-3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205</v>
      </c>
      <c r="P8" s="34"/>
      <c r="Q8" s="2">
        <f>K18+M18-F18+Q2*Q4</f>
        <v>423.87000000000012</v>
      </c>
      <c r="W8" s="133">
        <v>42531</v>
      </c>
      <c r="X8" s="10">
        <v>44.39</v>
      </c>
      <c r="Y8" s="10">
        <v>44.58</v>
      </c>
      <c r="Z8" s="10">
        <v>43</v>
      </c>
      <c r="AA8" s="10">
        <v>44.53</v>
      </c>
      <c r="AB8" s="95">
        <v>7175700</v>
      </c>
      <c r="AC8" s="10">
        <v>44.53</v>
      </c>
      <c r="AD8" s="2">
        <f t="shared" si="0"/>
        <v>1.5799999999999983</v>
      </c>
      <c r="AE8" s="138">
        <f t="shared" si="1"/>
        <v>-2.6879370629370514E-2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272</v>
      </c>
      <c r="Q9" s="138">
        <f>IF(Q2=0, 0, Q8/Q6)</f>
        <v>0.45211353236696439</v>
      </c>
      <c r="T9" s="158"/>
      <c r="W9" s="133">
        <v>42530</v>
      </c>
      <c r="X9" s="10">
        <v>46.29</v>
      </c>
      <c r="Y9" s="10">
        <v>46.71</v>
      </c>
      <c r="Z9" s="10">
        <v>45.71</v>
      </c>
      <c r="AA9" s="10">
        <v>45.76</v>
      </c>
      <c r="AB9" s="95">
        <v>3915800</v>
      </c>
      <c r="AC9" s="10">
        <v>45.76</v>
      </c>
      <c r="AD9" s="2">
        <f t="shared" si="0"/>
        <v>1</v>
      </c>
      <c r="AE9" s="138">
        <f t="shared" si="1"/>
        <v>-1.6125564394753766E-2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271</v>
      </c>
      <c r="P10" s="34"/>
      <c r="Q10" s="2">
        <v>0</v>
      </c>
      <c r="W10" s="133">
        <v>42529</v>
      </c>
      <c r="X10" s="10">
        <v>46.67</v>
      </c>
      <c r="Y10" s="10">
        <v>47</v>
      </c>
      <c r="Z10" s="10">
        <v>46.18</v>
      </c>
      <c r="AA10" s="10">
        <v>46.51</v>
      </c>
      <c r="AB10" s="95">
        <v>4764000</v>
      </c>
      <c r="AC10" s="10">
        <v>46.51</v>
      </c>
      <c r="AD10" s="2">
        <f t="shared" si="0"/>
        <v>0.82000000000000028</v>
      </c>
      <c r="AE10" s="138">
        <f t="shared" si="1"/>
        <v>-2.1454623471358625E-3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193</v>
      </c>
      <c r="P11" s="34"/>
      <c r="Q11" s="138">
        <f>IF(U58="N/A (N/A)", 0, VALUE(TRIM(CLEAN(MID(U58, FIND("(", U58)+1, 5)))))</f>
        <v>0</v>
      </c>
      <c r="W11" s="133">
        <v>42528</v>
      </c>
      <c r="X11" s="10">
        <v>46.28</v>
      </c>
      <c r="Y11" s="10">
        <v>46.68</v>
      </c>
      <c r="Z11" s="10">
        <v>45.42</v>
      </c>
      <c r="AA11" s="10">
        <v>46.61</v>
      </c>
      <c r="AB11" s="95">
        <v>4569600</v>
      </c>
      <c r="AC11" s="10">
        <v>46.61</v>
      </c>
      <c r="AD11" s="2">
        <f t="shared" si="0"/>
        <v>1.259999999999998</v>
      </c>
      <c r="AE11" s="138">
        <f t="shared" si="1"/>
        <v>1.9346517626825932E-3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42527</v>
      </c>
      <c r="X12" s="10">
        <v>45.12</v>
      </c>
      <c r="Y12" s="10">
        <v>46.55</v>
      </c>
      <c r="Z12" s="10">
        <v>44.8</v>
      </c>
      <c r="AA12" s="10">
        <v>46.52</v>
      </c>
      <c r="AB12" s="95">
        <v>4954700</v>
      </c>
      <c r="AC12" s="10">
        <v>46.52</v>
      </c>
      <c r="AD12" s="2">
        <f t="shared" si="0"/>
        <v>1.75</v>
      </c>
      <c r="AE12" s="138">
        <f t="shared" si="1"/>
        <v>4.4923629829290102E-2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42524</v>
      </c>
      <c r="X13" s="10">
        <v>44.95</v>
      </c>
      <c r="Y13" s="10">
        <v>45.29</v>
      </c>
      <c r="Z13" s="10">
        <v>43.53</v>
      </c>
      <c r="AA13" s="10">
        <v>44.52</v>
      </c>
      <c r="AB13" s="95">
        <v>2791300</v>
      </c>
      <c r="AC13" s="10">
        <v>44.52</v>
      </c>
      <c r="AD13" s="2">
        <f t="shared" si="0"/>
        <v>1.759999999999998</v>
      </c>
      <c r="AE13" s="138">
        <f t="shared" si="1"/>
        <v>-9.7864768683273429E-3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42523</v>
      </c>
      <c r="X14" s="10">
        <v>44.75</v>
      </c>
      <c r="Y14" s="10">
        <v>45.68</v>
      </c>
      <c r="Z14" s="10">
        <v>44.55</v>
      </c>
      <c r="AA14" s="10">
        <v>44.96</v>
      </c>
      <c r="AB14" s="95">
        <v>6484900</v>
      </c>
      <c r="AC14" s="10">
        <v>44.96</v>
      </c>
      <c r="AD14" s="2">
        <f t="shared" si="0"/>
        <v>1.1300000000000026</v>
      </c>
      <c r="AE14" s="138">
        <f t="shared" si="1"/>
        <v>1.124606387764282E-2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42522</v>
      </c>
      <c r="X15" s="10">
        <v>43.24</v>
      </c>
      <c r="Y15" s="10">
        <v>44.86</v>
      </c>
      <c r="Z15" s="10">
        <v>42.97</v>
      </c>
      <c r="AA15" s="10">
        <v>44.46</v>
      </c>
      <c r="AB15" s="95">
        <v>5554800</v>
      </c>
      <c r="AC15" s="10">
        <v>44.46</v>
      </c>
      <c r="AD15" s="2">
        <f t="shared" si="0"/>
        <v>1.8900000000000006</v>
      </c>
      <c r="AE15" s="138">
        <f t="shared" si="1"/>
        <v>2.5842178126441961E-2</v>
      </c>
    </row>
    <row r="16" spans="1:40" x14ac:dyDescent="0.25">
      <c r="G16" s="1"/>
      <c r="W16" s="133">
        <v>42521</v>
      </c>
      <c r="X16" s="10">
        <v>43.21</v>
      </c>
      <c r="Y16" s="10">
        <v>43.59</v>
      </c>
      <c r="Z16" s="10">
        <v>42.97</v>
      </c>
      <c r="AA16" s="10">
        <v>43.34</v>
      </c>
      <c r="AB16" s="95">
        <v>3438500</v>
      </c>
      <c r="AC16" s="10">
        <v>43.34</v>
      </c>
      <c r="AD16" s="2">
        <f t="shared" si="0"/>
        <v>0.62000000000000455</v>
      </c>
      <c r="AE16" s="138">
        <f t="shared" si="1"/>
        <v>6.5025545750116986E-3</v>
      </c>
    </row>
    <row r="17" spans="1:31" x14ac:dyDescent="0.25">
      <c r="G17" s="1"/>
      <c r="W17" s="133">
        <v>42517</v>
      </c>
      <c r="X17" s="10">
        <v>43.06</v>
      </c>
      <c r="Y17" s="10">
        <v>43.84</v>
      </c>
      <c r="Z17" s="10">
        <v>42.89</v>
      </c>
      <c r="AA17" s="10">
        <v>43.06</v>
      </c>
      <c r="AB17" s="95">
        <v>3054000</v>
      </c>
      <c r="AC17" s="10">
        <v>43.06</v>
      </c>
      <c r="AD17" s="2">
        <f t="shared" si="0"/>
        <v>0.95000000000000284</v>
      </c>
      <c r="AE17" s="138">
        <f t="shared" si="1"/>
        <v>4.6663555762949116E-3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30</v>
      </c>
      <c r="I18" s="14"/>
      <c r="J18" s="14"/>
      <c r="K18" s="14">
        <f t="shared" si="2"/>
        <v>1357.47</v>
      </c>
      <c r="L18" s="14">
        <f t="shared" si="2"/>
        <v>0</v>
      </c>
      <c r="M18" s="14">
        <f t="shared" si="2"/>
        <v>0</v>
      </c>
      <c r="W18" s="133">
        <v>42516</v>
      </c>
      <c r="X18" s="10">
        <v>42.66</v>
      </c>
      <c r="Y18" s="10">
        <v>43</v>
      </c>
      <c r="Z18" s="10">
        <v>42.41</v>
      </c>
      <c r="AA18" s="10">
        <v>42.86</v>
      </c>
      <c r="AB18" s="95">
        <v>1951400</v>
      </c>
      <c r="AC18" s="10">
        <v>42.86</v>
      </c>
      <c r="AD18" s="2">
        <f t="shared" si="0"/>
        <v>0.59000000000000341</v>
      </c>
      <c r="AE18" s="138">
        <f t="shared" si="1"/>
        <v>4.217432052483483E-3</v>
      </c>
    </row>
    <row r="19" spans="1:31" x14ac:dyDescent="0.25">
      <c r="N19" s="2"/>
      <c r="W19" s="133">
        <v>42515</v>
      </c>
      <c r="X19" s="10">
        <v>42.47</v>
      </c>
      <c r="Y19" s="10">
        <v>42.97</v>
      </c>
      <c r="Z19" s="10">
        <v>42.14</v>
      </c>
      <c r="AA19" s="10">
        <v>42.68</v>
      </c>
      <c r="AB19" s="95">
        <v>3340100</v>
      </c>
      <c r="AC19" s="10">
        <v>42.68</v>
      </c>
      <c r="AD19" s="2">
        <f t="shared" si="0"/>
        <v>0.82999999999999829</v>
      </c>
      <c r="AE19" s="138">
        <f t="shared" si="1"/>
        <v>5.655042412818112E-3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42514</v>
      </c>
      <c r="X20" s="10">
        <v>41.55</v>
      </c>
      <c r="Y20" s="10">
        <v>42.6</v>
      </c>
      <c r="Z20" s="10">
        <v>41.5</v>
      </c>
      <c r="AA20" s="10">
        <v>42.44</v>
      </c>
      <c r="AB20" s="95">
        <v>3702800</v>
      </c>
      <c r="AC20" s="10">
        <v>42.44</v>
      </c>
      <c r="AD20" s="2">
        <f t="shared" si="0"/>
        <v>1.1000000000000014</v>
      </c>
      <c r="AE20" s="138">
        <f t="shared" si="1"/>
        <v>2.9847124484348342E-2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42513</v>
      </c>
      <c r="X21" s="10">
        <v>41.56</v>
      </c>
      <c r="Y21" s="10">
        <v>41.66</v>
      </c>
      <c r="Z21" s="10">
        <v>40.950000000000003</v>
      </c>
      <c r="AA21" s="10">
        <v>41.21</v>
      </c>
      <c r="AB21" s="95">
        <v>3704500</v>
      </c>
      <c r="AC21" s="10">
        <v>41.21</v>
      </c>
      <c r="AD21" s="2">
        <f t="shared" si="0"/>
        <v>0.70999999999999375</v>
      </c>
      <c r="AE21" s="138">
        <f t="shared" si="1"/>
        <v>-7.2271741748975993E-3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42510</v>
      </c>
      <c r="X22" s="10">
        <v>41.17</v>
      </c>
      <c r="Y22" s="10">
        <v>42.09</v>
      </c>
      <c r="Z22" s="10">
        <v>41.09</v>
      </c>
      <c r="AA22" s="10">
        <v>41.51</v>
      </c>
      <c r="AB22" s="95">
        <v>3550100</v>
      </c>
      <c r="AC22" s="10">
        <v>41.51</v>
      </c>
      <c r="AD22" s="2">
        <f t="shared" si="0"/>
        <v>1</v>
      </c>
      <c r="AE22" s="138">
        <f t="shared" si="1"/>
        <v>9.484435797665336E-3</v>
      </c>
    </row>
    <row r="23" spans="1:31" x14ac:dyDescent="0.25">
      <c r="B23" s="201">
        <v>42527</v>
      </c>
      <c r="C23" s="10">
        <v>60</v>
      </c>
      <c r="D23" s="40">
        <v>38.25</v>
      </c>
      <c r="E23" s="40">
        <v>46.52</v>
      </c>
      <c r="F23" s="40">
        <f>C23*(E23-D23)</f>
        <v>496.20000000000016</v>
      </c>
      <c r="G23" s="40">
        <f>D23*C23</f>
        <v>2295</v>
      </c>
      <c r="H23" s="243">
        <f>(E23-D23)/D23</f>
        <v>0.21620915032679747</v>
      </c>
      <c r="I23" s="243"/>
      <c r="W23" s="133">
        <v>42509</v>
      </c>
      <c r="X23" s="10">
        <v>41.83</v>
      </c>
      <c r="Y23" s="10">
        <v>42.42</v>
      </c>
      <c r="Z23" s="10">
        <v>40.5</v>
      </c>
      <c r="AA23" s="10">
        <v>41.12</v>
      </c>
      <c r="AB23" s="95">
        <v>3694900</v>
      </c>
      <c r="AC23" s="10">
        <v>41.12</v>
      </c>
      <c r="AD23" s="2">
        <f t="shared" si="0"/>
        <v>1.9200000000000017</v>
      </c>
      <c r="AE23" s="138">
        <f t="shared" si="1"/>
        <v>-2.1883920076118057E-2</v>
      </c>
    </row>
    <row r="24" spans="1:31" x14ac:dyDescent="0.25">
      <c r="B24" s="201">
        <v>42538</v>
      </c>
      <c r="C24" s="10">
        <v>30</v>
      </c>
      <c r="D24" s="40">
        <v>31.251000000000001</v>
      </c>
      <c r="E24" s="40">
        <v>45.1</v>
      </c>
      <c r="F24" s="40">
        <f>C24*(E24-D24)</f>
        <v>415.47</v>
      </c>
      <c r="G24" s="40">
        <f>D24*C24</f>
        <v>937.53000000000009</v>
      </c>
      <c r="H24" s="243">
        <f>(E24-D24)/D24</f>
        <v>0.4431538190777895</v>
      </c>
      <c r="I24" s="243"/>
      <c r="W24" s="133">
        <v>42508</v>
      </c>
      <c r="X24" s="10">
        <v>41.18</v>
      </c>
      <c r="Y24" s="10">
        <v>42.76</v>
      </c>
      <c r="Z24" s="10">
        <v>41.15</v>
      </c>
      <c r="AA24" s="10">
        <v>42.04</v>
      </c>
      <c r="AB24" s="95">
        <v>5284500</v>
      </c>
      <c r="AC24" s="10">
        <v>42.04</v>
      </c>
      <c r="AD24" s="2">
        <f t="shared" si="0"/>
        <v>1.6099999999999994</v>
      </c>
      <c r="AE24" s="138">
        <f t="shared" si="1"/>
        <v>2.4865919063871145E-2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42507</v>
      </c>
      <c r="X25" s="10">
        <v>40.4</v>
      </c>
      <c r="Y25" s="10">
        <v>41.72</v>
      </c>
      <c r="Z25" s="10">
        <v>40.21</v>
      </c>
      <c r="AA25" s="10">
        <v>41.02</v>
      </c>
      <c r="AB25" s="95">
        <v>6066900</v>
      </c>
      <c r="AC25" s="10">
        <v>41.02</v>
      </c>
      <c r="AD25" s="2">
        <f t="shared" si="0"/>
        <v>1.509999999999998</v>
      </c>
      <c r="AE25" s="138">
        <f t="shared" si="1"/>
        <v>1.4091470951792306E-2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42506</v>
      </c>
      <c r="X26" s="10">
        <v>39.47</v>
      </c>
      <c r="Y26" s="10">
        <v>40.53</v>
      </c>
      <c r="Z26" s="10">
        <v>39.200000000000003</v>
      </c>
      <c r="AA26" s="10">
        <v>40.450000000000003</v>
      </c>
      <c r="AB26" s="95">
        <v>4879400</v>
      </c>
      <c r="AC26" s="10">
        <v>40.450000000000003</v>
      </c>
      <c r="AD26" s="2">
        <f t="shared" si="0"/>
        <v>1.3299999999999983</v>
      </c>
      <c r="AE26" s="138">
        <f t="shared" si="1"/>
        <v>3.2941777323799881E-2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42503</v>
      </c>
      <c r="X27" s="10">
        <v>38.380000000000003</v>
      </c>
      <c r="Y27" s="10">
        <v>39.32</v>
      </c>
      <c r="Z27" s="10">
        <v>38.049999999999997</v>
      </c>
      <c r="AA27" s="10">
        <v>39.159999999999997</v>
      </c>
      <c r="AB27" s="95">
        <v>5615200</v>
      </c>
      <c r="AC27" s="10">
        <v>39.159999999999997</v>
      </c>
      <c r="AD27" s="2">
        <f t="shared" si="0"/>
        <v>1.2700000000000031</v>
      </c>
      <c r="AE27" s="138">
        <f t="shared" si="1"/>
        <v>1.3982392542724043E-2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42502</v>
      </c>
      <c r="X28" s="10">
        <v>39.65</v>
      </c>
      <c r="Y28" s="10">
        <v>39.89</v>
      </c>
      <c r="Z28" s="10">
        <v>38.01</v>
      </c>
      <c r="AA28" s="10">
        <v>38.619999999999997</v>
      </c>
      <c r="AB28" s="95">
        <v>7380300</v>
      </c>
      <c r="AC28" s="10">
        <v>38.619999999999997</v>
      </c>
      <c r="AD28" s="2">
        <f t="shared" si="0"/>
        <v>1.8800000000000026</v>
      </c>
      <c r="AE28" s="138">
        <f t="shared" si="1"/>
        <v>-2.5731584258325002E-2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42501</v>
      </c>
      <c r="X29" s="10">
        <v>40.71</v>
      </c>
      <c r="Y29" s="10">
        <v>40.75</v>
      </c>
      <c r="Z29" s="10">
        <v>39.57</v>
      </c>
      <c r="AA29" s="10">
        <v>39.64</v>
      </c>
      <c r="AB29" s="95">
        <v>3850000</v>
      </c>
      <c r="AC29" s="10">
        <v>39.64</v>
      </c>
      <c r="AD29" s="2">
        <f t="shared" si="0"/>
        <v>1.1799999999999997</v>
      </c>
      <c r="AE29" s="138">
        <f t="shared" si="1"/>
        <v>-2.8669443763783442E-2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42500</v>
      </c>
      <c r="X30" s="10">
        <v>40.880000000000003</v>
      </c>
      <c r="Y30" s="10">
        <v>41.37</v>
      </c>
      <c r="Z30" s="10">
        <v>40.56</v>
      </c>
      <c r="AA30" s="10">
        <v>40.81</v>
      </c>
      <c r="AB30" s="95">
        <v>4589800</v>
      </c>
      <c r="AC30" s="10">
        <v>40.81</v>
      </c>
      <c r="AD30" s="2">
        <f t="shared" si="0"/>
        <v>0.80999999999999517</v>
      </c>
      <c r="AE30" s="138">
        <f t="shared" si="1"/>
        <v>9.811135638950752E-4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42499</v>
      </c>
      <c r="X31" s="10">
        <v>40.520000000000003</v>
      </c>
      <c r="Y31" s="10">
        <v>41.1</v>
      </c>
      <c r="Z31" s="10">
        <v>40.159999999999997</v>
      </c>
      <c r="AA31" s="10">
        <v>40.770000000000003</v>
      </c>
      <c r="AB31" s="95">
        <v>5440000</v>
      </c>
      <c r="AC31" s="10">
        <v>40.770000000000003</v>
      </c>
      <c r="AD31" s="2">
        <f t="shared" si="0"/>
        <v>0.94000000000000483</v>
      </c>
      <c r="AE31" s="138">
        <f t="shared" si="1"/>
        <v>2.8247162673392223E-2</v>
      </c>
    </row>
    <row r="32" spans="1:31" x14ac:dyDescent="0.25">
      <c r="W32" s="133">
        <v>42496</v>
      </c>
      <c r="X32" s="10">
        <v>40.31</v>
      </c>
      <c r="Y32" s="10">
        <v>41.22</v>
      </c>
      <c r="Z32" s="10">
        <v>38.46</v>
      </c>
      <c r="AA32" s="10">
        <v>39.65</v>
      </c>
      <c r="AB32" s="95">
        <v>11471900</v>
      </c>
      <c r="AC32" s="10">
        <v>39.65</v>
      </c>
      <c r="AD32" s="2">
        <f t="shared" si="0"/>
        <v>2.759999999999998</v>
      </c>
      <c r="AE32" s="138">
        <f t="shared" si="1"/>
        <v>-4.2270531400966149E-2</v>
      </c>
    </row>
    <row r="33" spans="15:31" x14ac:dyDescent="0.25">
      <c r="W33" s="133">
        <v>42495</v>
      </c>
      <c r="X33" s="10">
        <v>41.84</v>
      </c>
      <c r="Y33" s="10">
        <v>42.03</v>
      </c>
      <c r="Z33" s="10">
        <v>40.76</v>
      </c>
      <c r="AA33" s="10">
        <v>41.4</v>
      </c>
      <c r="AB33" s="95">
        <v>9056200</v>
      </c>
      <c r="AC33" s="10">
        <v>41.4</v>
      </c>
      <c r="AD33" s="2">
        <f t="shared" si="0"/>
        <v>1.2700000000000031</v>
      </c>
      <c r="AE33" s="138">
        <f t="shared" si="1"/>
        <v>-1.2875536480686622E-2</v>
      </c>
    </row>
    <row r="34" spans="15:31" x14ac:dyDescent="0.25">
      <c r="W34" s="133">
        <v>42494</v>
      </c>
      <c r="X34" s="10">
        <v>43.4</v>
      </c>
      <c r="Y34" s="10">
        <v>43.5</v>
      </c>
      <c r="Z34" s="10">
        <v>41.58</v>
      </c>
      <c r="AA34" s="10">
        <v>41.94</v>
      </c>
      <c r="AB34" s="95">
        <v>5543000</v>
      </c>
      <c r="AC34" s="10">
        <v>41.94</v>
      </c>
      <c r="AD34" s="2">
        <f t="shared" si="0"/>
        <v>1.9200000000000017</v>
      </c>
      <c r="AE34" s="138">
        <f t="shared" si="1"/>
        <v>-4.0054932478828076E-2</v>
      </c>
    </row>
    <row r="35" spans="15:31" x14ac:dyDescent="0.25">
      <c r="W35" s="133">
        <v>42493</v>
      </c>
      <c r="X35" s="10">
        <v>43.37</v>
      </c>
      <c r="Y35" s="10">
        <v>44.56</v>
      </c>
      <c r="Z35" s="10">
        <v>41.85</v>
      </c>
      <c r="AA35" s="10">
        <v>43.69</v>
      </c>
      <c r="AB35" s="95">
        <v>11900900</v>
      </c>
      <c r="AC35" s="10">
        <v>43.69</v>
      </c>
      <c r="AD35" s="2">
        <f t="shared" si="0"/>
        <v>2.7100000000000009</v>
      </c>
      <c r="AE35" s="138">
        <f t="shared" si="1"/>
        <v>2.2945446031374273E-2</v>
      </c>
    </row>
    <row r="36" spans="15:31" x14ac:dyDescent="0.25">
      <c r="W36" s="133">
        <v>42492</v>
      </c>
      <c r="X36" s="10">
        <v>42.1</v>
      </c>
      <c r="Y36" s="10">
        <v>42.76</v>
      </c>
      <c r="Z36" s="10">
        <v>41.51</v>
      </c>
      <c r="AA36" s="10">
        <v>42.71</v>
      </c>
      <c r="AB36" s="95">
        <v>5979200</v>
      </c>
      <c r="AC36" s="10">
        <v>42.71</v>
      </c>
      <c r="AD36" s="2">
        <f t="shared" si="0"/>
        <v>1.25</v>
      </c>
      <c r="AE36" s="138">
        <f t="shared" si="1"/>
        <v>2.3975065931431283E-2</v>
      </c>
    </row>
    <row r="37" spans="15:31" x14ac:dyDescent="0.25">
      <c r="W37" s="133">
        <v>42489</v>
      </c>
      <c r="X37" s="10">
        <v>42.37</v>
      </c>
      <c r="Y37" s="10">
        <v>42.73</v>
      </c>
      <c r="Z37" s="10">
        <v>41.31</v>
      </c>
      <c r="AA37" s="10">
        <v>41.71</v>
      </c>
      <c r="AB37" s="95">
        <v>7526200</v>
      </c>
      <c r="AC37" s="10">
        <v>41.71</v>
      </c>
      <c r="AD37" s="2">
        <f t="shared" si="0"/>
        <v>1.4199999999999946</v>
      </c>
      <c r="AE37" s="138">
        <f t="shared" si="1"/>
        <v>-2.0892018779342769E-2</v>
      </c>
    </row>
    <row r="38" spans="15:31" x14ac:dyDescent="0.25">
      <c r="W38" s="133">
        <v>42488</v>
      </c>
      <c r="X38" s="10">
        <v>43.88</v>
      </c>
      <c r="Y38" s="10">
        <v>43.88</v>
      </c>
      <c r="Z38" s="10">
        <v>42.46</v>
      </c>
      <c r="AA38" s="10">
        <v>42.6</v>
      </c>
      <c r="AB38" s="95">
        <v>8607700</v>
      </c>
      <c r="AC38" s="10">
        <v>42.6</v>
      </c>
      <c r="AD38" s="2">
        <f t="shared" si="0"/>
        <v>1.4200000000000017</v>
      </c>
      <c r="AE38" s="138">
        <f t="shared" si="1"/>
        <v>-4.226618705035956E-2</v>
      </c>
    </row>
    <row r="39" spans="15:31" x14ac:dyDescent="0.25">
      <c r="W39" s="133">
        <v>42487</v>
      </c>
      <c r="X39" s="10">
        <v>44.85</v>
      </c>
      <c r="Y39" s="10">
        <v>45.13</v>
      </c>
      <c r="Z39" s="10">
        <v>44.25</v>
      </c>
      <c r="AA39" s="10">
        <v>44.48</v>
      </c>
      <c r="AB39" s="95">
        <v>6407400</v>
      </c>
      <c r="AC39" s="10">
        <v>44.48</v>
      </c>
      <c r="AD39" s="2">
        <f t="shared" si="0"/>
        <v>0.88000000000000256</v>
      </c>
      <c r="AE39" s="138">
        <f t="shared" si="1"/>
        <v>-1.133585241164714E-2</v>
      </c>
    </row>
    <row r="40" spans="15:31" x14ac:dyDescent="0.25">
      <c r="W40" s="133">
        <v>42486</v>
      </c>
      <c r="X40" s="10">
        <v>45.5</v>
      </c>
      <c r="Y40" s="10">
        <v>45.5</v>
      </c>
      <c r="Z40" s="10">
        <v>43.8</v>
      </c>
      <c r="AA40" s="10">
        <v>44.99</v>
      </c>
      <c r="AB40" s="95">
        <v>6884100</v>
      </c>
      <c r="AC40" s="10">
        <v>44.99</v>
      </c>
      <c r="AD40" s="2">
        <f t="shared" si="0"/>
        <v>1.7000000000000028</v>
      </c>
      <c r="AE40" s="138">
        <f t="shared" si="1"/>
        <v>-6.6637050199913617E-4</v>
      </c>
    </row>
    <row r="41" spans="15:31" x14ac:dyDescent="0.25">
      <c r="W41" s="133">
        <v>42485</v>
      </c>
      <c r="X41" s="10">
        <v>46.85</v>
      </c>
      <c r="Y41" s="10">
        <v>47</v>
      </c>
      <c r="Z41" s="10">
        <v>44.98</v>
      </c>
      <c r="AA41" s="10">
        <v>45.02</v>
      </c>
      <c r="AB41" s="95">
        <v>8838000</v>
      </c>
      <c r="AC41" s="10">
        <v>45.02</v>
      </c>
      <c r="AD41" s="2">
        <f t="shared" si="0"/>
        <v>2.0200000000000031</v>
      </c>
      <c r="AE41" s="138">
        <f t="shared" si="1"/>
        <v>-6.7715883205632599E-2</v>
      </c>
    </row>
    <row r="42" spans="15:31" ht="20.25" thickBot="1" x14ac:dyDescent="0.35">
      <c r="O42" s="474" t="s">
        <v>78</v>
      </c>
      <c r="P42" s="474"/>
      <c r="T42" s="112" t="s">
        <v>113</v>
      </c>
      <c r="U42" s="9"/>
      <c r="W42" s="133">
        <v>42482</v>
      </c>
      <c r="X42" s="10">
        <v>48.75</v>
      </c>
      <c r="Y42" s="10">
        <v>49.42</v>
      </c>
      <c r="Z42" s="10">
        <v>47.82</v>
      </c>
      <c r="AA42" s="10">
        <v>48.29</v>
      </c>
      <c r="AB42" s="95">
        <v>2739500</v>
      </c>
      <c r="AC42" s="10">
        <v>48.29</v>
      </c>
      <c r="AD42" s="2">
        <f t="shared" si="0"/>
        <v>1.6000000000000014</v>
      </c>
      <c r="AE42" s="138">
        <f t="shared" si="1"/>
        <v>-1.0450819672131129E-2</v>
      </c>
    </row>
    <row r="43" spans="15:31" ht="15.75" thickTop="1" x14ac:dyDescent="0.25">
      <c r="O43" s="83">
        <v>1.1000000000000001</v>
      </c>
      <c r="P43" s="83">
        <f>O43*$Q$4</f>
        <v>49.918000000000006</v>
      </c>
      <c r="Q43" s="2"/>
      <c r="T43" s="139" t="s">
        <v>98</v>
      </c>
      <c r="U43" s="398">
        <v>45.01</v>
      </c>
      <c r="W43" s="133">
        <v>42481</v>
      </c>
      <c r="X43" s="10">
        <v>48.04</v>
      </c>
      <c r="Y43" s="10">
        <v>49.2</v>
      </c>
      <c r="Z43" s="10">
        <v>48.01</v>
      </c>
      <c r="AA43" s="10">
        <v>48.8</v>
      </c>
      <c r="AB43" s="95">
        <v>3474400</v>
      </c>
      <c r="AC43" s="10">
        <v>48.8</v>
      </c>
      <c r="AD43" s="2">
        <f t="shared" si="0"/>
        <v>1.1900000000000048</v>
      </c>
      <c r="AE43" s="138">
        <f t="shared" si="1"/>
        <v>1.81514708950552E-2</v>
      </c>
    </row>
    <row r="44" spans="15:31" x14ac:dyDescent="0.25">
      <c r="O44" s="83">
        <v>1.0900000000000001</v>
      </c>
      <c r="P44" s="83">
        <f t="shared" ref="P44:P63" si="3">O44*$Q$4</f>
        <v>49.464200000000005</v>
      </c>
      <c r="Q44" s="2"/>
      <c r="T44" s="108" t="s">
        <v>99</v>
      </c>
      <c r="U44" s="399">
        <v>45.66</v>
      </c>
      <c r="W44" s="133">
        <v>42480</v>
      </c>
      <c r="X44" s="10">
        <v>48.09</v>
      </c>
      <c r="Y44" s="10">
        <v>48.43</v>
      </c>
      <c r="Z44" s="10">
        <v>47.5</v>
      </c>
      <c r="AA44" s="10">
        <v>47.93</v>
      </c>
      <c r="AB44" s="95">
        <v>2619300</v>
      </c>
      <c r="AC44" s="10">
        <v>47.93</v>
      </c>
      <c r="AD44" s="2">
        <f t="shared" si="0"/>
        <v>0.92999999999999972</v>
      </c>
      <c r="AE44" s="138">
        <f t="shared" si="1"/>
        <v>3.3493824576094067E-3</v>
      </c>
    </row>
    <row r="45" spans="15:31" x14ac:dyDescent="0.25">
      <c r="O45" s="83">
        <v>1.08</v>
      </c>
      <c r="P45" s="83">
        <f t="shared" si="3"/>
        <v>49.010400000000004</v>
      </c>
      <c r="Q45" s="2"/>
      <c r="T45" s="108" t="s">
        <v>100</v>
      </c>
      <c r="U45" s="399" t="s">
        <v>491</v>
      </c>
      <c r="W45" s="133">
        <v>42479</v>
      </c>
      <c r="X45" s="10">
        <v>47.77</v>
      </c>
      <c r="Y45" s="10">
        <v>48.96</v>
      </c>
      <c r="Z45" s="10">
        <v>47.65</v>
      </c>
      <c r="AA45" s="10">
        <v>47.77</v>
      </c>
      <c r="AB45" s="95">
        <v>3031200</v>
      </c>
      <c r="AC45" s="10">
        <v>47.77</v>
      </c>
      <c r="AD45" s="2">
        <f t="shared" si="0"/>
        <v>1.3100000000000023</v>
      </c>
      <c r="AE45" s="138">
        <f t="shared" si="1"/>
        <v>3.5714285714285587E-3</v>
      </c>
    </row>
    <row r="46" spans="15:31" x14ac:dyDescent="0.25">
      <c r="O46" s="83">
        <v>1.07</v>
      </c>
      <c r="P46" s="83">
        <f t="shared" si="3"/>
        <v>48.556600000000003</v>
      </c>
      <c r="Q46" s="2"/>
      <c r="T46" s="108" t="s">
        <v>101</v>
      </c>
      <c r="U46" s="399" t="s">
        <v>492</v>
      </c>
      <c r="W46" s="133">
        <v>42478</v>
      </c>
      <c r="X46" s="10">
        <v>46.95</v>
      </c>
      <c r="Y46" s="10">
        <v>47.93</v>
      </c>
      <c r="Z46" s="10">
        <v>46.64</v>
      </c>
      <c r="AA46" s="10">
        <v>47.6</v>
      </c>
      <c r="AB46" s="95">
        <v>2575800</v>
      </c>
      <c r="AC46" s="10">
        <v>47.6</v>
      </c>
      <c r="AD46" s="2">
        <f t="shared" si="0"/>
        <v>1.2899999999999991</v>
      </c>
      <c r="AE46" s="138">
        <f t="shared" si="1"/>
        <v>1.5141821283855883E-2</v>
      </c>
    </row>
    <row r="47" spans="15:31" x14ac:dyDescent="0.25">
      <c r="O47" s="83">
        <v>1.06</v>
      </c>
      <c r="P47" s="83">
        <f t="shared" si="3"/>
        <v>48.102800000000002</v>
      </c>
      <c r="Q47" s="2"/>
      <c r="T47" s="108" t="s">
        <v>102</v>
      </c>
      <c r="U47" s="399">
        <v>58.13</v>
      </c>
      <c r="W47" s="133">
        <v>42475</v>
      </c>
      <c r="X47" s="10">
        <v>47.16</v>
      </c>
      <c r="Y47" s="10">
        <v>47.6</v>
      </c>
      <c r="Z47" s="10">
        <v>46.64</v>
      </c>
      <c r="AA47" s="10">
        <v>46.89</v>
      </c>
      <c r="AB47" s="95">
        <v>3535800</v>
      </c>
      <c r="AC47" s="10">
        <v>46.89</v>
      </c>
      <c r="AD47" s="2">
        <f t="shared" si="0"/>
        <v>0.96000000000000085</v>
      </c>
      <c r="AE47" s="138">
        <f t="shared" si="1"/>
        <v>-1.4708972473208681E-2</v>
      </c>
    </row>
    <row r="48" spans="15:31" x14ac:dyDescent="0.25">
      <c r="O48" s="83">
        <v>1.05</v>
      </c>
      <c r="P48" s="83">
        <f t="shared" si="3"/>
        <v>47.649000000000008</v>
      </c>
      <c r="Q48" s="2"/>
      <c r="T48" s="108" t="s">
        <v>103</v>
      </c>
      <c r="U48" s="399">
        <v>1.2968200000000001</v>
      </c>
      <c r="W48" s="133">
        <v>42474</v>
      </c>
      <c r="X48" s="10">
        <v>47.33</v>
      </c>
      <c r="Y48" s="10">
        <v>48</v>
      </c>
      <c r="Z48" s="10">
        <v>46.78</v>
      </c>
      <c r="AA48" s="10">
        <v>47.59</v>
      </c>
      <c r="AB48" s="95">
        <v>2593100</v>
      </c>
      <c r="AC48" s="10">
        <v>47.59</v>
      </c>
      <c r="AD48" s="2">
        <f t="shared" si="0"/>
        <v>1.2199999999999989</v>
      </c>
      <c r="AE48" s="138">
        <f t="shared" si="1"/>
        <v>7.8356628547227025E-3</v>
      </c>
    </row>
    <row r="49" spans="15:31" x14ac:dyDescent="0.25">
      <c r="O49" s="83">
        <v>1.04</v>
      </c>
      <c r="P49" s="83">
        <f t="shared" si="3"/>
        <v>47.195200000000007</v>
      </c>
      <c r="Q49" s="2"/>
      <c r="T49" s="108" t="s">
        <v>123</v>
      </c>
      <c r="U49" s="399" t="s">
        <v>260</v>
      </c>
      <c r="W49" s="133">
        <v>42473</v>
      </c>
      <c r="X49" s="10">
        <v>46.71</v>
      </c>
      <c r="Y49" s="10">
        <v>47.61</v>
      </c>
      <c r="Z49" s="10">
        <v>46.15</v>
      </c>
      <c r="AA49" s="10">
        <v>47.22</v>
      </c>
      <c r="AB49" s="95">
        <v>4063100</v>
      </c>
      <c r="AC49" s="10">
        <v>47.22</v>
      </c>
      <c r="AD49" s="2">
        <f t="shared" si="0"/>
        <v>1.4600000000000009</v>
      </c>
      <c r="AE49" s="138">
        <f t="shared" si="1"/>
        <v>2.0972972972972848E-2</v>
      </c>
    </row>
    <row r="50" spans="15:31" x14ac:dyDescent="0.25">
      <c r="O50" s="83">
        <v>1.03</v>
      </c>
      <c r="P50" s="83">
        <f t="shared" si="3"/>
        <v>46.741400000000006</v>
      </c>
      <c r="Q50" s="2"/>
      <c r="T50" s="108"/>
      <c r="U50" s="399"/>
      <c r="W50" s="133">
        <v>42472</v>
      </c>
      <c r="X50" s="10">
        <v>45.61</v>
      </c>
      <c r="Y50" s="10">
        <v>46.94</v>
      </c>
      <c r="Z50" s="10">
        <v>45.61</v>
      </c>
      <c r="AA50" s="10">
        <v>46.25</v>
      </c>
      <c r="AB50" s="95">
        <v>4889200</v>
      </c>
      <c r="AC50" s="10">
        <v>46.25</v>
      </c>
      <c r="AD50" s="2">
        <f t="shared" si="0"/>
        <v>1.3299999999999983</v>
      </c>
      <c r="AE50" s="138">
        <f t="shared" si="1"/>
        <v>1.5144863915715456E-2</v>
      </c>
    </row>
    <row r="51" spans="15:31" x14ac:dyDescent="0.25">
      <c r="O51" s="83">
        <v>1.02</v>
      </c>
      <c r="P51" s="83">
        <f t="shared" si="3"/>
        <v>46.287600000000005</v>
      </c>
      <c r="Q51" s="2"/>
      <c r="T51" s="108" t="s">
        <v>105</v>
      </c>
      <c r="U51" s="399" t="s">
        <v>428</v>
      </c>
      <c r="W51" s="133">
        <v>42471</v>
      </c>
      <c r="X51" s="10">
        <v>47.32</v>
      </c>
      <c r="Y51" s="10">
        <v>47.47</v>
      </c>
      <c r="Z51" s="10">
        <v>45.21</v>
      </c>
      <c r="AA51" s="10">
        <v>45.56</v>
      </c>
      <c r="AB51" s="95">
        <v>5763600</v>
      </c>
      <c r="AC51" s="10">
        <v>45.56</v>
      </c>
      <c r="AD51" s="2">
        <f t="shared" si="0"/>
        <v>2.259999999999998</v>
      </c>
      <c r="AE51" s="138">
        <f t="shared" si="1"/>
        <v>-3.0638297872340403E-2</v>
      </c>
    </row>
    <row r="52" spans="15:31" x14ac:dyDescent="0.25">
      <c r="O52" s="83">
        <v>1.01</v>
      </c>
      <c r="P52" s="83">
        <f t="shared" si="3"/>
        <v>45.833800000000004</v>
      </c>
      <c r="Q52" s="2"/>
      <c r="T52" s="108" t="s">
        <v>106</v>
      </c>
      <c r="U52" s="399" t="s">
        <v>326</v>
      </c>
      <c r="W52" s="133">
        <v>42468</v>
      </c>
      <c r="X52" s="10">
        <v>48.91</v>
      </c>
      <c r="Y52" s="10">
        <v>48.91</v>
      </c>
      <c r="Z52" s="10">
        <v>46.63</v>
      </c>
      <c r="AA52" s="10">
        <v>47</v>
      </c>
      <c r="AB52" s="95">
        <v>4405400</v>
      </c>
      <c r="AC52" s="10">
        <v>47</v>
      </c>
      <c r="AD52" s="2">
        <f t="shared" si="0"/>
        <v>2.279999999999994</v>
      </c>
      <c r="AE52" s="138">
        <f t="shared" si="1"/>
        <v>-2.2259205325566911E-2</v>
      </c>
    </row>
    <row r="53" spans="15:31" x14ac:dyDescent="0.25">
      <c r="O53" s="83">
        <v>1</v>
      </c>
      <c r="P53" s="83">
        <f t="shared" si="3"/>
        <v>45.38</v>
      </c>
      <c r="Q53" s="2"/>
      <c r="T53" s="108" t="s">
        <v>107</v>
      </c>
      <c r="U53" s="400">
        <v>3812650</v>
      </c>
      <c r="W53" s="133">
        <v>42467</v>
      </c>
      <c r="X53" s="10">
        <v>47.95</v>
      </c>
      <c r="Y53" s="10">
        <v>48.81</v>
      </c>
      <c r="Z53" s="10">
        <v>47.66</v>
      </c>
      <c r="AA53" s="10">
        <v>48.07</v>
      </c>
      <c r="AB53" s="95">
        <v>3740800</v>
      </c>
      <c r="AC53" s="10">
        <v>48.07</v>
      </c>
      <c r="AD53" s="2">
        <f t="shared" si="0"/>
        <v>1.1500000000000057</v>
      </c>
      <c r="AE53" s="138">
        <f t="shared" si="1"/>
        <v>-5.5854364915184362E-3</v>
      </c>
    </row>
    <row r="54" spans="15:31" x14ac:dyDescent="0.25">
      <c r="O54" s="83">
        <v>0.99</v>
      </c>
      <c r="P54" s="83">
        <f t="shared" si="3"/>
        <v>44.926200000000001</v>
      </c>
      <c r="Q54" s="2"/>
      <c r="T54" s="108" t="s">
        <v>110</v>
      </c>
      <c r="U54" s="400">
        <v>5025850</v>
      </c>
      <c r="W54" s="133">
        <v>42466</v>
      </c>
      <c r="X54" s="10">
        <v>45.92</v>
      </c>
      <c r="Y54" s="10">
        <v>48.39</v>
      </c>
      <c r="Z54" s="10">
        <v>45.77</v>
      </c>
      <c r="AA54" s="10">
        <v>48.34</v>
      </c>
      <c r="AB54" s="95">
        <v>5658000</v>
      </c>
      <c r="AC54" s="10">
        <v>48.34</v>
      </c>
      <c r="AD54" s="2">
        <f t="shared" si="0"/>
        <v>2.6199999999999974</v>
      </c>
      <c r="AE54" s="138">
        <f t="shared" si="1"/>
        <v>5.2700348432055844E-2</v>
      </c>
    </row>
    <row r="55" spans="15:31" x14ac:dyDescent="0.25">
      <c r="O55" s="83">
        <v>0.98</v>
      </c>
      <c r="P55" s="83">
        <f t="shared" si="3"/>
        <v>44.4724</v>
      </c>
      <c r="Q55" s="2"/>
      <c r="T55" s="108" t="s">
        <v>108</v>
      </c>
      <c r="U55" s="399" t="s">
        <v>429</v>
      </c>
      <c r="W55" s="133">
        <v>42465</v>
      </c>
      <c r="X55" s="10">
        <v>46.25</v>
      </c>
      <c r="Y55" s="10">
        <v>46.55</v>
      </c>
      <c r="Z55" s="10">
        <v>45.6</v>
      </c>
      <c r="AA55" s="10">
        <v>45.92</v>
      </c>
      <c r="AB55" s="95">
        <v>5762300</v>
      </c>
      <c r="AC55" s="10">
        <v>45.92</v>
      </c>
      <c r="AD55" s="2">
        <f t="shared" si="0"/>
        <v>0.94999999999999574</v>
      </c>
      <c r="AE55" s="138">
        <f t="shared" si="1"/>
        <v>-2.773660808807954E-2</v>
      </c>
    </row>
    <row r="56" spans="15:31" x14ac:dyDescent="0.25">
      <c r="O56" s="83">
        <v>0.97</v>
      </c>
      <c r="P56" s="83">
        <f t="shared" si="3"/>
        <v>44.018599999999999</v>
      </c>
      <c r="T56" s="108" t="s">
        <v>111</v>
      </c>
      <c r="U56" s="399">
        <v>29.03</v>
      </c>
      <c r="W56" s="133">
        <v>42464</v>
      </c>
      <c r="X56" s="10">
        <v>47.49</v>
      </c>
      <c r="Y56" s="10">
        <v>48.46</v>
      </c>
      <c r="Z56" s="10">
        <v>47.06</v>
      </c>
      <c r="AA56" s="10">
        <v>47.23</v>
      </c>
      <c r="AB56" s="95">
        <v>3690500</v>
      </c>
      <c r="AC56" s="10">
        <v>47.23</v>
      </c>
      <c r="AD56" s="2">
        <f t="shared" si="0"/>
        <v>1.3999999999999986</v>
      </c>
      <c r="AE56" s="138">
        <f t="shared" si="1"/>
        <v>-5.6842105263158471E-3</v>
      </c>
    </row>
    <row r="57" spans="15:31" x14ac:dyDescent="0.25">
      <c r="O57" s="83">
        <v>0.96</v>
      </c>
      <c r="P57" s="83">
        <f t="shared" si="3"/>
        <v>43.564799999999998</v>
      </c>
      <c r="T57" s="108" t="s">
        <v>112</v>
      </c>
      <c r="U57" s="399">
        <v>1.56</v>
      </c>
      <c r="W57" s="133">
        <v>42461</v>
      </c>
      <c r="X57" s="10">
        <v>46.22</v>
      </c>
      <c r="Y57" s="10">
        <v>47.66</v>
      </c>
      <c r="Z57" s="10">
        <v>45.73</v>
      </c>
      <c r="AA57" s="10">
        <v>47.5</v>
      </c>
      <c r="AB57" s="95">
        <v>3553100</v>
      </c>
      <c r="AC57" s="10">
        <v>47.5</v>
      </c>
      <c r="AD57" s="2">
        <f t="shared" si="0"/>
        <v>1.9299999999999997</v>
      </c>
      <c r="AE57" s="138">
        <f t="shared" si="1"/>
        <v>2.4811218985976158E-2</v>
      </c>
    </row>
    <row r="58" spans="15:31" x14ac:dyDescent="0.25">
      <c r="O58" s="83">
        <v>0.95</v>
      </c>
      <c r="P58" s="83">
        <f t="shared" si="3"/>
        <v>43.110999999999997</v>
      </c>
      <c r="T58" s="108" t="s">
        <v>109</v>
      </c>
      <c r="U58" s="399" t="s">
        <v>124</v>
      </c>
      <c r="W58" s="133">
        <v>42460</v>
      </c>
      <c r="X58" s="10">
        <v>46.21</v>
      </c>
      <c r="Y58" s="10">
        <v>46.68</v>
      </c>
      <c r="Z58" s="10">
        <v>45.57</v>
      </c>
      <c r="AA58" s="10">
        <v>46.35</v>
      </c>
      <c r="AB58" s="95">
        <v>3305500</v>
      </c>
      <c r="AC58" s="10">
        <v>46.35</v>
      </c>
      <c r="AD58" s="2">
        <f t="shared" si="0"/>
        <v>1.1099999999999994</v>
      </c>
      <c r="AE58" s="138">
        <f t="shared" si="1"/>
        <v>-1.0775862068964637E-3</v>
      </c>
    </row>
    <row r="59" spans="15:31" x14ac:dyDescent="0.25">
      <c r="O59" s="83">
        <v>0.94</v>
      </c>
      <c r="P59" s="83">
        <f t="shared" si="3"/>
        <v>42.657200000000003</v>
      </c>
      <c r="W59" s="133">
        <v>42459</v>
      </c>
      <c r="X59" s="10">
        <v>46.91</v>
      </c>
      <c r="Y59" s="10">
        <v>47.2</v>
      </c>
      <c r="Z59" s="10">
        <v>45.95</v>
      </c>
      <c r="AA59" s="10">
        <v>46.4</v>
      </c>
      <c r="AB59" s="95">
        <v>2207000</v>
      </c>
      <c r="AC59" s="10">
        <v>46.4</v>
      </c>
      <c r="AD59" s="2">
        <f t="shared" si="0"/>
        <v>1.25</v>
      </c>
      <c r="AE59" s="138">
        <f t="shared" si="1"/>
        <v>-1.2975962561157184E-2</v>
      </c>
    </row>
    <row r="60" spans="15:31" x14ac:dyDescent="0.25">
      <c r="O60" s="83">
        <v>0.93</v>
      </c>
      <c r="P60" s="83">
        <f t="shared" si="3"/>
        <v>42.203400000000002</v>
      </c>
      <c r="W60" s="133">
        <v>42458</v>
      </c>
      <c r="X60" s="10">
        <v>45.07</v>
      </c>
      <c r="Y60" s="10">
        <v>47.2</v>
      </c>
      <c r="Z60" s="10">
        <v>44.76</v>
      </c>
      <c r="AA60" s="10">
        <v>47.01</v>
      </c>
      <c r="AB60" s="95">
        <v>3029600</v>
      </c>
      <c r="AC60" s="10">
        <v>47.01</v>
      </c>
      <c r="AD60" s="2">
        <f t="shared" si="0"/>
        <v>2.4400000000000048</v>
      </c>
      <c r="AE60" s="138">
        <f t="shared" si="1"/>
        <v>4.0044247787610621E-2</v>
      </c>
    </row>
    <row r="61" spans="15:31" x14ac:dyDescent="0.25">
      <c r="O61" s="83">
        <v>0.92</v>
      </c>
      <c r="P61" s="83">
        <f t="shared" si="3"/>
        <v>41.749600000000001</v>
      </c>
      <c r="W61" s="133">
        <v>42457</v>
      </c>
      <c r="X61" s="10">
        <v>45.98</v>
      </c>
      <c r="Y61" s="10">
        <v>46.07</v>
      </c>
      <c r="Z61" s="10">
        <v>44.82</v>
      </c>
      <c r="AA61" s="10">
        <v>45.2</v>
      </c>
      <c r="AB61" s="95">
        <v>3589100</v>
      </c>
      <c r="AC61" s="10">
        <v>45.2</v>
      </c>
      <c r="AD61" s="2">
        <f t="shared" si="0"/>
        <v>1.25</v>
      </c>
      <c r="AE61" s="138">
        <f t="shared" si="1"/>
        <v>-1.482127288578905E-2</v>
      </c>
    </row>
    <row r="62" spans="15:31" x14ac:dyDescent="0.25">
      <c r="O62" s="83">
        <v>0.91</v>
      </c>
      <c r="P62" s="83">
        <f t="shared" si="3"/>
        <v>41.295800000000007</v>
      </c>
      <c r="W62" s="133">
        <v>42453</v>
      </c>
      <c r="X62" s="10">
        <v>45</v>
      </c>
      <c r="Y62" s="10">
        <v>46.13</v>
      </c>
      <c r="Z62" s="10">
        <v>44.47</v>
      </c>
      <c r="AA62" s="10">
        <v>45.88</v>
      </c>
      <c r="AB62" s="95">
        <v>2567700</v>
      </c>
      <c r="AC62" s="10">
        <v>45.88</v>
      </c>
      <c r="AD62" s="2">
        <f t="shared" si="0"/>
        <v>1.6600000000000037</v>
      </c>
      <c r="AE62" s="138">
        <f t="shared" si="1"/>
        <v>1.0350143140277712E-2</v>
      </c>
    </row>
    <row r="63" spans="15:31" x14ac:dyDescent="0.25">
      <c r="O63" s="83">
        <v>0.9</v>
      </c>
      <c r="P63" s="83">
        <f t="shared" si="3"/>
        <v>40.842000000000006</v>
      </c>
      <c r="W63" s="133">
        <v>42452</v>
      </c>
      <c r="X63" s="10">
        <v>46.22</v>
      </c>
      <c r="Y63" s="10">
        <v>46.45</v>
      </c>
      <c r="Z63" s="10">
        <v>45.37</v>
      </c>
      <c r="AA63" s="10">
        <v>45.41</v>
      </c>
      <c r="AB63" s="95">
        <v>2205300</v>
      </c>
      <c r="AC63" s="10">
        <v>45.41</v>
      </c>
      <c r="AD63" s="2">
        <f t="shared" si="0"/>
        <v>1.0800000000000054</v>
      </c>
      <c r="AE63" s="138">
        <f t="shared" si="1"/>
        <v>-1.7312270071413227E-2</v>
      </c>
    </row>
    <row r="64" spans="15:31" x14ac:dyDescent="0.25">
      <c r="W64" s="133">
        <v>42451</v>
      </c>
      <c r="X64" s="10">
        <v>45.29</v>
      </c>
      <c r="Y64" s="10">
        <v>46.38</v>
      </c>
      <c r="Z64" s="10">
        <v>45.25</v>
      </c>
      <c r="AA64" s="10">
        <v>46.21</v>
      </c>
      <c r="AB64" s="95">
        <v>5707100</v>
      </c>
      <c r="AC64" s="10">
        <v>46.21</v>
      </c>
      <c r="AD64" s="2">
        <f t="shared" si="0"/>
        <v>1.1300000000000026</v>
      </c>
      <c r="AE64" s="138">
        <f t="shared" si="1"/>
        <v>1.649802023757152E-2</v>
      </c>
    </row>
    <row r="65" spans="23:31" x14ac:dyDescent="0.25">
      <c r="W65" s="133">
        <v>42450</v>
      </c>
      <c r="X65" s="10">
        <v>45.13</v>
      </c>
      <c r="Y65" s="10">
        <v>46.13</v>
      </c>
      <c r="Z65" s="10">
        <v>45.1</v>
      </c>
      <c r="AA65" s="10">
        <v>45.46</v>
      </c>
      <c r="AB65" s="95">
        <v>3992200</v>
      </c>
      <c r="AC65" s="10">
        <v>45.46</v>
      </c>
      <c r="AD65" s="2">
        <f t="shared" si="0"/>
        <v>1.0300000000000011</v>
      </c>
      <c r="AE65" s="138">
        <f t="shared" si="1"/>
        <v>9.1009988901220584E-3</v>
      </c>
    </row>
    <row r="66" spans="23:31" x14ac:dyDescent="0.25">
      <c r="W66" s="133">
        <v>42447</v>
      </c>
      <c r="X66" s="10">
        <v>44.62</v>
      </c>
      <c r="Y66" s="10">
        <v>45.28</v>
      </c>
      <c r="Z66" s="10">
        <v>43.84</v>
      </c>
      <c r="AA66" s="10">
        <v>45.05</v>
      </c>
      <c r="AB66" s="95">
        <v>6513000</v>
      </c>
      <c r="AC66" s="10">
        <v>45.05</v>
      </c>
      <c r="AD66" s="2">
        <f t="shared" si="0"/>
        <v>1.4399999999999977</v>
      </c>
      <c r="AE66" s="138">
        <f t="shared" si="1"/>
        <v>1.8769787426503814E-2</v>
      </c>
    </row>
    <row r="67" spans="23:31" x14ac:dyDescent="0.25">
      <c r="W67" s="133">
        <v>42446</v>
      </c>
      <c r="X67" s="10">
        <v>46.08</v>
      </c>
      <c r="Y67" s="10">
        <v>46.2</v>
      </c>
      <c r="Z67" s="10">
        <v>43.65</v>
      </c>
      <c r="AA67" s="10">
        <v>44.22</v>
      </c>
      <c r="AB67" s="95">
        <v>7654000</v>
      </c>
      <c r="AC67" s="10">
        <v>44.22</v>
      </c>
      <c r="AD67" s="2">
        <f>Y67-Z67</f>
        <v>2.5500000000000043</v>
      </c>
      <c r="AE67" s="138" t="e">
        <f>AC67/AC68-1</f>
        <v>#DIV/0!</v>
      </c>
    </row>
    <row r="68" spans="23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67" priority="19">
      <formula>N19&gt;0</formula>
    </cfRule>
    <cfRule type="expression" dxfId="566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65" priority="13">
      <formula>F21&gt;0</formula>
    </cfRule>
    <cfRule type="expression" dxfId="564" priority="14">
      <formula>F21&lt;0</formula>
    </cfRule>
  </conditionalFormatting>
  <conditionalFormatting sqref="H21:H31">
    <cfRule type="expression" dxfId="563" priority="11">
      <formula>H21&gt;0</formula>
    </cfRule>
    <cfRule type="expression" dxfId="562" priority="12">
      <formula>H21&lt;0</formula>
    </cfRule>
  </conditionalFormatting>
  <conditionalFormatting sqref="I21:I31">
    <cfRule type="expression" dxfId="561" priority="9">
      <formula>I21&gt;0</formula>
    </cfRule>
    <cfRule type="expression" dxfId="560" priority="10">
      <formula>I21&lt;0</formula>
    </cfRule>
  </conditionalFormatting>
  <conditionalFormatting sqref="Q8">
    <cfRule type="expression" dxfId="559" priority="1">
      <formula>Q8&gt;0</formula>
    </cfRule>
    <cfRule type="expression" dxfId="558" priority="2">
      <formula>Q8&lt;0</formula>
    </cfRule>
  </conditionalFormatting>
  <conditionalFormatting sqref="Q7">
    <cfRule type="expression" dxfId="557" priority="3">
      <formula>Q7&gt;0</formula>
    </cfRule>
    <cfRule type="expression" dxfId="55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299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/>
      <c r="M2" s="4"/>
      <c r="O2" s="11" t="s">
        <v>57</v>
      </c>
      <c r="Q2">
        <f>C18-H18</f>
        <v>25</v>
      </c>
      <c r="W2" s="133">
        <v>42541</v>
      </c>
      <c r="X2" s="10">
        <v>85.82</v>
      </c>
      <c r="Y2" s="10">
        <v>89.47</v>
      </c>
      <c r="Z2" s="10">
        <v>85.82</v>
      </c>
      <c r="AA2" s="10">
        <v>86.01</v>
      </c>
      <c r="AB2" s="95">
        <v>2800800</v>
      </c>
      <c r="AC2" s="10">
        <v>86.01</v>
      </c>
      <c r="AD2" s="2">
        <f>Y2-Z2</f>
        <v>3.6500000000000057</v>
      </c>
      <c r="AE2" s="138">
        <f>AC2/AC3-1</f>
        <v>1.3074204946996515E-2</v>
      </c>
    </row>
    <row r="3" spans="1:40" x14ac:dyDescent="0.25">
      <c r="A3" s="23" t="s">
        <v>71</v>
      </c>
      <c r="B3" s="397">
        <v>42527</v>
      </c>
      <c r="C3" s="4">
        <v>25</v>
      </c>
      <c r="D3" s="3">
        <v>85.59</v>
      </c>
      <c r="E3" s="3">
        <v>0</v>
      </c>
      <c r="F3" s="3">
        <f>C3*D3 + E3</f>
        <v>2139.75</v>
      </c>
      <c r="G3" s="74">
        <v>42541</v>
      </c>
      <c r="H3" s="188">
        <v>25</v>
      </c>
      <c r="I3" s="3">
        <v>86.59</v>
      </c>
      <c r="J3" s="3">
        <v>0.05</v>
      </c>
      <c r="K3" s="3">
        <f>H3*I3 - J3</f>
        <v>2164.6999999999998</v>
      </c>
      <c r="L3" s="4"/>
      <c r="O3" s="11" t="s">
        <v>58</v>
      </c>
      <c r="Q3" s="242">
        <f>IF(Q2=0, Q4, (F18-K18-M18)/Q2)</f>
        <v>87.521599999999992</v>
      </c>
      <c r="W3" s="133">
        <v>42538</v>
      </c>
      <c r="X3" s="10">
        <v>82.01</v>
      </c>
      <c r="Y3" s="10">
        <v>85.55</v>
      </c>
      <c r="Z3" s="10">
        <v>81.97</v>
      </c>
      <c r="AA3" s="10">
        <v>84.9</v>
      </c>
      <c r="AB3" s="95">
        <v>2737100</v>
      </c>
      <c r="AC3" s="10">
        <v>84.9</v>
      </c>
      <c r="AD3" s="2">
        <f t="shared" ref="AD3:AD66" si="0">Y3-Z3</f>
        <v>3.5799999999999983</v>
      </c>
      <c r="AE3" s="138">
        <f t="shared" ref="AE3:AE66" si="1">AC3/AC4-1</f>
        <v>3.5113386978785854E-2</v>
      </c>
      <c r="AG3" s="1"/>
      <c r="AK3" s="246"/>
      <c r="AN3" s="246"/>
    </row>
    <row r="4" spans="1:40" x14ac:dyDescent="0.25">
      <c r="B4" s="397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/>
      <c r="H4" s="188"/>
      <c r="I4" s="3"/>
      <c r="J4" s="3"/>
      <c r="K4" s="3"/>
      <c r="L4" s="4"/>
      <c r="O4" s="11" t="s">
        <v>66</v>
      </c>
      <c r="Q4" s="55">
        <v>86.01</v>
      </c>
      <c r="T4" s="1"/>
      <c r="W4" s="133">
        <v>42537</v>
      </c>
      <c r="X4" s="10">
        <v>82.82</v>
      </c>
      <c r="Y4" s="10">
        <v>83.58</v>
      </c>
      <c r="Z4" s="10">
        <v>81.319999999999993</v>
      </c>
      <c r="AA4" s="10">
        <v>82.02</v>
      </c>
      <c r="AB4" s="95">
        <v>1564700</v>
      </c>
      <c r="AC4" s="10">
        <v>82.02</v>
      </c>
      <c r="AD4" s="2">
        <f t="shared" si="0"/>
        <v>2.2600000000000051</v>
      </c>
      <c r="AE4" s="138">
        <f t="shared" si="1"/>
        <v>-1.1688155199421568E-2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2150.25</v>
      </c>
      <c r="T5" s="1"/>
      <c r="W5" s="133">
        <v>42536</v>
      </c>
      <c r="X5" s="10">
        <v>84.36</v>
      </c>
      <c r="Y5" s="10">
        <v>84.73</v>
      </c>
      <c r="Z5" s="10">
        <v>82.79</v>
      </c>
      <c r="AA5" s="10">
        <v>82.99</v>
      </c>
      <c r="AB5" s="95">
        <v>2122600</v>
      </c>
      <c r="AC5" s="10">
        <v>82.99</v>
      </c>
      <c r="AD5" s="2">
        <f t="shared" si="0"/>
        <v>1.9399999999999977</v>
      </c>
      <c r="AE5" s="138">
        <f t="shared" si="1"/>
        <v>-1.0492428758793526E-2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2188.04</v>
      </c>
      <c r="W6" s="133">
        <v>42535</v>
      </c>
      <c r="X6" s="10">
        <v>85.57</v>
      </c>
      <c r="Y6" s="10">
        <v>85.6</v>
      </c>
      <c r="Z6" s="10">
        <v>81.69</v>
      </c>
      <c r="AA6" s="10">
        <v>83.87</v>
      </c>
      <c r="AB6" s="95">
        <v>2893600</v>
      </c>
      <c r="AC6" s="10">
        <v>83.87</v>
      </c>
      <c r="AD6" s="2">
        <f t="shared" si="0"/>
        <v>3.9099999999999966</v>
      </c>
      <c r="AE6" s="138">
        <f t="shared" si="1"/>
        <v>-1.917904338673837E-2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200</v>
      </c>
      <c r="Q7" s="2">
        <f>Q10+Q8</f>
        <v>-37.789999999999964</v>
      </c>
      <c r="R7" s="455"/>
      <c r="W7" s="133">
        <v>42534</v>
      </c>
      <c r="X7" s="10">
        <v>89</v>
      </c>
      <c r="Y7" s="10">
        <v>89.1</v>
      </c>
      <c r="Z7" s="10">
        <v>85.32</v>
      </c>
      <c r="AA7" s="10">
        <v>85.51</v>
      </c>
      <c r="AB7" s="95">
        <v>1461500</v>
      </c>
      <c r="AC7" s="10">
        <v>85.51</v>
      </c>
      <c r="AD7" s="2">
        <f t="shared" si="0"/>
        <v>3.7800000000000011</v>
      </c>
      <c r="AE7" s="138">
        <f t="shared" si="1"/>
        <v>-4.0614832267474421E-2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205</v>
      </c>
      <c r="P8" s="34"/>
      <c r="Q8" s="2">
        <f>K18+M18-F18+Q2*Q4</f>
        <v>-37.789999999999964</v>
      </c>
      <c r="W8" s="133">
        <v>42531</v>
      </c>
      <c r="X8" s="10">
        <v>88.23</v>
      </c>
      <c r="Y8" s="10">
        <v>90.11</v>
      </c>
      <c r="Z8" s="10">
        <v>87.9</v>
      </c>
      <c r="AA8" s="10">
        <v>89.13</v>
      </c>
      <c r="AB8" s="95">
        <v>2418100</v>
      </c>
      <c r="AC8" s="10">
        <v>89.13</v>
      </c>
      <c r="AD8" s="2">
        <f t="shared" si="0"/>
        <v>2.2099999999999937</v>
      </c>
      <c r="AE8" s="138">
        <f t="shared" si="1"/>
        <v>-5.245535714285654E-3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272</v>
      </c>
      <c r="Q9" s="138">
        <f>IF(Q2=0, 0, Q8/Q6)</f>
        <v>-1.7271165060967791E-2</v>
      </c>
      <c r="T9" s="158"/>
      <c r="W9" s="133">
        <v>42530</v>
      </c>
      <c r="X9" s="10">
        <v>89</v>
      </c>
      <c r="Y9" s="10">
        <v>90.68</v>
      </c>
      <c r="Z9" s="10">
        <v>88.42</v>
      </c>
      <c r="AA9" s="10">
        <v>89.6</v>
      </c>
      <c r="AB9" s="95">
        <v>2610400</v>
      </c>
      <c r="AC9" s="10">
        <v>89.6</v>
      </c>
      <c r="AD9" s="2">
        <f t="shared" si="0"/>
        <v>2.2600000000000051</v>
      </c>
      <c r="AE9" s="138">
        <f t="shared" si="1"/>
        <v>3.247116784234505E-3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271</v>
      </c>
      <c r="P10" s="34"/>
      <c r="Q10" s="2">
        <f>M21</f>
        <v>0</v>
      </c>
      <c r="W10" s="133">
        <v>42529</v>
      </c>
      <c r="X10" s="10">
        <v>86.84</v>
      </c>
      <c r="Y10" s="10">
        <v>90.5</v>
      </c>
      <c r="Z10" s="10">
        <v>86.1</v>
      </c>
      <c r="AA10" s="10">
        <v>89.31</v>
      </c>
      <c r="AB10" s="95">
        <v>4561600</v>
      </c>
      <c r="AC10" s="10">
        <v>89.31</v>
      </c>
      <c r="AD10" s="2">
        <f t="shared" si="0"/>
        <v>4.4000000000000057</v>
      </c>
      <c r="AE10" s="138">
        <f t="shared" si="1"/>
        <v>3.9697322467985963E-2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193</v>
      </c>
      <c r="P11" s="34"/>
      <c r="Q11" s="138">
        <f>VALUE(TRIM(CLEAN(MID(U55, FIND("(", U55)+1, 5))))</f>
        <v>2.3599999999999999E-2</v>
      </c>
      <c r="W11" s="133">
        <v>42528</v>
      </c>
      <c r="X11" s="10">
        <v>86.5</v>
      </c>
      <c r="Y11" s="10">
        <v>86.71</v>
      </c>
      <c r="Z11" s="10">
        <v>84.15</v>
      </c>
      <c r="AA11" s="10">
        <v>85.9</v>
      </c>
      <c r="AB11" s="95">
        <v>2969100</v>
      </c>
      <c r="AC11" s="10">
        <v>85.9</v>
      </c>
      <c r="AD11" s="2">
        <f t="shared" si="0"/>
        <v>2.5599999999999881</v>
      </c>
      <c r="AE11" s="138">
        <f t="shared" si="1"/>
        <v>-5.6719527723115837E-3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42527</v>
      </c>
      <c r="X12" s="10">
        <v>87.47</v>
      </c>
      <c r="Y12" s="10">
        <v>87.74</v>
      </c>
      <c r="Z12" s="10">
        <v>84.27</v>
      </c>
      <c r="AA12" s="10">
        <v>86.39</v>
      </c>
      <c r="AB12" s="95">
        <v>4353800</v>
      </c>
      <c r="AC12" s="10">
        <v>86.39</v>
      </c>
      <c r="AD12" s="2">
        <f t="shared" si="0"/>
        <v>3.4699999999999989</v>
      </c>
      <c r="AE12" s="138">
        <f t="shared" si="1"/>
        <v>-2.0410477378387526E-2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42524</v>
      </c>
      <c r="X13" s="10">
        <v>92.14</v>
      </c>
      <c r="Y13" s="10">
        <v>92.4</v>
      </c>
      <c r="Z13" s="10">
        <v>87.48</v>
      </c>
      <c r="AA13" s="10">
        <v>88.19</v>
      </c>
      <c r="AB13" s="95">
        <v>3836000</v>
      </c>
      <c r="AC13" s="10">
        <v>88.19</v>
      </c>
      <c r="AD13" s="2">
        <f t="shared" si="0"/>
        <v>4.9200000000000017</v>
      </c>
      <c r="AE13" s="138">
        <f t="shared" si="1"/>
        <v>-4.3803534641656761E-2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42523</v>
      </c>
      <c r="X14" s="10">
        <v>98.66</v>
      </c>
      <c r="Y14" s="10">
        <v>99.03</v>
      </c>
      <c r="Z14" s="10">
        <v>84.8</v>
      </c>
      <c r="AA14" s="10">
        <v>92.23</v>
      </c>
      <c r="AB14" s="95">
        <v>11581800</v>
      </c>
      <c r="AC14" s="10">
        <v>92.23</v>
      </c>
      <c r="AD14" s="2">
        <f t="shared" si="0"/>
        <v>14.230000000000004</v>
      </c>
      <c r="AE14" s="138">
        <f t="shared" si="1"/>
        <v>-6.5836118707586322E-2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42522</v>
      </c>
      <c r="X15" s="10">
        <v>98.76</v>
      </c>
      <c r="Y15" s="10">
        <v>99.28</v>
      </c>
      <c r="Z15" s="10">
        <v>98.01</v>
      </c>
      <c r="AA15" s="10">
        <v>98.73</v>
      </c>
      <c r="AB15" s="95">
        <v>1499300</v>
      </c>
      <c r="AC15" s="10">
        <v>98.73</v>
      </c>
      <c r="AD15" s="2">
        <f t="shared" si="0"/>
        <v>1.269999999999996</v>
      </c>
      <c r="AE15" s="138">
        <f t="shared" si="1"/>
        <v>-2.4249772658381241E-3</v>
      </c>
    </row>
    <row r="16" spans="1:40" x14ac:dyDescent="0.25">
      <c r="G16" s="1"/>
      <c r="W16" s="133">
        <v>42521</v>
      </c>
      <c r="X16" s="10">
        <v>99.37</v>
      </c>
      <c r="Y16" s="10">
        <v>99.7</v>
      </c>
      <c r="Z16" s="10">
        <v>97.85</v>
      </c>
      <c r="AA16" s="10">
        <v>98.97</v>
      </c>
      <c r="AB16" s="95">
        <v>2002500</v>
      </c>
      <c r="AC16" s="10">
        <v>98.97</v>
      </c>
      <c r="AD16" s="2">
        <f t="shared" si="0"/>
        <v>1.8500000000000085</v>
      </c>
      <c r="AE16" s="138">
        <f t="shared" si="1"/>
        <v>-6.1257280578429496E-3</v>
      </c>
    </row>
    <row r="17" spans="1:31" x14ac:dyDescent="0.25">
      <c r="G17" s="1"/>
      <c r="W17" s="133">
        <v>42517</v>
      </c>
      <c r="X17" s="10">
        <v>96.08</v>
      </c>
      <c r="Y17" s="10">
        <v>99.8</v>
      </c>
      <c r="Z17" s="10">
        <v>96.05</v>
      </c>
      <c r="AA17" s="10">
        <v>99.58</v>
      </c>
      <c r="AB17" s="95">
        <v>3782600</v>
      </c>
      <c r="AC17" s="10">
        <v>99.58</v>
      </c>
      <c r="AD17" s="2">
        <f t="shared" si="0"/>
        <v>3.75</v>
      </c>
      <c r="AE17" s="138">
        <f t="shared" si="1"/>
        <v>2.659793814432998E-2</v>
      </c>
    </row>
    <row r="18" spans="1:31" x14ac:dyDescent="0.25">
      <c r="A18" s="32" t="s">
        <v>81</v>
      </c>
      <c r="B18" s="14"/>
      <c r="C18" s="14">
        <f>SUM(C2:C14)</f>
        <v>70</v>
      </c>
      <c r="D18" s="14"/>
      <c r="E18" s="14"/>
      <c r="F18" s="18">
        <f t="shared" ref="F18:M18" si="2">SUM(F2:F14)</f>
        <v>6132.5</v>
      </c>
      <c r="G18" s="14"/>
      <c r="H18" s="14">
        <f t="shared" si="2"/>
        <v>45</v>
      </c>
      <c r="I18" s="14"/>
      <c r="J18" s="14"/>
      <c r="K18" s="14">
        <f t="shared" si="2"/>
        <v>3944.46</v>
      </c>
      <c r="L18" s="14">
        <f t="shared" si="2"/>
        <v>0</v>
      </c>
      <c r="M18" s="14">
        <f t="shared" si="2"/>
        <v>0</v>
      </c>
      <c r="W18" s="133">
        <v>42516</v>
      </c>
      <c r="X18" s="10">
        <v>108.98</v>
      </c>
      <c r="Y18" s="10">
        <v>109.09</v>
      </c>
      <c r="Z18" s="10">
        <v>95.99</v>
      </c>
      <c r="AA18" s="10">
        <v>97</v>
      </c>
      <c r="AB18" s="95">
        <v>9939600</v>
      </c>
      <c r="AC18" s="10">
        <v>97</v>
      </c>
      <c r="AD18" s="2">
        <f t="shared" si="0"/>
        <v>13.100000000000009</v>
      </c>
      <c r="AE18" s="138">
        <f t="shared" si="1"/>
        <v>-0.10491833533265671</v>
      </c>
    </row>
    <row r="19" spans="1:31" x14ac:dyDescent="0.25">
      <c r="N19" s="2"/>
      <c r="W19" s="133">
        <v>42515</v>
      </c>
      <c r="X19" s="10">
        <v>105.97</v>
      </c>
      <c r="Y19" s="10">
        <v>108.81</v>
      </c>
      <c r="Z19" s="10">
        <v>105.95</v>
      </c>
      <c r="AA19" s="10">
        <v>108.37</v>
      </c>
      <c r="AB19" s="95">
        <v>2235800</v>
      </c>
      <c r="AC19" s="10">
        <v>108.37</v>
      </c>
      <c r="AD19" s="2">
        <f t="shared" si="0"/>
        <v>2.8599999999999994</v>
      </c>
      <c r="AE19" s="138">
        <f t="shared" si="1"/>
        <v>2.4484779731518191E-2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42514</v>
      </c>
      <c r="X20" s="10">
        <v>108.03</v>
      </c>
      <c r="Y20" s="10">
        <v>108.52</v>
      </c>
      <c r="Z20" s="10">
        <v>105.55</v>
      </c>
      <c r="AA20" s="10">
        <v>105.78</v>
      </c>
      <c r="AB20" s="95">
        <v>1751500</v>
      </c>
      <c r="AC20" s="10">
        <v>105.78</v>
      </c>
      <c r="AD20" s="2">
        <f t="shared" si="0"/>
        <v>2.9699999999999989</v>
      </c>
      <c r="AE20" s="138">
        <f t="shared" si="1"/>
        <v>-2.0101899027327508E-2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 t="shared" ref="F21:F27" si="3">C21*(E21-D21)</f>
        <v>15.999999999999943</v>
      </c>
      <c r="G21" s="40">
        <f t="shared" ref="G21:G27" si="4">D21*C21</f>
        <v>1924</v>
      </c>
      <c r="H21" s="243">
        <f t="shared" ref="H21:H27" si="5">(E21-D21)/D21</f>
        <v>8.316008316008287E-3</v>
      </c>
      <c r="I21" s="243"/>
      <c r="W21" s="133">
        <v>42513</v>
      </c>
      <c r="X21" s="10">
        <v>107.37</v>
      </c>
      <c r="Y21" s="10">
        <v>109.42</v>
      </c>
      <c r="Z21" s="10">
        <v>106.78</v>
      </c>
      <c r="AA21" s="10">
        <v>107.95</v>
      </c>
      <c r="AB21" s="95">
        <v>1452400</v>
      </c>
      <c r="AC21" s="10">
        <v>107.95</v>
      </c>
      <c r="AD21" s="2">
        <f t="shared" si="0"/>
        <v>2.6400000000000006</v>
      </c>
      <c r="AE21" s="138">
        <f t="shared" si="1"/>
        <v>6.9962686567164312E-3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 t="shared" si="3"/>
        <v>50.600000000000023</v>
      </c>
      <c r="G22" s="40">
        <f t="shared" si="4"/>
        <v>1924</v>
      </c>
      <c r="H22" s="243">
        <f t="shared" si="5"/>
        <v>2.6299376299376311E-2</v>
      </c>
      <c r="I22" s="243"/>
      <c r="W22" s="133">
        <v>42510</v>
      </c>
      <c r="X22" s="10">
        <v>108.51</v>
      </c>
      <c r="Y22" s="10">
        <v>108.67</v>
      </c>
      <c r="Z22" s="10">
        <v>106.06</v>
      </c>
      <c r="AA22" s="10">
        <v>107.2</v>
      </c>
      <c r="AB22" s="95">
        <v>1192400</v>
      </c>
      <c r="AC22" s="10">
        <v>107.2</v>
      </c>
      <c r="AD22" s="2">
        <f t="shared" si="0"/>
        <v>2.6099999999999994</v>
      </c>
      <c r="AE22" s="138">
        <f t="shared" si="1"/>
        <v>-1.3527192417410516E-2</v>
      </c>
    </row>
    <row r="23" spans="1:31" x14ac:dyDescent="0.25">
      <c r="B23" s="201">
        <v>42527</v>
      </c>
      <c r="C23" s="10">
        <v>45</v>
      </c>
      <c r="D23" s="40">
        <v>90.305599999999998</v>
      </c>
      <c r="E23" s="40">
        <v>86.39</v>
      </c>
      <c r="F23" s="40">
        <f t="shared" si="3"/>
        <v>-176.20199999999988</v>
      </c>
      <c r="G23" s="40">
        <f t="shared" si="4"/>
        <v>4063.752</v>
      </c>
      <c r="H23" s="243">
        <f t="shared" si="5"/>
        <v>-4.3359437288495929E-2</v>
      </c>
      <c r="I23" s="244"/>
      <c r="W23" s="133">
        <v>42509</v>
      </c>
      <c r="X23" s="10">
        <v>106.06</v>
      </c>
      <c r="Y23" s="10">
        <v>109.13</v>
      </c>
      <c r="Z23" s="10">
        <v>105.23</v>
      </c>
      <c r="AA23" s="10">
        <v>108.67</v>
      </c>
      <c r="AB23" s="95">
        <v>1388700</v>
      </c>
      <c r="AC23" s="10">
        <v>108.67</v>
      </c>
      <c r="AD23" s="2">
        <f t="shared" si="0"/>
        <v>3.8999999999999915</v>
      </c>
      <c r="AE23" s="138">
        <f t="shared" si="1"/>
        <v>1.7890595728737413E-2</v>
      </c>
    </row>
    <row r="24" spans="1:31" x14ac:dyDescent="0.25">
      <c r="B24" s="201">
        <v>42529</v>
      </c>
      <c r="C24" s="10">
        <v>25</v>
      </c>
      <c r="D24" s="40">
        <v>91.3596</v>
      </c>
      <c r="E24" s="40">
        <v>89.31</v>
      </c>
      <c r="F24" s="40">
        <f t="shared" si="3"/>
        <v>-51.239999999999952</v>
      </c>
      <c r="G24" s="40">
        <f t="shared" si="4"/>
        <v>2283.9899999999998</v>
      </c>
      <c r="H24" s="243">
        <f t="shared" si="5"/>
        <v>-2.2434423968581276E-2</v>
      </c>
      <c r="I24" s="243"/>
      <c r="W24" s="133">
        <v>42508</v>
      </c>
      <c r="X24" s="10">
        <v>105.32</v>
      </c>
      <c r="Y24" s="10">
        <v>107.54</v>
      </c>
      <c r="Z24" s="10">
        <v>105.06</v>
      </c>
      <c r="AA24" s="10">
        <v>106.76</v>
      </c>
      <c r="AB24" s="95">
        <v>793500</v>
      </c>
      <c r="AC24" s="10">
        <v>106.76</v>
      </c>
      <c r="AD24" s="2">
        <f t="shared" si="0"/>
        <v>2.480000000000004</v>
      </c>
      <c r="AE24" s="138">
        <f t="shared" si="1"/>
        <v>6.2205466541001009E-3</v>
      </c>
    </row>
    <row r="25" spans="1:31" x14ac:dyDescent="0.25">
      <c r="B25" s="201">
        <v>42534</v>
      </c>
      <c r="C25" s="10">
        <v>25</v>
      </c>
      <c r="D25" s="40">
        <v>91.3596</v>
      </c>
      <c r="E25" s="40">
        <v>85.51</v>
      </c>
      <c r="F25" s="40">
        <f t="shared" si="3"/>
        <v>-146.2399999999999</v>
      </c>
      <c r="G25" s="40">
        <f t="shared" si="4"/>
        <v>2283.9899999999998</v>
      </c>
      <c r="H25" s="243">
        <f t="shared" si="5"/>
        <v>-6.402830134983073E-2</v>
      </c>
      <c r="I25" s="243"/>
      <c r="W25" s="133">
        <v>42507</v>
      </c>
      <c r="X25" s="10">
        <v>106.32</v>
      </c>
      <c r="Y25" s="10">
        <v>108.44</v>
      </c>
      <c r="Z25" s="10">
        <v>105.08</v>
      </c>
      <c r="AA25" s="10">
        <v>106.1</v>
      </c>
      <c r="AB25" s="95">
        <v>787000</v>
      </c>
      <c r="AC25" s="10">
        <v>106.1</v>
      </c>
      <c r="AD25" s="2">
        <f t="shared" si="0"/>
        <v>3.3599999999999994</v>
      </c>
      <c r="AE25" s="138">
        <f t="shared" si="1"/>
        <v>-9.4161958568750315E-4</v>
      </c>
    </row>
    <row r="26" spans="1:31" x14ac:dyDescent="0.25">
      <c r="B26" s="201">
        <v>42535</v>
      </c>
      <c r="C26" s="10">
        <v>50</v>
      </c>
      <c r="D26" s="40">
        <v>87.0548</v>
      </c>
      <c r="E26" s="40">
        <v>83.87</v>
      </c>
      <c r="F26" s="40">
        <f t="shared" si="3"/>
        <v>-159.23999999999978</v>
      </c>
      <c r="G26" s="40">
        <f t="shared" si="4"/>
        <v>4352.74</v>
      </c>
      <c r="H26" s="243">
        <f t="shared" si="5"/>
        <v>-3.6583852929419118E-2</v>
      </c>
      <c r="I26" s="243"/>
      <c r="W26" s="133">
        <v>42506</v>
      </c>
      <c r="X26" s="10">
        <v>103.03</v>
      </c>
      <c r="Y26" s="10">
        <v>106.95</v>
      </c>
      <c r="Z26" s="10">
        <v>103.03</v>
      </c>
      <c r="AA26" s="10">
        <v>106.2</v>
      </c>
      <c r="AB26" s="95">
        <v>992900</v>
      </c>
      <c r="AC26" s="10">
        <v>106.2</v>
      </c>
      <c r="AD26" s="2">
        <f t="shared" si="0"/>
        <v>3.9200000000000017</v>
      </c>
      <c r="AE26" s="138">
        <f t="shared" si="1"/>
        <v>3.0067895247332777E-2</v>
      </c>
    </row>
    <row r="27" spans="1:31" x14ac:dyDescent="0.25">
      <c r="B27" s="201">
        <v>42541</v>
      </c>
      <c r="C27" s="10">
        <v>25</v>
      </c>
      <c r="D27" s="40">
        <v>87.521600000000007</v>
      </c>
      <c r="E27" s="40">
        <v>86.01</v>
      </c>
      <c r="F27" s="40">
        <f t="shared" si="3"/>
        <v>-37.790000000000035</v>
      </c>
      <c r="G27" s="40">
        <f t="shared" si="4"/>
        <v>2188.04</v>
      </c>
      <c r="H27" s="243">
        <f t="shared" si="5"/>
        <v>-1.7271165060967823E-2</v>
      </c>
      <c r="I27" s="243"/>
      <c r="W27" s="133">
        <v>42503</v>
      </c>
      <c r="X27" s="10">
        <v>103.98</v>
      </c>
      <c r="Y27" s="10">
        <v>104.4</v>
      </c>
      <c r="Z27" s="10">
        <v>102.24</v>
      </c>
      <c r="AA27" s="10">
        <v>103.1</v>
      </c>
      <c r="AB27" s="95">
        <v>1206200</v>
      </c>
      <c r="AC27" s="10">
        <v>103.1</v>
      </c>
      <c r="AD27" s="2">
        <f t="shared" si="0"/>
        <v>2.1600000000000108</v>
      </c>
      <c r="AE27" s="138">
        <f t="shared" si="1"/>
        <v>-9.6061479346781775E-3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42502</v>
      </c>
      <c r="X28" s="10">
        <v>103.98</v>
      </c>
      <c r="Y28" s="10">
        <v>105.68</v>
      </c>
      <c r="Z28" s="10">
        <v>103.11</v>
      </c>
      <c r="AA28" s="10">
        <v>104.1</v>
      </c>
      <c r="AB28" s="95">
        <v>904000</v>
      </c>
      <c r="AC28" s="10">
        <v>104.1</v>
      </c>
      <c r="AD28" s="2">
        <f t="shared" si="0"/>
        <v>2.5700000000000074</v>
      </c>
      <c r="AE28" s="138">
        <f t="shared" si="1"/>
        <v>1.1540680900172795E-3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42501</v>
      </c>
      <c r="X29" s="10">
        <v>106.77</v>
      </c>
      <c r="Y29" s="10">
        <v>106.96</v>
      </c>
      <c r="Z29" s="10">
        <v>102.15</v>
      </c>
      <c r="AA29" s="10">
        <v>103.98</v>
      </c>
      <c r="AB29" s="95">
        <v>2339600</v>
      </c>
      <c r="AC29" s="10">
        <v>103.98</v>
      </c>
      <c r="AD29" s="2">
        <f t="shared" si="0"/>
        <v>4.8099999999999881</v>
      </c>
      <c r="AE29" s="138">
        <f t="shared" si="1"/>
        <v>-3.820183146794931E-2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42500</v>
      </c>
      <c r="X30" s="10">
        <v>107.18</v>
      </c>
      <c r="Y30" s="10">
        <v>108.99</v>
      </c>
      <c r="Z30" s="10">
        <v>107.18</v>
      </c>
      <c r="AA30" s="10">
        <v>108.11</v>
      </c>
      <c r="AB30" s="95">
        <v>960100</v>
      </c>
      <c r="AC30" s="10">
        <v>108.11</v>
      </c>
      <c r="AD30" s="2">
        <f t="shared" si="0"/>
        <v>1.8099999999999881</v>
      </c>
      <c r="AE30" s="138">
        <f t="shared" si="1"/>
        <v>4.5530570525924574E-3</v>
      </c>
    </row>
    <row r="31" spans="1:31" x14ac:dyDescent="0.25">
      <c r="W31" s="133">
        <v>42499</v>
      </c>
      <c r="X31" s="10">
        <v>107.93</v>
      </c>
      <c r="Y31" s="10">
        <v>108.67</v>
      </c>
      <c r="Z31" s="10">
        <v>107.36</v>
      </c>
      <c r="AA31" s="10">
        <v>107.62</v>
      </c>
      <c r="AB31" s="95">
        <v>852800</v>
      </c>
      <c r="AC31" s="10">
        <v>107.62</v>
      </c>
      <c r="AD31" s="2">
        <f t="shared" si="0"/>
        <v>1.3100000000000023</v>
      </c>
      <c r="AE31" s="138">
        <f t="shared" si="1"/>
        <v>-3.4262431706638674E-3</v>
      </c>
    </row>
    <row r="32" spans="1:31" x14ac:dyDescent="0.25">
      <c r="W32" s="133">
        <v>42496</v>
      </c>
      <c r="X32" s="10">
        <v>108.01</v>
      </c>
      <c r="Y32" s="10">
        <v>108.83</v>
      </c>
      <c r="Z32" s="10">
        <v>105.79</v>
      </c>
      <c r="AA32" s="10">
        <v>107.99</v>
      </c>
      <c r="AB32" s="95">
        <v>897100</v>
      </c>
      <c r="AC32" s="10">
        <v>107.99</v>
      </c>
      <c r="AD32" s="2">
        <f t="shared" si="0"/>
        <v>3.039999999999992</v>
      </c>
      <c r="AE32" s="138">
        <f t="shared" si="1"/>
        <v>-6.5317387304508756E-3</v>
      </c>
    </row>
    <row r="33" spans="15:31" x14ac:dyDescent="0.25">
      <c r="W33" s="133">
        <v>42495</v>
      </c>
      <c r="X33" s="10">
        <v>109.3</v>
      </c>
      <c r="Y33" s="10">
        <v>109.62</v>
      </c>
      <c r="Z33" s="10">
        <v>107.9</v>
      </c>
      <c r="AA33" s="10">
        <v>108.7</v>
      </c>
      <c r="AB33" s="95">
        <v>906200</v>
      </c>
      <c r="AC33" s="10">
        <v>108.7</v>
      </c>
      <c r="AD33" s="2">
        <f t="shared" si="0"/>
        <v>1.7199999999999989</v>
      </c>
      <c r="AE33" s="138">
        <f t="shared" si="1"/>
        <v>-7.1245889660211947E-3</v>
      </c>
    </row>
    <row r="34" spans="15:31" x14ac:dyDescent="0.25">
      <c r="W34" s="133">
        <v>42494</v>
      </c>
      <c r="X34" s="10">
        <v>108.43</v>
      </c>
      <c r="Y34" s="10">
        <v>110.14</v>
      </c>
      <c r="Z34" s="10">
        <v>108.28</v>
      </c>
      <c r="AA34" s="10">
        <v>109.48</v>
      </c>
      <c r="AB34" s="95">
        <v>509200</v>
      </c>
      <c r="AC34" s="10">
        <v>109.48</v>
      </c>
      <c r="AD34" s="2">
        <f t="shared" si="0"/>
        <v>1.8599999999999994</v>
      </c>
      <c r="AE34" s="138">
        <f t="shared" si="1"/>
        <v>7.3126142595980603E-4</v>
      </c>
    </row>
    <row r="35" spans="15:31" x14ac:dyDescent="0.25">
      <c r="W35" s="133">
        <v>42493</v>
      </c>
      <c r="X35" s="10">
        <v>108.21</v>
      </c>
      <c r="Y35" s="10">
        <v>111.13</v>
      </c>
      <c r="Z35" s="10">
        <v>107.75</v>
      </c>
      <c r="AA35" s="10">
        <v>109.4</v>
      </c>
      <c r="AB35" s="95">
        <v>865200</v>
      </c>
      <c r="AC35" s="10">
        <v>109.4</v>
      </c>
      <c r="AD35" s="2">
        <f t="shared" si="0"/>
        <v>3.3799999999999955</v>
      </c>
      <c r="AE35" s="138">
        <f t="shared" si="1"/>
        <v>-7.3072707343802001E-4</v>
      </c>
    </row>
    <row r="36" spans="15:31" x14ac:dyDescent="0.25">
      <c r="W36" s="133">
        <v>42492</v>
      </c>
      <c r="X36" s="10">
        <v>109.23</v>
      </c>
      <c r="Y36" s="10">
        <v>109.81</v>
      </c>
      <c r="Z36" s="10">
        <v>108.01</v>
      </c>
      <c r="AA36" s="10">
        <v>109.48</v>
      </c>
      <c r="AB36" s="95">
        <v>553000</v>
      </c>
      <c r="AC36" s="10">
        <v>109.48</v>
      </c>
      <c r="AD36" s="2">
        <f t="shared" si="0"/>
        <v>1.7999999999999972</v>
      </c>
      <c r="AE36" s="138">
        <f t="shared" si="1"/>
        <v>8.4745762711864181E-3</v>
      </c>
    </row>
    <row r="37" spans="15:31" x14ac:dyDescent="0.25">
      <c r="W37" s="133">
        <v>42489</v>
      </c>
      <c r="X37" s="10">
        <v>108.48</v>
      </c>
      <c r="Y37" s="10">
        <v>108.88</v>
      </c>
      <c r="Z37" s="10">
        <v>107.07</v>
      </c>
      <c r="AA37" s="10">
        <v>108.56</v>
      </c>
      <c r="AB37" s="95">
        <v>649600</v>
      </c>
      <c r="AC37" s="10">
        <v>108.56</v>
      </c>
      <c r="AD37" s="2">
        <f t="shared" si="0"/>
        <v>1.8100000000000023</v>
      </c>
      <c r="AE37" s="138">
        <f t="shared" si="1"/>
        <v>-1.1960621952341599E-3</v>
      </c>
    </row>
    <row r="38" spans="15:31" x14ac:dyDescent="0.25">
      <c r="W38" s="133">
        <v>42488</v>
      </c>
      <c r="X38" s="10">
        <v>110.15</v>
      </c>
      <c r="Y38" s="10">
        <v>111.81</v>
      </c>
      <c r="Z38" s="10">
        <v>108.41</v>
      </c>
      <c r="AA38" s="10">
        <v>108.69</v>
      </c>
      <c r="AB38" s="95">
        <v>639700</v>
      </c>
      <c r="AC38" s="10">
        <v>108.69</v>
      </c>
      <c r="AD38" s="2">
        <f t="shared" si="0"/>
        <v>3.4000000000000057</v>
      </c>
      <c r="AE38" s="138">
        <f t="shared" si="1"/>
        <v>-2.8859899928520449E-2</v>
      </c>
    </row>
    <row r="39" spans="15:31" ht="20.25" thickBot="1" x14ac:dyDescent="0.35">
      <c r="T39" s="112" t="s">
        <v>113</v>
      </c>
      <c r="U39" s="9"/>
      <c r="W39" s="133">
        <v>42487</v>
      </c>
      <c r="X39" s="10">
        <v>111.08</v>
      </c>
      <c r="Y39" s="10">
        <v>112.41</v>
      </c>
      <c r="Z39" s="10">
        <v>110.51</v>
      </c>
      <c r="AA39" s="10">
        <v>111.92</v>
      </c>
      <c r="AB39" s="95">
        <v>446200</v>
      </c>
      <c r="AC39" s="10">
        <v>111.92</v>
      </c>
      <c r="AD39" s="2">
        <f t="shared" si="0"/>
        <v>1.8999999999999915</v>
      </c>
      <c r="AE39" s="138" t="e">
        <f t="shared" si="1"/>
        <v>#DIV/0!</v>
      </c>
    </row>
    <row r="40" spans="15:31" ht="15.75" thickTop="1" x14ac:dyDescent="0.25">
      <c r="T40" s="139" t="s">
        <v>98</v>
      </c>
      <c r="U40" s="398">
        <v>97.9</v>
      </c>
      <c r="W40" s="133">
        <v>42487</v>
      </c>
      <c r="X40" s="10" t="s">
        <v>142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5:31" x14ac:dyDescent="0.25">
      <c r="T41" s="108" t="s">
        <v>99</v>
      </c>
      <c r="U41" s="399">
        <v>98.67</v>
      </c>
      <c r="W41" s="133">
        <v>42486</v>
      </c>
      <c r="X41" s="10">
        <v>109.08</v>
      </c>
      <c r="Y41" s="10">
        <v>111.68</v>
      </c>
      <c r="Z41" s="10">
        <v>108.42</v>
      </c>
      <c r="AA41" s="10">
        <v>111.51</v>
      </c>
      <c r="AB41" s="95">
        <v>722700</v>
      </c>
      <c r="AC41" s="10">
        <v>111.25</v>
      </c>
      <c r="AD41" s="2">
        <f t="shared" si="0"/>
        <v>3.2600000000000051</v>
      </c>
      <c r="AE41" s="138">
        <f t="shared" si="1"/>
        <v>1.9613234350655206E-2</v>
      </c>
    </row>
    <row r="42" spans="15:31" ht="20.25" thickBot="1" x14ac:dyDescent="0.35">
      <c r="O42" s="474" t="s">
        <v>78</v>
      </c>
      <c r="P42" s="474"/>
      <c r="T42" s="108" t="s">
        <v>100</v>
      </c>
      <c r="U42" s="399" t="s">
        <v>295</v>
      </c>
      <c r="W42" s="133">
        <v>42485</v>
      </c>
      <c r="X42" s="10">
        <v>111.68</v>
      </c>
      <c r="Y42" s="10">
        <v>111.68</v>
      </c>
      <c r="Z42" s="10">
        <v>109.1</v>
      </c>
      <c r="AA42" s="10">
        <v>109.36</v>
      </c>
      <c r="AB42" s="95">
        <v>788800</v>
      </c>
      <c r="AC42" s="10">
        <v>109.11</v>
      </c>
      <c r="AD42" s="2">
        <f t="shared" si="0"/>
        <v>2.5800000000000125</v>
      </c>
      <c r="AE42" s="138">
        <f t="shared" si="1"/>
        <v>-2.2749664128974501E-2</v>
      </c>
    </row>
    <row r="43" spans="15:31" ht="15.75" thickTop="1" x14ac:dyDescent="0.25">
      <c r="O43" s="83">
        <v>1.1000000000000001</v>
      </c>
      <c r="P43" s="83">
        <f>O43*$Q$4</f>
        <v>94.611000000000018</v>
      </c>
      <c r="Q43" s="2"/>
      <c r="T43" s="108" t="s">
        <v>101</v>
      </c>
      <c r="U43" s="399" t="s">
        <v>296</v>
      </c>
      <c r="W43" s="133">
        <v>42482</v>
      </c>
      <c r="X43" s="10">
        <v>112</v>
      </c>
      <c r="Y43" s="10">
        <v>113.02</v>
      </c>
      <c r="Z43" s="10">
        <v>111.46</v>
      </c>
      <c r="AA43" s="10">
        <v>111.91</v>
      </c>
      <c r="AB43" s="95">
        <v>968300</v>
      </c>
      <c r="AC43" s="10">
        <v>111.65</v>
      </c>
      <c r="AD43" s="2">
        <f t="shared" si="0"/>
        <v>1.5600000000000023</v>
      </c>
      <c r="AE43" s="138">
        <f t="shared" si="1"/>
        <v>-1.7881090746534323E-3</v>
      </c>
    </row>
    <row r="44" spans="15:31" x14ac:dyDescent="0.25">
      <c r="O44" s="83">
        <v>1.0900000000000001</v>
      </c>
      <c r="P44" s="83">
        <f t="shared" ref="P44:P63" si="6">O44*$Q$4</f>
        <v>93.750900000000016</v>
      </c>
      <c r="Q44" s="2"/>
      <c r="T44" s="108" t="s">
        <v>102</v>
      </c>
      <c r="U44" s="399">
        <v>125.42</v>
      </c>
      <c r="W44" s="133">
        <v>42481</v>
      </c>
      <c r="X44" s="10">
        <v>112.8</v>
      </c>
      <c r="Y44" s="10">
        <v>113.07</v>
      </c>
      <c r="Z44" s="10">
        <v>111.91</v>
      </c>
      <c r="AA44" s="10">
        <v>112.11</v>
      </c>
      <c r="AB44" s="95">
        <v>685700</v>
      </c>
      <c r="AC44" s="10">
        <v>111.85</v>
      </c>
      <c r="AD44" s="2">
        <f t="shared" si="0"/>
        <v>1.1599999999999966</v>
      </c>
      <c r="AE44" s="138">
        <f t="shared" si="1"/>
        <v>-7.1473242204955767E-4</v>
      </c>
    </row>
    <row r="45" spans="15:31" x14ac:dyDescent="0.25">
      <c r="O45" s="83">
        <v>1.08</v>
      </c>
      <c r="P45" s="83">
        <f t="shared" si="6"/>
        <v>92.890800000000013</v>
      </c>
      <c r="Q45" s="2"/>
      <c r="T45" s="108" t="s">
        <v>103</v>
      </c>
      <c r="U45" s="399">
        <v>1.4727699999999999</v>
      </c>
      <c r="W45" s="133">
        <v>42480</v>
      </c>
      <c r="X45" s="10">
        <v>112.23</v>
      </c>
      <c r="Y45" s="10">
        <v>113.15</v>
      </c>
      <c r="Z45" s="10">
        <v>109.83</v>
      </c>
      <c r="AA45" s="10">
        <v>112.19</v>
      </c>
      <c r="AB45" s="95">
        <v>1316000</v>
      </c>
      <c r="AC45" s="10">
        <v>111.93</v>
      </c>
      <c r="AD45" s="2">
        <f t="shared" si="0"/>
        <v>3.3200000000000074</v>
      </c>
      <c r="AE45" s="138">
        <f t="shared" si="1"/>
        <v>2.6874496103199697E-3</v>
      </c>
    </row>
    <row r="46" spans="15:31" x14ac:dyDescent="0.25">
      <c r="O46" s="83">
        <v>1.07</v>
      </c>
      <c r="P46" s="83">
        <f t="shared" si="6"/>
        <v>92.03070000000001</v>
      </c>
      <c r="Q46" s="2"/>
      <c r="T46" s="108" t="s">
        <v>123</v>
      </c>
      <c r="U46" s="399" t="s">
        <v>237</v>
      </c>
      <c r="W46" s="133">
        <v>42479</v>
      </c>
      <c r="X46" s="10">
        <v>113.88</v>
      </c>
      <c r="Y46" s="10">
        <v>114</v>
      </c>
      <c r="Z46" s="10">
        <v>110.36</v>
      </c>
      <c r="AA46" s="10">
        <v>111.89</v>
      </c>
      <c r="AB46" s="95">
        <v>777100</v>
      </c>
      <c r="AC46" s="10">
        <v>111.63</v>
      </c>
      <c r="AD46" s="2">
        <f t="shared" si="0"/>
        <v>3.6400000000000006</v>
      </c>
      <c r="AE46" s="138">
        <f t="shared" si="1"/>
        <v>-1.1686586985391823E-2</v>
      </c>
    </row>
    <row r="47" spans="15:31" x14ac:dyDescent="0.25">
      <c r="O47" s="83">
        <v>1.06</v>
      </c>
      <c r="P47" s="83">
        <f t="shared" si="6"/>
        <v>91.170600000000007</v>
      </c>
      <c r="Q47" s="2"/>
      <c r="T47" s="108"/>
      <c r="U47" s="399"/>
      <c r="W47" s="133">
        <v>42478</v>
      </c>
      <c r="X47" s="10">
        <v>111.4</v>
      </c>
      <c r="Y47" s="10">
        <v>113.79</v>
      </c>
      <c r="Z47" s="10">
        <v>111.4</v>
      </c>
      <c r="AA47" s="10">
        <v>113.21</v>
      </c>
      <c r="AB47" s="95">
        <v>964900</v>
      </c>
      <c r="AC47" s="10">
        <v>112.95</v>
      </c>
      <c r="AD47" s="2">
        <f t="shared" si="0"/>
        <v>2.3900000000000006</v>
      </c>
      <c r="AE47" s="138">
        <f t="shared" si="1"/>
        <v>9.9248927038626533E-3</v>
      </c>
    </row>
    <row r="48" spans="15:31" x14ac:dyDescent="0.25">
      <c r="O48" s="83">
        <v>1.05</v>
      </c>
      <c r="P48" s="83">
        <f t="shared" si="6"/>
        <v>90.310500000000005</v>
      </c>
      <c r="Q48" s="2"/>
      <c r="T48" s="108" t="s">
        <v>105</v>
      </c>
      <c r="U48" s="399" t="s">
        <v>297</v>
      </c>
      <c r="W48" s="133">
        <v>42475</v>
      </c>
      <c r="X48" s="10">
        <v>112.73</v>
      </c>
      <c r="Y48" s="10">
        <v>113.34</v>
      </c>
      <c r="Z48" s="10">
        <v>111.01</v>
      </c>
      <c r="AA48" s="10">
        <v>112.1</v>
      </c>
      <c r="AB48" s="95">
        <v>851600</v>
      </c>
      <c r="AC48" s="10">
        <v>111.84</v>
      </c>
      <c r="AD48" s="2">
        <f t="shared" si="0"/>
        <v>2.3299999999999983</v>
      </c>
      <c r="AE48" s="138">
        <f t="shared" si="1"/>
        <v>-4.4507744347516143E-3</v>
      </c>
    </row>
    <row r="49" spans="15:31" x14ac:dyDescent="0.25">
      <c r="O49" s="83">
        <v>1.04</v>
      </c>
      <c r="P49" s="83">
        <f t="shared" si="6"/>
        <v>89.450400000000002</v>
      </c>
      <c r="Q49" s="2"/>
      <c r="T49" s="108" t="s">
        <v>106</v>
      </c>
      <c r="U49" s="399" t="s">
        <v>268</v>
      </c>
      <c r="W49" s="133">
        <v>42474</v>
      </c>
      <c r="X49" s="10">
        <v>115.47</v>
      </c>
      <c r="Y49" s="10">
        <v>115.47</v>
      </c>
      <c r="Z49" s="10">
        <v>112.49</v>
      </c>
      <c r="AA49" s="10">
        <v>112.6</v>
      </c>
      <c r="AB49" s="95">
        <v>1449700</v>
      </c>
      <c r="AC49" s="10">
        <v>112.34</v>
      </c>
      <c r="AD49" s="2">
        <f t="shared" si="0"/>
        <v>2.980000000000004</v>
      </c>
      <c r="AE49" s="138">
        <f t="shared" si="1"/>
        <v>-2.4063938841108468E-2</v>
      </c>
    </row>
    <row r="50" spans="15:31" x14ac:dyDescent="0.25">
      <c r="O50" s="83">
        <v>1.03</v>
      </c>
      <c r="P50" s="83">
        <f t="shared" si="6"/>
        <v>88.590300000000013</v>
      </c>
      <c r="Q50" s="2"/>
      <c r="T50" s="108" t="s">
        <v>107</v>
      </c>
      <c r="U50" s="400">
        <v>38642108</v>
      </c>
      <c r="W50" s="133">
        <v>42473</v>
      </c>
      <c r="X50" s="10">
        <v>112.99</v>
      </c>
      <c r="Y50" s="10">
        <v>115.85</v>
      </c>
      <c r="Z50" s="10">
        <v>112.99</v>
      </c>
      <c r="AA50" s="10">
        <v>115.38</v>
      </c>
      <c r="AB50" s="95">
        <v>1250800</v>
      </c>
      <c r="AC50" s="10">
        <v>115.11</v>
      </c>
      <c r="AD50" s="2">
        <f t="shared" si="0"/>
        <v>2.8599999999999994</v>
      </c>
      <c r="AE50" s="138">
        <f t="shared" si="1"/>
        <v>2.5478841870824054E-2</v>
      </c>
    </row>
    <row r="51" spans="15:31" x14ac:dyDescent="0.25">
      <c r="O51" s="83">
        <v>1.02</v>
      </c>
      <c r="P51" s="83">
        <f t="shared" si="6"/>
        <v>87.730200000000011</v>
      </c>
      <c r="Q51" s="2"/>
      <c r="T51" s="108" t="s">
        <v>110</v>
      </c>
      <c r="U51" s="400">
        <v>38862400</v>
      </c>
      <c r="W51" s="133">
        <v>42472</v>
      </c>
      <c r="X51" s="10">
        <v>112.41</v>
      </c>
      <c r="Y51" s="10">
        <v>113.12</v>
      </c>
      <c r="Z51" s="10">
        <v>110.58</v>
      </c>
      <c r="AA51" s="10">
        <v>112.51</v>
      </c>
      <c r="AB51" s="95">
        <v>891100</v>
      </c>
      <c r="AC51" s="10">
        <v>112.25</v>
      </c>
      <c r="AD51" s="2">
        <f t="shared" si="0"/>
        <v>2.5400000000000063</v>
      </c>
      <c r="AE51" s="138">
        <f t="shared" si="1"/>
        <v>2.3216358603446174E-3</v>
      </c>
    </row>
    <row r="52" spans="15:31" x14ac:dyDescent="0.25">
      <c r="O52" s="83">
        <v>1.01</v>
      </c>
      <c r="P52" s="83">
        <f t="shared" si="6"/>
        <v>86.870100000000008</v>
      </c>
      <c r="Q52" s="2"/>
      <c r="T52" s="108" t="s">
        <v>108</v>
      </c>
      <c r="U52" s="399" t="s">
        <v>298</v>
      </c>
      <c r="W52" s="133">
        <v>42471</v>
      </c>
      <c r="X52" s="10">
        <v>114.92</v>
      </c>
      <c r="Y52" s="10">
        <v>115.02</v>
      </c>
      <c r="Z52" s="10">
        <v>111.84</v>
      </c>
      <c r="AA52" s="10">
        <v>112.25</v>
      </c>
      <c r="AB52" s="95">
        <v>1214600</v>
      </c>
      <c r="AC52" s="10">
        <v>111.99</v>
      </c>
      <c r="AD52" s="2">
        <f t="shared" si="0"/>
        <v>3.1799999999999926</v>
      </c>
      <c r="AE52" s="138">
        <f t="shared" si="1"/>
        <v>-1.5299393299920916E-2</v>
      </c>
    </row>
    <row r="53" spans="15:31" x14ac:dyDescent="0.25">
      <c r="O53" s="83">
        <v>1</v>
      </c>
      <c r="P53" s="83">
        <f t="shared" si="6"/>
        <v>86.01</v>
      </c>
      <c r="Q53" s="2"/>
      <c r="T53" s="108" t="s">
        <v>111</v>
      </c>
      <c r="U53" s="399">
        <v>11.09</v>
      </c>
      <c r="W53" s="133">
        <v>42468</v>
      </c>
      <c r="X53" s="10">
        <v>116.62</v>
      </c>
      <c r="Y53" s="10">
        <v>117.27</v>
      </c>
      <c r="Z53" s="10">
        <v>112.86</v>
      </c>
      <c r="AA53" s="10">
        <v>114</v>
      </c>
      <c r="AB53" s="95">
        <v>1491800</v>
      </c>
      <c r="AC53" s="10">
        <v>113.73</v>
      </c>
      <c r="AD53" s="2">
        <f t="shared" si="0"/>
        <v>4.4099999999999966</v>
      </c>
      <c r="AE53" s="138">
        <f t="shared" si="1"/>
        <v>-1.7875647668393779E-2</v>
      </c>
    </row>
    <row r="54" spans="15:31" x14ac:dyDescent="0.25">
      <c r="O54" s="83">
        <v>0.99</v>
      </c>
      <c r="P54" s="83">
        <f t="shared" si="6"/>
        <v>85.149900000000002</v>
      </c>
      <c r="Q54" s="2"/>
      <c r="T54" s="108" t="s">
        <v>112</v>
      </c>
      <c r="U54" s="399">
        <v>8.98</v>
      </c>
      <c r="W54" s="133">
        <v>42467</v>
      </c>
      <c r="X54" s="10">
        <v>119.67</v>
      </c>
      <c r="Y54" s="10">
        <v>121.47</v>
      </c>
      <c r="Z54" s="10">
        <v>115.33</v>
      </c>
      <c r="AA54" s="10">
        <v>116.07</v>
      </c>
      <c r="AB54" s="95">
        <v>1523900</v>
      </c>
      <c r="AC54" s="10">
        <v>115.8</v>
      </c>
      <c r="AD54" s="2">
        <f t="shared" si="0"/>
        <v>6.1400000000000006</v>
      </c>
      <c r="AE54" s="138">
        <f t="shared" si="1"/>
        <v>-3.3066132264529147E-2</v>
      </c>
    </row>
    <row r="55" spans="15:31" x14ac:dyDescent="0.25">
      <c r="O55" s="83">
        <v>0.98</v>
      </c>
      <c r="P55" s="83">
        <f t="shared" si="6"/>
        <v>84.2898</v>
      </c>
      <c r="Q55" s="2"/>
      <c r="T55" s="108" t="s">
        <v>109</v>
      </c>
      <c r="U55" s="399" t="s">
        <v>283</v>
      </c>
      <c r="W55" s="133">
        <v>42466</v>
      </c>
      <c r="X55" s="10">
        <v>119.91</v>
      </c>
      <c r="Y55" s="10">
        <v>121.34</v>
      </c>
      <c r="Z55" s="10">
        <v>118.99</v>
      </c>
      <c r="AA55" s="10">
        <v>120.04</v>
      </c>
      <c r="AB55" s="95">
        <v>671800</v>
      </c>
      <c r="AC55" s="10">
        <v>119.76</v>
      </c>
      <c r="AD55" s="2">
        <f t="shared" si="0"/>
        <v>2.3500000000000085</v>
      </c>
      <c r="AE55" s="138">
        <f t="shared" si="1"/>
        <v>1.5052684395384652E-3</v>
      </c>
    </row>
    <row r="56" spans="15:31" x14ac:dyDescent="0.25">
      <c r="O56" s="83">
        <v>0.97</v>
      </c>
      <c r="P56" s="83">
        <f t="shared" si="6"/>
        <v>83.429699999999997</v>
      </c>
      <c r="W56" s="133">
        <v>42465</v>
      </c>
      <c r="X56" s="10">
        <v>119.54</v>
      </c>
      <c r="Y56" s="10">
        <v>121.09</v>
      </c>
      <c r="Z56" s="10">
        <v>118.5</v>
      </c>
      <c r="AA56" s="10">
        <v>119.86</v>
      </c>
      <c r="AB56" s="95">
        <v>591500</v>
      </c>
      <c r="AC56" s="10">
        <v>119.58</v>
      </c>
      <c r="AD56" s="2">
        <f t="shared" si="0"/>
        <v>2.5900000000000034</v>
      </c>
      <c r="AE56" s="138">
        <f t="shared" si="1"/>
        <v>-9.6894409937888781E-3</v>
      </c>
    </row>
    <row r="57" spans="15:31" x14ac:dyDescent="0.25">
      <c r="O57" s="83">
        <v>0.96</v>
      </c>
      <c r="P57" s="83">
        <f t="shared" si="6"/>
        <v>82.569600000000008</v>
      </c>
      <c r="W57" s="133">
        <v>42464</v>
      </c>
      <c r="X57" s="10">
        <v>124</v>
      </c>
      <c r="Y57" s="10">
        <v>124.09</v>
      </c>
      <c r="Z57" s="10">
        <v>120.8</v>
      </c>
      <c r="AA57" s="10">
        <v>121.03</v>
      </c>
      <c r="AB57" s="95">
        <v>881700</v>
      </c>
      <c r="AC57" s="10">
        <v>120.75</v>
      </c>
      <c r="AD57" s="2">
        <f t="shared" si="0"/>
        <v>3.2900000000000063</v>
      </c>
      <c r="AE57" s="138">
        <f t="shared" si="1"/>
        <v>-2.3690168175937942E-2</v>
      </c>
    </row>
    <row r="58" spans="15:31" x14ac:dyDescent="0.25">
      <c r="O58" s="83">
        <v>0.95</v>
      </c>
      <c r="P58" s="83">
        <f t="shared" si="6"/>
        <v>81.709500000000006</v>
      </c>
      <c r="W58" s="133">
        <v>42461</v>
      </c>
      <c r="X58" s="10">
        <v>123</v>
      </c>
      <c r="Y58" s="10">
        <v>124.85</v>
      </c>
      <c r="Z58" s="10">
        <v>122.51</v>
      </c>
      <c r="AA58" s="10">
        <v>123.97</v>
      </c>
      <c r="AB58" s="95">
        <v>1484600</v>
      </c>
      <c r="AC58" s="10">
        <v>123.68</v>
      </c>
      <c r="AD58" s="2">
        <f t="shared" si="0"/>
        <v>2.3399999999999892</v>
      </c>
      <c r="AE58" s="138">
        <f t="shared" si="1"/>
        <v>-4.8488766769017033E-4</v>
      </c>
    </row>
    <row r="59" spans="15:31" x14ac:dyDescent="0.25">
      <c r="O59" s="83">
        <v>0.94</v>
      </c>
      <c r="P59" s="83">
        <f t="shared" si="6"/>
        <v>80.849400000000003</v>
      </c>
      <c r="W59" s="133">
        <v>42460</v>
      </c>
      <c r="X59" s="10">
        <v>120.8</v>
      </c>
      <c r="Y59" s="10">
        <v>124.1</v>
      </c>
      <c r="Z59" s="10">
        <v>120.29</v>
      </c>
      <c r="AA59" s="10">
        <v>124.03</v>
      </c>
      <c r="AB59" s="95">
        <v>1202300</v>
      </c>
      <c r="AC59" s="10">
        <v>123.74</v>
      </c>
      <c r="AD59" s="2">
        <f t="shared" si="0"/>
        <v>3.8099999999999881</v>
      </c>
      <c r="AE59" s="138">
        <f t="shared" si="1"/>
        <v>3.6348408710217717E-2</v>
      </c>
    </row>
    <row r="60" spans="15:31" x14ac:dyDescent="0.25">
      <c r="O60" s="83">
        <v>0.93</v>
      </c>
      <c r="P60" s="83">
        <f t="shared" si="6"/>
        <v>79.989300000000014</v>
      </c>
      <c r="W60" s="133">
        <v>42459</v>
      </c>
      <c r="X60" s="10">
        <v>123.05</v>
      </c>
      <c r="Y60" s="10">
        <v>123.8</v>
      </c>
      <c r="Z60" s="10">
        <v>119.63</v>
      </c>
      <c r="AA60" s="10">
        <v>119.68</v>
      </c>
      <c r="AB60" s="95">
        <v>1898200</v>
      </c>
      <c r="AC60" s="10">
        <v>119.4</v>
      </c>
      <c r="AD60" s="2">
        <f t="shared" si="0"/>
        <v>4.1700000000000017</v>
      </c>
      <c r="AE60" s="138">
        <f t="shared" si="1"/>
        <v>-2.6259990213668205E-2</v>
      </c>
    </row>
    <row r="61" spans="15:31" x14ac:dyDescent="0.25">
      <c r="O61" s="83">
        <v>0.92</v>
      </c>
      <c r="P61" s="83">
        <f t="shared" si="6"/>
        <v>79.129200000000012</v>
      </c>
      <c r="W61" s="133">
        <v>42458</v>
      </c>
      <c r="X61" s="10">
        <v>122.85</v>
      </c>
      <c r="Y61" s="10">
        <v>123.83</v>
      </c>
      <c r="Z61" s="10">
        <v>121.65</v>
      </c>
      <c r="AA61" s="10">
        <v>122.91</v>
      </c>
      <c r="AB61" s="95">
        <v>1166000</v>
      </c>
      <c r="AC61" s="10">
        <v>122.62</v>
      </c>
      <c r="AD61" s="2">
        <f t="shared" si="0"/>
        <v>2.1799999999999926</v>
      </c>
      <c r="AE61" s="138">
        <f t="shared" si="1"/>
        <v>1.3065490772496968E-3</v>
      </c>
    </row>
    <row r="62" spans="15:31" x14ac:dyDescent="0.25">
      <c r="O62" s="83">
        <v>0.91</v>
      </c>
      <c r="P62" s="83">
        <f t="shared" si="6"/>
        <v>78.269100000000009</v>
      </c>
      <c r="W62" s="133">
        <v>42457</v>
      </c>
      <c r="X62" s="10">
        <v>121.7</v>
      </c>
      <c r="Y62" s="10">
        <v>123.67</v>
      </c>
      <c r="Z62" s="10">
        <v>120.81</v>
      </c>
      <c r="AA62" s="10">
        <v>122.75</v>
      </c>
      <c r="AB62" s="95">
        <v>1442700</v>
      </c>
      <c r="AC62" s="10">
        <v>122.46</v>
      </c>
      <c r="AD62" s="2">
        <f t="shared" si="0"/>
        <v>2.8599999999999994</v>
      </c>
      <c r="AE62" s="138">
        <f t="shared" si="1"/>
        <v>1.08964834076275E-2</v>
      </c>
    </row>
    <row r="63" spans="15:31" x14ac:dyDescent="0.25">
      <c r="O63" s="83">
        <v>0.9</v>
      </c>
      <c r="P63" s="83">
        <f t="shared" si="6"/>
        <v>77.409000000000006</v>
      </c>
      <c r="W63" s="133">
        <v>42453</v>
      </c>
      <c r="X63" s="10">
        <v>124.76</v>
      </c>
      <c r="Y63" s="10">
        <v>125.45</v>
      </c>
      <c r="Z63" s="10">
        <v>120.04</v>
      </c>
      <c r="AA63" s="10">
        <v>121.42</v>
      </c>
      <c r="AB63" s="95">
        <v>3463400</v>
      </c>
      <c r="AC63" s="10">
        <v>121.14</v>
      </c>
      <c r="AD63" s="2">
        <f t="shared" si="0"/>
        <v>5.4099999999999966</v>
      </c>
      <c r="AE63" s="138">
        <f t="shared" si="1"/>
        <v>2.896457997112023E-2</v>
      </c>
    </row>
    <row r="64" spans="15:31" x14ac:dyDescent="0.25">
      <c r="W64" s="133">
        <v>42452</v>
      </c>
      <c r="X64" s="10">
        <v>118.29</v>
      </c>
      <c r="Y64" s="10">
        <v>118.94</v>
      </c>
      <c r="Z64" s="10">
        <v>115.71</v>
      </c>
      <c r="AA64" s="10">
        <v>118.01</v>
      </c>
      <c r="AB64" s="95">
        <v>1402400</v>
      </c>
      <c r="AC64" s="10">
        <v>117.73</v>
      </c>
      <c r="AD64" s="2">
        <f t="shared" si="0"/>
        <v>3.230000000000004</v>
      </c>
      <c r="AE64" s="138">
        <f t="shared" si="1"/>
        <v>-2.3726802813320846E-3</v>
      </c>
    </row>
    <row r="65" spans="23:31" x14ac:dyDescent="0.25">
      <c r="W65" s="133">
        <v>42451</v>
      </c>
      <c r="X65" s="10">
        <v>116.92</v>
      </c>
      <c r="Y65" s="10">
        <v>119.04</v>
      </c>
      <c r="Z65" s="10">
        <v>116.53</v>
      </c>
      <c r="AA65" s="10">
        <v>118.29</v>
      </c>
      <c r="AB65" s="95">
        <v>1008100</v>
      </c>
      <c r="AC65" s="10">
        <v>118.01</v>
      </c>
      <c r="AD65" s="2">
        <f t="shared" si="0"/>
        <v>2.5100000000000051</v>
      </c>
      <c r="AE65" s="138">
        <f t="shared" si="1"/>
        <v>2.2080679405520609E-3</v>
      </c>
    </row>
    <row r="66" spans="23:31" x14ac:dyDescent="0.25">
      <c r="W66" s="133">
        <v>42450</v>
      </c>
      <c r="X66" s="10">
        <v>117.27</v>
      </c>
      <c r="Y66" s="10">
        <v>118.19</v>
      </c>
      <c r="Z66" s="10">
        <v>116.22</v>
      </c>
      <c r="AA66" s="10">
        <v>118.03</v>
      </c>
      <c r="AB66" s="95">
        <v>1015900</v>
      </c>
      <c r="AC66" s="10">
        <v>117.75</v>
      </c>
      <c r="AD66" s="2">
        <f t="shared" si="0"/>
        <v>1.9699999999999989</v>
      </c>
      <c r="AE66" s="138">
        <f t="shared" si="1"/>
        <v>5.035848412427546E-3</v>
      </c>
    </row>
    <row r="67" spans="23:31" x14ac:dyDescent="0.25">
      <c r="W67" s="133">
        <v>42447</v>
      </c>
      <c r="X67" s="10">
        <v>116.82</v>
      </c>
      <c r="Y67" s="10">
        <v>118.8</v>
      </c>
      <c r="Z67" s="10">
        <v>115.65</v>
      </c>
      <c r="AA67" s="10">
        <v>117.43</v>
      </c>
      <c r="AB67" s="95">
        <v>1577300</v>
      </c>
      <c r="AC67" s="10">
        <v>117.16</v>
      </c>
      <c r="AD67" s="2">
        <f>Y67-Z67</f>
        <v>3.1499999999999915</v>
      </c>
      <c r="AE67" s="138">
        <f>AC67/AC68-1</f>
        <v>1.1919157021938132E-2</v>
      </c>
    </row>
    <row r="68" spans="23:31" x14ac:dyDescent="0.25">
      <c r="W68" s="133">
        <v>42446</v>
      </c>
      <c r="X68" s="10">
        <v>113.5</v>
      </c>
      <c r="Y68" s="10">
        <v>116.88</v>
      </c>
      <c r="Z68" s="10">
        <v>113.15</v>
      </c>
      <c r="AA68" s="10">
        <v>116.05</v>
      </c>
      <c r="AB68" s="95">
        <v>1367600</v>
      </c>
      <c r="AC68" s="10">
        <v>115.78</v>
      </c>
      <c r="AD68" s="2">
        <f>Y68-Z68</f>
        <v>3.7299999999999898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55" priority="19">
      <formula>N19&gt;0</formula>
    </cfRule>
    <cfRule type="expression" dxfId="55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0">
    <cfRule type="expression" dxfId="553" priority="13">
      <formula>F25&gt;0</formula>
    </cfRule>
    <cfRule type="expression" dxfId="552" priority="14">
      <formula>F25&lt;0</formula>
    </cfRule>
  </conditionalFormatting>
  <conditionalFormatting sqref="H25:H30">
    <cfRule type="expression" dxfId="551" priority="11">
      <formula>H25&gt;0</formula>
    </cfRule>
    <cfRule type="expression" dxfId="550" priority="12">
      <formula>H25&lt;0</formula>
    </cfRule>
  </conditionalFormatting>
  <conditionalFormatting sqref="I21:I30">
    <cfRule type="expression" dxfId="549" priority="9">
      <formula>I21&gt;0</formula>
    </cfRule>
    <cfRule type="expression" dxfId="548" priority="10">
      <formula>I21&lt;0</formula>
    </cfRule>
  </conditionalFormatting>
  <conditionalFormatting sqref="Q7">
    <cfRule type="expression" dxfId="547" priority="7">
      <formula>Q7&gt;0</formula>
    </cfRule>
    <cfRule type="expression" dxfId="546" priority="8">
      <formula>Q7&lt;0</formula>
    </cfRule>
  </conditionalFormatting>
  <conditionalFormatting sqref="Q8">
    <cfRule type="expression" dxfId="545" priority="5">
      <formula>Q8&gt;0</formula>
    </cfRule>
    <cfRule type="expression" dxfId="544" priority="6">
      <formula>Q8&lt;0</formula>
    </cfRule>
  </conditionalFormatting>
  <conditionalFormatting sqref="F21:F24">
    <cfRule type="expression" dxfId="543" priority="3">
      <formula>F21&gt;0</formula>
    </cfRule>
    <cfRule type="expression" dxfId="542" priority="4">
      <formula>F21&lt;0</formula>
    </cfRule>
  </conditionalFormatting>
  <conditionalFormatting sqref="H21:H24">
    <cfRule type="expression" dxfId="541" priority="1">
      <formula>H21&gt;0</formula>
    </cfRule>
    <cfRule type="expression" dxfId="54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264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321</v>
      </c>
      <c r="O2" s="11" t="s">
        <v>57</v>
      </c>
      <c r="Q2">
        <f>C18-H18</f>
        <v>25</v>
      </c>
      <c r="T2" s="1"/>
      <c r="W2" s="133">
        <v>42541</v>
      </c>
      <c r="X2" s="10">
        <v>96</v>
      </c>
      <c r="Y2" s="10">
        <v>96.57</v>
      </c>
      <c r="Z2" s="10">
        <v>95.03</v>
      </c>
      <c r="AA2" s="10">
        <v>95.1</v>
      </c>
      <c r="AB2" s="95">
        <v>33942300</v>
      </c>
      <c r="AC2" s="10">
        <v>95.1</v>
      </c>
      <c r="AD2" s="2">
        <f>Y2-Z2</f>
        <v>1.539999999999992</v>
      </c>
      <c r="AE2" s="138">
        <f>AC2/AC3-1</f>
        <v>-2.4126717717403157E-3</v>
      </c>
    </row>
    <row r="3" spans="1:40" x14ac:dyDescent="0.25">
      <c r="A3" s="23" t="s">
        <v>71</v>
      </c>
      <c r="B3" s="397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42538</v>
      </c>
      <c r="X3" s="10">
        <v>96.62</v>
      </c>
      <c r="Y3" s="10">
        <v>96.65</v>
      </c>
      <c r="Z3" s="10">
        <v>95.3</v>
      </c>
      <c r="AA3" s="10">
        <v>95.33</v>
      </c>
      <c r="AB3" s="95">
        <v>60595000</v>
      </c>
      <c r="AC3" s="10">
        <v>95.33</v>
      </c>
      <c r="AD3" s="2">
        <f t="shared" ref="AD3:AD66" si="0">Y3-Z3</f>
        <v>1.3500000000000085</v>
      </c>
      <c r="AE3" s="138">
        <f t="shared" ref="AE3:AE66" si="1">AC3/AC4-1</f>
        <v>-2.2757560225525331E-2</v>
      </c>
      <c r="AG3" s="1"/>
      <c r="AK3" s="246"/>
      <c r="AN3" s="246"/>
    </row>
    <row r="4" spans="1:40" x14ac:dyDescent="0.25">
      <c r="B4" s="397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95.1</v>
      </c>
      <c r="T4" s="1"/>
      <c r="W4" s="133">
        <v>42537</v>
      </c>
      <c r="X4" s="10">
        <v>96.45</v>
      </c>
      <c r="Y4" s="10">
        <v>97.75</v>
      </c>
      <c r="Z4" s="10">
        <v>96.07</v>
      </c>
      <c r="AA4" s="10">
        <v>97.55</v>
      </c>
      <c r="AB4" s="95">
        <v>31236300</v>
      </c>
      <c r="AC4" s="10">
        <v>97.55</v>
      </c>
      <c r="AD4" s="2">
        <f t="shared" si="0"/>
        <v>1.6800000000000068</v>
      </c>
      <c r="AE4" s="138">
        <f t="shared" si="1"/>
        <v>4.2207123738933205E-3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2377.5</v>
      </c>
      <c r="T5" s="1"/>
      <c r="W5" s="133">
        <v>42536</v>
      </c>
      <c r="X5" s="10">
        <v>97.82</v>
      </c>
      <c r="Y5" s="10">
        <v>98.41</v>
      </c>
      <c r="Z5" s="10">
        <v>97.03</v>
      </c>
      <c r="AA5" s="10">
        <v>97.14</v>
      </c>
      <c r="AB5" s="95">
        <v>29254300</v>
      </c>
      <c r="AC5" s="10">
        <v>97.14</v>
      </c>
      <c r="AD5" s="2">
        <f t="shared" si="0"/>
        <v>1.3799999999999955</v>
      </c>
      <c r="AE5" s="138">
        <f t="shared" si="1"/>
        <v>-3.2833983172583237E-3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42535</v>
      </c>
      <c r="X6" s="10">
        <v>97.32</v>
      </c>
      <c r="Y6" s="10">
        <v>98.48</v>
      </c>
      <c r="Z6" s="10">
        <v>96.75</v>
      </c>
      <c r="AA6" s="10">
        <v>97.46</v>
      </c>
      <c r="AB6" s="95">
        <v>31870300</v>
      </c>
      <c r="AC6" s="10">
        <v>97.46</v>
      </c>
      <c r="AD6" s="2">
        <f t="shared" si="0"/>
        <v>1.730000000000004</v>
      </c>
      <c r="AE6" s="138">
        <f t="shared" si="1"/>
        <v>1.2327922745016817E-3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200</v>
      </c>
      <c r="Q7" s="2">
        <f>Q10+Q8</f>
        <v>116.19999999999982</v>
      </c>
      <c r="R7" s="455"/>
      <c r="W7" s="133">
        <v>42534</v>
      </c>
      <c r="X7" s="10">
        <v>98.69</v>
      </c>
      <c r="Y7" s="10">
        <v>99.12</v>
      </c>
      <c r="Z7" s="10">
        <v>97.1</v>
      </c>
      <c r="AA7" s="10">
        <v>97.34</v>
      </c>
      <c r="AB7" s="95">
        <v>37612900</v>
      </c>
      <c r="AC7" s="10">
        <v>97.34</v>
      </c>
      <c r="AD7" s="2">
        <f t="shared" si="0"/>
        <v>2.0200000000000102</v>
      </c>
      <c r="AE7" s="138">
        <f t="shared" si="1"/>
        <v>-1.5076393807548216E-2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205</v>
      </c>
      <c r="P8" s="34"/>
      <c r="Q8" s="2">
        <f>K18+M18-F18+Q2*Q4</f>
        <v>116.19999999999982</v>
      </c>
      <c r="W8" s="133">
        <v>42531</v>
      </c>
      <c r="X8" s="10">
        <v>98.53</v>
      </c>
      <c r="Y8" s="10">
        <v>99.35</v>
      </c>
      <c r="Z8" s="10">
        <v>98.48</v>
      </c>
      <c r="AA8" s="10">
        <v>98.83</v>
      </c>
      <c r="AB8" s="95">
        <v>31462100</v>
      </c>
      <c r="AC8" s="10">
        <v>98.83</v>
      </c>
      <c r="AD8" s="2">
        <f t="shared" si="0"/>
        <v>0.86999999999999034</v>
      </c>
      <c r="AE8" s="138">
        <f t="shared" si="1"/>
        <v>-8.2288008028098547E-3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272</v>
      </c>
      <c r="Q9" s="138">
        <f>IF(Q2=0, 0, Q8/Q6)</f>
        <v>5.1386370671737409E-2</v>
      </c>
      <c r="T9" s="158"/>
      <c r="W9" s="133">
        <v>42530</v>
      </c>
      <c r="X9" s="10">
        <v>98.5</v>
      </c>
      <c r="Y9" s="10">
        <v>99.99</v>
      </c>
      <c r="Z9" s="10">
        <v>98.46</v>
      </c>
      <c r="AA9" s="10">
        <v>99.65</v>
      </c>
      <c r="AB9" s="95">
        <v>26419600</v>
      </c>
      <c r="AC9" s="10">
        <v>99.65</v>
      </c>
      <c r="AD9" s="2">
        <f t="shared" si="0"/>
        <v>1.5300000000000011</v>
      </c>
      <c r="AE9" s="138">
        <f t="shared" si="1"/>
        <v>7.1760663028097582E-3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271</v>
      </c>
      <c r="P10" s="34"/>
      <c r="Q10" s="2">
        <f>M21</f>
        <v>0</v>
      </c>
      <c r="W10" s="133">
        <v>42529</v>
      </c>
      <c r="X10" s="10">
        <v>99.02</v>
      </c>
      <c r="Y10" s="10">
        <v>99.56</v>
      </c>
      <c r="Z10" s="10">
        <v>98.68</v>
      </c>
      <c r="AA10" s="10">
        <v>98.94</v>
      </c>
      <c r="AB10" s="95">
        <v>20812700</v>
      </c>
      <c r="AC10" s="10">
        <v>98.94</v>
      </c>
      <c r="AD10" s="2">
        <f t="shared" si="0"/>
        <v>0.87999999999999545</v>
      </c>
      <c r="AE10" s="138">
        <f t="shared" si="1"/>
        <v>-9.0881551045141062E-4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193</v>
      </c>
      <c r="P11" s="34"/>
      <c r="Q11" s="138">
        <f>VALUE(TRIM(CLEAN(MID(U55, FIND("(", U55)+1, 5))))</f>
        <v>2.3599999999999999E-2</v>
      </c>
      <c r="W11" s="133">
        <v>42528</v>
      </c>
      <c r="X11" s="10">
        <v>99.25</v>
      </c>
      <c r="Y11" s="10">
        <v>99.87</v>
      </c>
      <c r="Z11" s="10">
        <v>98.96</v>
      </c>
      <c r="AA11" s="10">
        <v>99.03</v>
      </c>
      <c r="AB11" s="95">
        <v>22366400</v>
      </c>
      <c r="AC11" s="10">
        <v>99.03</v>
      </c>
      <c r="AD11" s="2">
        <f t="shared" si="0"/>
        <v>0.9100000000000108</v>
      </c>
      <c r="AE11" s="138">
        <f t="shared" si="1"/>
        <v>4.0555611882795439E-3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42527</v>
      </c>
      <c r="X12" s="10">
        <v>97.99</v>
      </c>
      <c r="Y12" s="10">
        <v>101.89</v>
      </c>
      <c r="Z12" s="10">
        <v>97.55</v>
      </c>
      <c r="AA12" s="10">
        <v>98.63</v>
      </c>
      <c r="AB12" s="95">
        <v>23242200</v>
      </c>
      <c r="AC12" s="10">
        <v>98.63</v>
      </c>
      <c r="AD12" s="2">
        <f t="shared" si="0"/>
        <v>4.3400000000000034</v>
      </c>
      <c r="AE12" s="138">
        <f t="shared" si="1"/>
        <v>7.250816993463971E-3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42524</v>
      </c>
      <c r="X13" s="10">
        <v>97.79</v>
      </c>
      <c r="Y13" s="10">
        <v>98.27</v>
      </c>
      <c r="Z13" s="10">
        <v>97.45</v>
      </c>
      <c r="AA13" s="10">
        <v>97.92</v>
      </c>
      <c r="AB13" s="95">
        <v>28062900</v>
      </c>
      <c r="AC13" s="10">
        <v>97.92</v>
      </c>
      <c r="AD13" s="2">
        <f t="shared" si="0"/>
        <v>0.81999999999999318</v>
      </c>
      <c r="AE13" s="138">
        <f t="shared" si="1"/>
        <v>2.0466639377814122E-3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42523</v>
      </c>
      <c r="X14" s="10">
        <v>97.6</v>
      </c>
      <c r="Y14" s="10">
        <v>97.84</v>
      </c>
      <c r="Z14" s="10">
        <v>96.63</v>
      </c>
      <c r="AA14" s="10">
        <v>97.72</v>
      </c>
      <c r="AB14" s="95">
        <v>40004100</v>
      </c>
      <c r="AC14" s="10">
        <v>97.72</v>
      </c>
      <c r="AD14" s="2">
        <f t="shared" si="0"/>
        <v>1.210000000000008</v>
      </c>
      <c r="AE14" s="138">
        <f t="shared" si="1"/>
        <v>-7.5157424334755252E-3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42522</v>
      </c>
      <c r="X15" s="10">
        <v>99.02</v>
      </c>
      <c r="Y15" s="10">
        <v>99.54</v>
      </c>
      <c r="Z15" s="10">
        <v>98.33</v>
      </c>
      <c r="AA15" s="10">
        <v>98.46</v>
      </c>
      <c r="AB15" s="95">
        <v>29113400</v>
      </c>
      <c r="AC15" s="10">
        <v>98.46</v>
      </c>
      <c r="AD15" s="2">
        <f t="shared" si="0"/>
        <v>1.210000000000008</v>
      </c>
      <c r="AE15" s="138">
        <f t="shared" si="1"/>
        <v>-1.4019627478469965E-2</v>
      </c>
    </row>
    <row r="16" spans="1:40" x14ac:dyDescent="0.25">
      <c r="G16" s="1"/>
      <c r="W16" s="133">
        <v>42521</v>
      </c>
      <c r="X16" s="10">
        <v>99.6</v>
      </c>
      <c r="Y16" s="10">
        <v>100.4</v>
      </c>
      <c r="Z16" s="10">
        <v>98.82</v>
      </c>
      <c r="AA16" s="10">
        <v>99.86</v>
      </c>
      <c r="AB16" s="95">
        <v>42084800</v>
      </c>
      <c r="AC16" s="10">
        <v>99.86</v>
      </c>
      <c r="AD16" s="2">
        <f t="shared" si="0"/>
        <v>1.5800000000000125</v>
      </c>
      <c r="AE16" s="138">
        <f t="shared" si="1"/>
        <v>-4.8829098156452089E-3</v>
      </c>
    </row>
    <row r="17" spans="1:31" x14ac:dyDescent="0.25">
      <c r="G17" s="1"/>
      <c r="W17" s="133">
        <v>42517</v>
      </c>
      <c r="X17" s="10">
        <v>99.44</v>
      </c>
      <c r="Y17" s="10">
        <v>100.47</v>
      </c>
      <c r="Z17" s="10">
        <v>99.25</v>
      </c>
      <c r="AA17" s="10">
        <v>100.35</v>
      </c>
      <c r="AB17" s="95">
        <v>36229500</v>
      </c>
      <c r="AC17" s="10">
        <v>100.35</v>
      </c>
      <c r="AD17" s="2">
        <f t="shared" si="0"/>
        <v>1.2199999999999989</v>
      </c>
      <c r="AE17" s="138">
        <f t="shared" si="1"/>
        <v>-5.9755004481631957E-4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42516</v>
      </c>
      <c r="X18" s="10">
        <v>99.68</v>
      </c>
      <c r="Y18" s="10">
        <v>100.73</v>
      </c>
      <c r="Z18" s="10">
        <v>98.64</v>
      </c>
      <c r="AA18" s="10">
        <v>100.41</v>
      </c>
      <c r="AB18" s="95">
        <v>56093400</v>
      </c>
      <c r="AC18" s="10">
        <v>100.41</v>
      </c>
      <c r="AD18" s="2">
        <f t="shared" si="0"/>
        <v>2.0900000000000034</v>
      </c>
      <c r="AE18" s="138">
        <f t="shared" si="1"/>
        <v>7.9301345111422172E-3</v>
      </c>
    </row>
    <row r="19" spans="1:31" x14ac:dyDescent="0.25">
      <c r="N19" s="2"/>
      <c r="W19" s="133">
        <v>42515</v>
      </c>
      <c r="X19" s="10">
        <v>98.67</v>
      </c>
      <c r="Y19" s="10">
        <v>99.74</v>
      </c>
      <c r="Z19" s="10">
        <v>98.11</v>
      </c>
      <c r="AA19" s="10">
        <v>99.62</v>
      </c>
      <c r="AB19" s="95">
        <v>38168800</v>
      </c>
      <c r="AC19" s="10">
        <v>99.62</v>
      </c>
      <c r="AD19" s="2">
        <f t="shared" si="0"/>
        <v>1.6299999999999955</v>
      </c>
      <c r="AE19" s="138">
        <f t="shared" si="1"/>
        <v>1.7568947906026589E-2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42514</v>
      </c>
      <c r="X20" s="10">
        <v>97.22</v>
      </c>
      <c r="Y20" s="10">
        <v>98.09</v>
      </c>
      <c r="Z20" s="10">
        <v>96.84</v>
      </c>
      <c r="AA20" s="10">
        <v>97.9</v>
      </c>
      <c r="AB20" s="95">
        <v>35036800</v>
      </c>
      <c r="AC20" s="10">
        <v>97.9</v>
      </c>
      <c r="AD20" s="2">
        <f t="shared" si="0"/>
        <v>1.25</v>
      </c>
      <c r="AE20" s="138">
        <f t="shared" si="1"/>
        <v>1.5244218604168802E-2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42513</v>
      </c>
      <c r="X21" s="10">
        <v>95.87</v>
      </c>
      <c r="Y21" s="10">
        <v>97.19</v>
      </c>
      <c r="Z21" s="10">
        <v>95.67</v>
      </c>
      <c r="AA21" s="10">
        <v>96.43</v>
      </c>
      <c r="AB21" s="95">
        <v>37860500</v>
      </c>
      <c r="AC21" s="10">
        <v>96.43</v>
      </c>
      <c r="AD21" s="2">
        <f t="shared" si="0"/>
        <v>1.519999999999996</v>
      </c>
      <c r="AE21" s="138">
        <f t="shared" si="1"/>
        <v>1.2707414408737794E-2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42510</v>
      </c>
      <c r="X22" s="10">
        <v>94.64</v>
      </c>
      <c r="Y22" s="10">
        <v>95.43</v>
      </c>
      <c r="Z22" s="10">
        <v>94.52</v>
      </c>
      <c r="AA22" s="10">
        <v>95.22</v>
      </c>
      <c r="AB22" s="95">
        <v>31804600</v>
      </c>
      <c r="AC22" s="10">
        <v>95.22</v>
      </c>
      <c r="AD22" s="2">
        <f t="shared" si="0"/>
        <v>0.9100000000000108</v>
      </c>
      <c r="AE22" s="138">
        <f t="shared" si="1"/>
        <v>1.0828025477706893E-2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281</v>
      </c>
      <c r="W23" s="133">
        <v>42509</v>
      </c>
      <c r="X23" s="10">
        <v>94.64</v>
      </c>
      <c r="Y23" s="10">
        <v>94.64</v>
      </c>
      <c r="Z23" s="10">
        <v>93.57</v>
      </c>
      <c r="AA23" s="10">
        <v>94.2</v>
      </c>
      <c r="AB23" s="95">
        <v>30342700</v>
      </c>
      <c r="AC23" s="10">
        <v>94.2</v>
      </c>
      <c r="AD23" s="2">
        <f t="shared" si="0"/>
        <v>1.0700000000000074</v>
      </c>
      <c r="AE23" s="138">
        <f t="shared" si="1"/>
        <v>-3.8071065989847552E-3</v>
      </c>
    </row>
    <row r="24" spans="1:31" x14ac:dyDescent="0.25">
      <c r="B24" s="201">
        <v>42524</v>
      </c>
      <c r="C24" s="10">
        <v>25</v>
      </c>
      <c r="D24" s="40">
        <v>90.451999999999998</v>
      </c>
      <c r="E24" s="40">
        <v>97.84</v>
      </c>
      <c r="F24" s="40">
        <f>C24*(E24-D24)</f>
        <v>184.70000000000013</v>
      </c>
      <c r="G24" s="40">
        <f>D24*C24</f>
        <v>2261.3000000000002</v>
      </c>
      <c r="H24" s="243">
        <f>(E24-D24)/D24</f>
        <v>8.1678680405076781E-2</v>
      </c>
      <c r="I24" s="243"/>
      <c r="W24" s="133">
        <v>42508</v>
      </c>
      <c r="X24" s="10">
        <v>94.16</v>
      </c>
      <c r="Y24" s="10">
        <v>95.21</v>
      </c>
      <c r="Z24" s="10">
        <v>93.89</v>
      </c>
      <c r="AA24" s="10">
        <v>94.56</v>
      </c>
      <c r="AB24" s="95">
        <v>41923100</v>
      </c>
      <c r="AC24" s="10">
        <v>94.56</v>
      </c>
      <c r="AD24" s="2">
        <f t="shared" si="0"/>
        <v>1.3199999999999932</v>
      </c>
      <c r="AE24" s="138">
        <f t="shared" si="1"/>
        <v>1.1445074339501593E-2</v>
      </c>
    </row>
    <row r="25" spans="1:31" x14ac:dyDescent="0.25">
      <c r="B25" s="201">
        <v>42539</v>
      </c>
      <c r="C25" s="10">
        <v>25</v>
      </c>
      <c r="D25" s="40">
        <v>90.45</v>
      </c>
      <c r="E25" s="40">
        <v>95.33</v>
      </c>
      <c r="F25" s="40">
        <f>C25*(E25-D25)</f>
        <v>121.99999999999989</v>
      </c>
      <c r="G25" s="40">
        <f>D25*C25</f>
        <v>2261.25</v>
      </c>
      <c r="H25" s="243">
        <f>(E25-D25)/D25</f>
        <v>5.3952459922609122E-2</v>
      </c>
      <c r="I25" s="243"/>
      <c r="W25" s="133">
        <v>42507</v>
      </c>
      <c r="X25" s="10">
        <v>94.55</v>
      </c>
      <c r="Y25" s="10">
        <v>94.7</v>
      </c>
      <c r="Z25" s="10">
        <v>93.01</v>
      </c>
      <c r="AA25" s="10">
        <v>93.49</v>
      </c>
      <c r="AB25" s="95">
        <v>46507400</v>
      </c>
      <c r="AC25" s="10">
        <v>93.49</v>
      </c>
      <c r="AD25" s="2">
        <f t="shared" si="0"/>
        <v>1.6899999999999977</v>
      </c>
      <c r="AE25" s="138">
        <f t="shared" si="1"/>
        <v>-4.1542394546228989E-3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42506</v>
      </c>
      <c r="X26" s="10">
        <v>92.39</v>
      </c>
      <c r="Y26" s="10">
        <v>94.39</v>
      </c>
      <c r="Z26" s="10">
        <v>91.65</v>
      </c>
      <c r="AA26" s="10">
        <v>93.88</v>
      </c>
      <c r="AB26" s="95">
        <v>61140600</v>
      </c>
      <c r="AC26" s="10">
        <v>93.88</v>
      </c>
      <c r="AD26" s="2">
        <f t="shared" si="0"/>
        <v>2.7399999999999949</v>
      </c>
      <c r="AE26" s="138">
        <f t="shared" si="1"/>
        <v>3.7118868758285517E-2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42503</v>
      </c>
      <c r="X27" s="10">
        <v>90</v>
      </c>
      <c r="Y27" s="10">
        <v>91.67</v>
      </c>
      <c r="Z27" s="10">
        <v>90</v>
      </c>
      <c r="AA27" s="10">
        <v>90.52</v>
      </c>
      <c r="AB27" s="95">
        <v>44188200</v>
      </c>
      <c r="AC27" s="10">
        <v>90.52</v>
      </c>
      <c r="AD27" s="2">
        <f t="shared" si="0"/>
        <v>1.6700000000000017</v>
      </c>
      <c r="AE27" s="138">
        <f t="shared" si="1"/>
        <v>1.9924728802300784E-3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42502</v>
      </c>
      <c r="X28" s="10">
        <v>92.72</v>
      </c>
      <c r="Y28" s="10">
        <v>92.78</v>
      </c>
      <c r="Z28" s="10">
        <v>89.47</v>
      </c>
      <c r="AA28" s="10">
        <v>90.34</v>
      </c>
      <c r="AB28" s="95">
        <v>76109800</v>
      </c>
      <c r="AC28" s="10">
        <v>90.34</v>
      </c>
      <c r="AD28" s="2">
        <f t="shared" si="0"/>
        <v>3.3100000000000023</v>
      </c>
      <c r="AE28" s="138">
        <f t="shared" si="1"/>
        <v>-2.3456923575829625E-2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42501</v>
      </c>
      <c r="X29" s="10">
        <v>93.48</v>
      </c>
      <c r="Y29" s="10">
        <v>93.57</v>
      </c>
      <c r="Z29" s="10">
        <v>92.46</v>
      </c>
      <c r="AA29" s="10">
        <v>92.51</v>
      </c>
      <c r="AB29" s="95">
        <v>28539900</v>
      </c>
      <c r="AC29" s="10">
        <v>92.51</v>
      </c>
      <c r="AD29" s="2">
        <f t="shared" si="0"/>
        <v>1.1099999999999994</v>
      </c>
      <c r="AE29" s="138">
        <f t="shared" si="1"/>
        <v>-9.74095482766002E-3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42500</v>
      </c>
      <c r="X30" s="10">
        <v>93.33</v>
      </c>
      <c r="Y30" s="10">
        <v>93.57</v>
      </c>
      <c r="Z30" s="10">
        <v>92.11</v>
      </c>
      <c r="AA30" s="10">
        <v>93.42</v>
      </c>
      <c r="AB30" s="95">
        <v>33592500</v>
      </c>
      <c r="AC30" s="10">
        <v>93.42</v>
      </c>
      <c r="AD30" s="2">
        <f t="shared" si="0"/>
        <v>1.4599999999999937</v>
      </c>
      <c r="AE30" s="138">
        <f t="shared" si="1"/>
        <v>6.7895247332685482E-3</v>
      </c>
    </row>
    <row r="31" spans="1:31" x14ac:dyDescent="0.25">
      <c r="W31" s="133">
        <v>42499</v>
      </c>
      <c r="X31" s="10">
        <v>93</v>
      </c>
      <c r="Y31" s="10">
        <v>93.77</v>
      </c>
      <c r="Z31" s="10">
        <v>92.59</v>
      </c>
      <c r="AA31" s="10">
        <v>92.79</v>
      </c>
      <c r="AB31" s="95">
        <v>32855300</v>
      </c>
      <c r="AC31" s="10">
        <v>92.79</v>
      </c>
      <c r="AD31" s="2">
        <f t="shared" si="0"/>
        <v>1.1799999999999926</v>
      </c>
      <c r="AE31" s="138">
        <f t="shared" si="1"/>
        <v>7.5496117342543911E-4</v>
      </c>
    </row>
    <row r="32" spans="1:31" x14ac:dyDescent="0.25">
      <c r="W32" s="133">
        <v>42496</v>
      </c>
      <c r="X32" s="10">
        <v>93.37</v>
      </c>
      <c r="Y32" s="10">
        <v>93.45</v>
      </c>
      <c r="Z32" s="10">
        <v>91.85</v>
      </c>
      <c r="AA32" s="10">
        <v>92.72</v>
      </c>
      <c r="AB32" s="95">
        <v>43458200</v>
      </c>
      <c r="AC32" s="10">
        <v>92.72</v>
      </c>
      <c r="AD32" s="2">
        <f t="shared" si="0"/>
        <v>1.6000000000000085</v>
      </c>
      <c r="AE32" s="138">
        <f t="shared" si="1"/>
        <v>-5.5770055770055782E-3</v>
      </c>
    </row>
    <row r="33" spans="15:31" x14ac:dyDescent="0.25">
      <c r="W33" s="133">
        <v>42495</v>
      </c>
      <c r="X33" s="10">
        <v>94</v>
      </c>
      <c r="Y33" s="10">
        <v>94.07</v>
      </c>
      <c r="Z33" s="10">
        <v>92.68</v>
      </c>
      <c r="AA33" s="10">
        <v>93.24</v>
      </c>
      <c r="AB33" s="95">
        <v>35890500</v>
      </c>
      <c r="AC33" s="10">
        <v>93.24</v>
      </c>
      <c r="AD33" s="2">
        <f t="shared" si="0"/>
        <v>1.3899999999999864</v>
      </c>
      <c r="AE33" s="138" t="e">
        <f t="shared" si="1"/>
        <v>#DIV/0!</v>
      </c>
    </row>
    <row r="34" spans="15:31" x14ac:dyDescent="0.25">
      <c r="W34" s="133">
        <v>42495</v>
      </c>
      <c r="X34" s="10" t="s">
        <v>267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5:31" x14ac:dyDescent="0.25">
      <c r="W35" s="133">
        <v>42494</v>
      </c>
      <c r="X35" s="10">
        <v>95.2</v>
      </c>
      <c r="Y35" s="10">
        <v>95.9</v>
      </c>
      <c r="Z35" s="10">
        <v>93.82</v>
      </c>
      <c r="AA35" s="10">
        <v>94.19</v>
      </c>
      <c r="AB35" s="95">
        <v>41025500</v>
      </c>
      <c r="AC35" s="10">
        <v>93.62</v>
      </c>
      <c r="AD35" s="2">
        <f t="shared" si="0"/>
        <v>2.0800000000000125</v>
      </c>
      <c r="AE35" s="138">
        <f t="shared" si="1"/>
        <v>-1.0359408033826512E-2</v>
      </c>
    </row>
    <row r="36" spans="15:31" x14ac:dyDescent="0.25">
      <c r="W36" s="133">
        <v>42493</v>
      </c>
      <c r="X36" s="10">
        <v>94.2</v>
      </c>
      <c r="Y36" s="10">
        <v>95.74</v>
      </c>
      <c r="Z36" s="10">
        <v>93.68</v>
      </c>
      <c r="AA36" s="10">
        <v>95.18</v>
      </c>
      <c r="AB36" s="95">
        <v>56831300</v>
      </c>
      <c r="AC36" s="10">
        <v>94.6</v>
      </c>
      <c r="AD36" s="2">
        <f t="shared" si="0"/>
        <v>2.0599999999999881</v>
      </c>
      <c r="AE36" s="138">
        <f t="shared" si="1"/>
        <v>1.6439239282260765E-2</v>
      </c>
    </row>
    <row r="37" spans="15:31" x14ac:dyDescent="0.25">
      <c r="W37" s="133">
        <v>42492</v>
      </c>
      <c r="X37" s="10">
        <v>93.97</v>
      </c>
      <c r="Y37" s="10">
        <v>94.08</v>
      </c>
      <c r="Z37" s="10">
        <v>92.4</v>
      </c>
      <c r="AA37" s="10">
        <v>93.64</v>
      </c>
      <c r="AB37" s="95">
        <v>48160100</v>
      </c>
      <c r="AC37" s="10">
        <v>93.07</v>
      </c>
      <c r="AD37" s="2">
        <f t="shared" si="0"/>
        <v>1.6799999999999926</v>
      </c>
      <c r="AE37" s="138">
        <f t="shared" si="1"/>
        <v>-1.073306858430878E-3</v>
      </c>
    </row>
    <row r="38" spans="15:31" x14ac:dyDescent="0.25">
      <c r="W38" s="133">
        <v>42489</v>
      </c>
      <c r="X38" s="10">
        <v>93.99</v>
      </c>
      <c r="Y38" s="10">
        <v>94.72</v>
      </c>
      <c r="Z38" s="10">
        <v>92.51</v>
      </c>
      <c r="AA38" s="10">
        <v>93.74</v>
      </c>
      <c r="AB38" s="95">
        <v>68531500</v>
      </c>
      <c r="AC38" s="10">
        <v>93.17</v>
      </c>
      <c r="AD38" s="2">
        <f t="shared" si="0"/>
        <v>2.2099999999999937</v>
      </c>
      <c r="AE38" s="138">
        <f t="shared" si="1"/>
        <v>-1.1563759813282393E-2</v>
      </c>
    </row>
    <row r="39" spans="15:31" ht="20.25" thickBot="1" x14ac:dyDescent="0.35">
      <c r="T39" s="112" t="s">
        <v>113</v>
      </c>
      <c r="U39" s="9"/>
      <c r="W39" s="133">
        <v>42488</v>
      </c>
      <c r="X39" s="10">
        <v>97.61</v>
      </c>
      <c r="Y39" s="10">
        <v>97.88</v>
      </c>
      <c r="Z39" s="10">
        <v>94.25</v>
      </c>
      <c r="AA39" s="10">
        <v>94.83</v>
      </c>
      <c r="AB39" s="95">
        <v>82242700</v>
      </c>
      <c r="AC39" s="10">
        <v>94.26</v>
      </c>
      <c r="AD39" s="2">
        <f t="shared" si="0"/>
        <v>3.6299999999999955</v>
      </c>
      <c r="AE39" s="138">
        <f t="shared" si="1"/>
        <v>-3.0546127738352302E-2</v>
      </c>
    </row>
    <row r="40" spans="15:31" ht="15.75" thickTop="1" x14ac:dyDescent="0.25">
      <c r="T40" s="139" t="s">
        <v>98</v>
      </c>
      <c r="U40" s="398">
        <v>97.9</v>
      </c>
      <c r="W40" s="133">
        <v>42487</v>
      </c>
      <c r="X40" s="10">
        <v>96</v>
      </c>
      <c r="Y40" s="10">
        <v>98.71</v>
      </c>
      <c r="Z40" s="10">
        <v>95.68</v>
      </c>
      <c r="AA40" s="10">
        <v>97.82</v>
      </c>
      <c r="AB40" s="95">
        <v>114602100</v>
      </c>
      <c r="AC40" s="10">
        <v>97.23</v>
      </c>
      <c r="AD40" s="2">
        <f t="shared" si="0"/>
        <v>3.0299999999999869</v>
      </c>
      <c r="AE40" s="138">
        <f t="shared" si="1"/>
        <v>-6.2572310065561076E-2</v>
      </c>
    </row>
    <row r="41" spans="15:31" x14ac:dyDescent="0.25">
      <c r="T41" s="108" t="s">
        <v>99</v>
      </c>
      <c r="U41" s="399">
        <v>98.67</v>
      </c>
      <c r="W41" s="133">
        <v>42486</v>
      </c>
      <c r="X41" s="10">
        <v>103.91</v>
      </c>
      <c r="Y41" s="10">
        <v>105.3</v>
      </c>
      <c r="Z41" s="10">
        <v>103.91</v>
      </c>
      <c r="AA41" s="10">
        <v>104.35</v>
      </c>
      <c r="AB41" s="95">
        <v>56016200</v>
      </c>
      <c r="AC41" s="10">
        <v>103.72</v>
      </c>
      <c r="AD41" s="2">
        <f t="shared" si="0"/>
        <v>1.3900000000000006</v>
      </c>
      <c r="AE41" s="138">
        <f t="shared" si="1"/>
        <v>-6.8939103791650913E-3</v>
      </c>
    </row>
    <row r="42" spans="15:31" ht="20.25" thickBot="1" x14ac:dyDescent="0.35">
      <c r="O42" s="474" t="s">
        <v>78</v>
      </c>
      <c r="P42" s="474"/>
      <c r="T42" s="108" t="s">
        <v>100</v>
      </c>
      <c r="U42" s="399" t="s">
        <v>295</v>
      </c>
      <c r="W42" s="133">
        <v>42485</v>
      </c>
      <c r="X42" s="10">
        <v>105</v>
      </c>
      <c r="Y42" s="10">
        <v>105.65</v>
      </c>
      <c r="Z42" s="10">
        <v>104.51</v>
      </c>
      <c r="AA42" s="10">
        <v>105.08</v>
      </c>
      <c r="AB42" s="95">
        <v>28031600</v>
      </c>
      <c r="AC42" s="10">
        <v>104.44</v>
      </c>
      <c r="AD42" s="2">
        <f t="shared" si="0"/>
        <v>1.1400000000000006</v>
      </c>
      <c r="AE42" s="138">
        <f t="shared" si="1"/>
        <v>-5.712109672505794E-3</v>
      </c>
    </row>
    <row r="43" spans="15:31" ht="15.75" thickTop="1" x14ac:dyDescent="0.25">
      <c r="O43" s="83">
        <v>1.1000000000000001</v>
      </c>
      <c r="P43" s="83">
        <f>O43*$Q$4</f>
        <v>104.61</v>
      </c>
      <c r="Q43" s="2"/>
      <c r="T43" s="108" t="s">
        <v>101</v>
      </c>
      <c r="U43" s="399" t="s">
        <v>296</v>
      </c>
      <c r="W43" s="133">
        <v>42482</v>
      </c>
      <c r="X43" s="10">
        <v>105.01</v>
      </c>
      <c r="Y43" s="10">
        <v>106.48</v>
      </c>
      <c r="Z43" s="10">
        <v>104.62</v>
      </c>
      <c r="AA43" s="10">
        <v>105.68</v>
      </c>
      <c r="AB43" s="95">
        <v>33683100</v>
      </c>
      <c r="AC43" s="10">
        <v>105.04</v>
      </c>
      <c r="AD43" s="2">
        <f t="shared" si="0"/>
        <v>1.8599999999999994</v>
      </c>
      <c r="AE43" s="138">
        <f t="shared" si="1"/>
        <v>-2.7532516851798139E-3</v>
      </c>
    </row>
    <row r="44" spans="15:31" x14ac:dyDescent="0.25">
      <c r="O44" s="83">
        <v>1.0900000000000001</v>
      </c>
      <c r="P44" s="83">
        <f t="shared" ref="P44:P63" si="3">O44*$Q$4</f>
        <v>103.65900000000001</v>
      </c>
      <c r="Q44" s="2"/>
      <c r="T44" s="108" t="s">
        <v>102</v>
      </c>
      <c r="U44" s="399">
        <v>125.42</v>
      </c>
      <c r="W44" s="133">
        <v>42481</v>
      </c>
      <c r="X44" s="10">
        <v>106.93</v>
      </c>
      <c r="Y44" s="10">
        <v>106.93</v>
      </c>
      <c r="Z44" s="10">
        <v>105.52</v>
      </c>
      <c r="AA44" s="10">
        <v>105.97</v>
      </c>
      <c r="AB44" s="95">
        <v>31552500</v>
      </c>
      <c r="AC44" s="10">
        <v>105.33</v>
      </c>
      <c r="AD44" s="2">
        <f t="shared" si="0"/>
        <v>1.4100000000000108</v>
      </c>
      <c r="AE44" s="138">
        <f t="shared" si="1"/>
        <v>-1.0800150262960218E-2</v>
      </c>
    </row>
    <row r="45" spans="15:31" x14ac:dyDescent="0.25">
      <c r="O45" s="83">
        <v>1.08</v>
      </c>
      <c r="P45" s="83">
        <f t="shared" si="3"/>
        <v>102.708</v>
      </c>
      <c r="Q45" s="2"/>
      <c r="T45" s="108" t="s">
        <v>103</v>
      </c>
      <c r="U45" s="399">
        <v>1.4727699999999999</v>
      </c>
      <c r="W45" s="133">
        <v>42480</v>
      </c>
      <c r="X45" s="10">
        <v>106.64</v>
      </c>
      <c r="Y45" s="10">
        <v>108.09</v>
      </c>
      <c r="Z45" s="10">
        <v>106.06</v>
      </c>
      <c r="AA45" s="10">
        <v>107.13</v>
      </c>
      <c r="AB45" s="95">
        <v>30611000</v>
      </c>
      <c r="AC45" s="10">
        <v>106.48</v>
      </c>
      <c r="AD45" s="2">
        <f t="shared" si="0"/>
        <v>2.0300000000000011</v>
      </c>
      <c r="AE45" s="138">
        <f t="shared" si="1"/>
        <v>2.0703933747412417E-3</v>
      </c>
    </row>
    <row r="46" spans="15:31" x14ac:dyDescent="0.25">
      <c r="O46" s="83">
        <v>1.07</v>
      </c>
      <c r="P46" s="83">
        <f t="shared" si="3"/>
        <v>101.75700000000001</v>
      </c>
      <c r="Q46" s="2"/>
      <c r="T46" s="108" t="s">
        <v>123</v>
      </c>
      <c r="U46" s="399" t="s">
        <v>237</v>
      </c>
      <c r="W46" s="133">
        <v>42479</v>
      </c>
      <c r="X46" s="10">
        <v>107.88</v>
      </c>
      <c r="Y46" s="10">
        <v>108</v>
      </c>
      <c r="Z46" s="10">
        <v>106.23</v>
      </c>
      <c r="AA46" s="10">
        <v>106.91</v>
      </c>
      <c r="AB46" s="95">
        <v>32384900</v>
      </c>
      <c r="AC46" s="10">
        <v>106.26</v>
      </c>
      <c r="AD46" s="2">
        <f t="shared" si="0"/>
        <v>1.769999999999996</v>
      </c>
      <c r="AE46" s="138">
        <f t="shared" si="1"/>
        <v>-5.3355798932883669E-3</v>
      </c>
    </row>
    <row r="47" spans="15:31" x14ac:dyDescent="0.25">
      <c r="O47" s="83">
        <v>1.06</v>
      </c>
      <c r="P47" s="83">
        <f t="shared" si="3"/>
        <v>100.806</v>
      </c>
      <c r="Q47" s="2"/>
      <c r="T47" s="108"/>
      <c r="U47" s="399"/>
      <c r="W47" s="133">
        <v>42478</v>
      </c>
      <c r="X47" s="10">
        <v>108.89</v>
      </c>
      <c r="Y47" s="10">
        <v>108.95</v>
      </c>
      <c r="Z47" s="10">
        <v>106.94</v>
      </c>
      <c r="AA47" s="10">
        <v>107.48</v>
      </c>
      <c r="AB47" s="95">
        <v>60821500</v>
      </c>
      <c r="AC47" s="10">
        <v>106.83</v>
      </c>
      <c r="AD47" s="2">
        <f t="shared" si="0"/>
        <v>2.0100000000000051</v>
      </c>
      <c r="AE47" s="138">
        <f t="shared" si="1"/>
        <v>-2.1613700888359788E-2</v>
      </c>
    </row>
    <row r="48" spans="15:31" x14ac:dyDescent="0.25">
      <c r="O48" s="83">
        <v>1.05</v>
      </c>
      <c r="P48" s="83">
        <f t="shared" si="3"/>
        <v>99.855000000000004</v>
      </c>
      <c r="Q48" s="2"/>
      <c r="T48" s="108" t="s">
        <v>105</v>
      </c>
      <c r="U48" s="399" t="s">
        <v>297</v>
      </c>
      <c r="W48" s="133">
        <v>42475</v>
      </c>
      <c r="X48" s="10">
        <v>112.11</v>
      </c>
      <c r="Y48" s="10">
        <v>112.3</v>
      </c>
      <c r="Z48" s="10">
        <v>109.73</v>
      </c>
      <c r="AA48" s="10">
        <v>109.85</v>
      </c>
      <c r="AB48" s="95">
        <v>46939000</v>
      </c>
      <c r="AC48" s="10">
        <v>109.19</v>
      </c>
      <c r="AD48" s="2">
        <f t="shared" si="0"/>
        <v>2.5699999999999932</v>
      </c>
      <c r="AE48" s="138">
        <f t="shared" si="1"/>
        <v>-2.0014360078980498E-2</v>
      </c>
    </row>
    <row r="49" spans="15:31" x14ac:dyDescent="0.25">
      <c r="O49" s="83">
        <v>1.04</v>
      </c>
      <c r="P49" s="83">
        <f t="shared" si="3"/>
        <v>98.903999999999996</v>
      </c>
      <c r="Q49" s="2"/>
      <c r="T49" s="108" t="s">
        <v>106</v>
      </c>
      <c r="U49" s="399" t="s">
        <v>268</v>
      </c>
      <c r="W49" s="133">
        <v>42474</v>
      </c>
      <c r="X49" s="10">
        <v>111.62</v>
      </c>
      <c r="Y49" s="10">
        <v>112.39</v>
      </c>
      <c r="Z49" s="10">
        <v>111.33</v>
      </c>
      <c r="AA49" s="10">
        <v>112.1</v>
      </c>
      <c r="AB49" s="95">
        <v>25473900</v>
      </c>
      <c r="AC49" s="10">
        <v>111.42</v>
      </c>
      <c r="AD49" s="2">
        <f t="shared" si="0"/>
        <v>1.0600000000000023</v>
      </c>
      <c r="AE49" s="138">
        <f t="shared" si="1"/>
        <v>5.3879310344839837E-4</v>
      </c>
    </row>
    <row r="50" spans="15:31" x14ac:dyDescent="0.25">
      <c r="O50" s="83">
        <v>1.03</v>
      </c>
      <c r="P50" s="83">
        <f t="shared" si="3"/>
        <v>97.953000000000003</v>
      </c>
      <c r="Q50" s="2"/>
      <c r="T50" s="108" t="s">
        <v>107</v>
      </c>
      <c r="U50" s="400">
        <v>38642108</v>
      </c>
      <c r="W50" s="133">
        <v>42473</v>
      </c>
      <c r="X50" s="10">
        <v>110.8</v>
      </c>
      <c r="Y50" s="10">
        <v>112.34</v>
      </c>
      <c r="Z50" s="10">
        <v>110.8</v>
      </c>
      <c r="AA50" s="10">
        <v>112.04</v>
      </c>
      <c r="AB50" s="95">
        <v>33257300</v>
      </c>
      <c r="AC50" s="10">
        <v>111.36</v>
      </c>
      <c r="AD50" s="2">
        <f t="shared" si="0"/>
        <v>1.5400000000000063</v>
      </c>
      <c r="AE50" s="138">
        <f t="shared" si="1"/>
        <v>1.448483192129002E-2</v>
      </c>
    </row>
    <row r="51" spans="15:31" x14ac:dyDescent="0.25">
      <c r="O51" s="83">
        <v>1.02</v>
      </c>
      <c r="P51" s="83">
        <f t="shared" si="3"/>
        <v>97.001999999999995</v>
      </c>
      <c r="Q51" s="2"/>
      <c r="T51" s="108" t="s">
        <v>110</v>
      </c>
      <c r="U51" s="400">
        <v>38862400</v>
      </c>
      <c r="W51" s="133">
        <v>42472</v>
      </c>
      <c r="X51" s="10">
        <v>109.34</v>
      </c>
      <c r="Y51" s="10">
        <v>110.5</v>
      </c>
      <c r="Z51" s="10">
        <v>108.66</v>
      </c>
      <c r="AA51" s="10">
        <v>110.44</v>
      </c>
      <c r="AB51" s="95">
        <v>27232300</v>
      </c>
      <c r="AC51" s="10">
        <v>109.77</v>
      </c>
      <c r="AD51" s="2">
        <f t="shared" si="0"/>
        <v>1.8400000000000034</v>
      </c>
      <c r="AE51" s="138">
        <f t="shared" si="1"/>
        <v>1.3012181616832708E-2</v>
      </c>
    </row>
    <row r="52" spans="15:31" x14ac:dyDescent="0.25">
      <c r="O52" s="83">
        <v>1.01</v>
      </c>
      <c r="P52" s="83">
        <f t="shared" si="3"/>
        <v>96.051000000000002</v>
      </c>
      <c r="Q52" s="2"/>
      <c r="T52" s="108" t="s">
        <v>108</v>
      </c>
      <c r="U52" s="399" t="s">
        <v>298</v>
      </c>
      <c r="W52" s="133">
        <v>42471</v>
      </c>
      <c r="X52" s="10">
        <v>108.97</v>
      </c>
      <c r="Y52" s="10">
        <v>110.61</v>
      </c>
      <c r="Z52" s="10">
        <v>108.83</v>
      </c>
      <c r="AA52" s="10">
        <v>109.02</v>
      </c>
      <c r="AB52" s="95">
        <v>29407500</v>
      </c>
      <c r="AC52" s="10">
        <v>108.36</v>
      </c>
      <c r="AD52" s="2">
        <f t="shared" si="0"/>
        <v>1.7800000000000011</v>
      </c>
      <c r="AE52" s="138">
        <f t="shared" si="1"/>
        <v>3.3333333333334103E-3</v>
      </c>
    </row>
    <row r="53" spans="15:31" x14ac:dyDescent="0.25">
      <c r="O53" s="83">
        <v>1</v>
      </c>
      <c r="P53" s="83">
        <f t="shared" si="3"/>
        <v>95.1</v>
      </c>
      <c r="Q53" s="2"/>
      <c r="T53" s="108" t="s">
        <v>111</v>
      </c>
      <c r="U53" s="399">
        <v>11.09</v>
      </c>
      <c r="W53" s="133">
        <v>42468</v>
      </c>
      <c r="X53" s="10">
        <v>108.91</v>
      </c>
      <c r="Y53" s="10">
        <v>109.77</v>
      </c>
      <c r="Z53" s="10">
        <v>108.17</v>
      </c>
      <c r="AA53" s="10">
        <v>108.66</v>
      </c>
      <c r="AB53" s="95">
        <v>23581700</v>
      </c>
      <c r="AC53" s="10">
        <v>108</v>
      </c>
      <c r="AD53" s="2">
        <f t="shared" si="0"/>
        <v>1.5999999999999943</v>
      </c>
      <c r="AE53" s="138">
        <f t="shared" si="1"/>
        <v>1.1123470522802492E-3</v>
      </c>
    </row>
    <row r="54" spans="15:31" x14ac:dyDescent="0.25">
      <c r="O54" s="83">
        <v>0.99</v>
      </c>
      <c r="P54" s="83">
        <f t="shared" si="3"/>
        <v>94.148999999999987</v>
      </c>
      <c r="Q54" s="2"/>
      <c r="T54" s="108" t="s">
        <v>112</v>
      </c>
      <c r="U54" s="399">
        <v>8.98</v>
      </c>
      <c r="W54" s="133">
        <v>42467</v>
      </c>
      <c r="X54" s="10">
        <v>109.95</v>
      </c>
      <c r="Y54" s="10">
        <v>110.42</v>
      </c>
      <c r="Z54" s="10">
        <v>108.12</v>
      </c>
      <c r="AA54" s="10">
        <v>108.54</v>
      </c>
      <c r="AB54" s="95">
        <v>31801900</v>
      </c>
      <c r="AC54" s="10">
        <v>107.88</v>
      </c>
      <c r="AD54" s="2">
        <f t="shared" si="0"/>
        <v>2.2999999999999972</v>
      </c>
      <c r="AE54" s="138">
        <f t="shared" si="1"/>
        <v>-2.1851482455345073E-2</v>
      </c>
    </row>
    <row r="55" spans="15:31" x14ac:dyDescent="0.25">
      <c r="O55" s="83">
        <v>0.98</v>
      </c>
      <c r="P55" s="83">
        <f t="shared" si="3"/>
        <v>93.197999999999993</v>
      </c>
      <c r="Q55" s="2"/>
      <c r="T55" s="108" t="s">
        <v>109</v>
      </c>
      <c r="U55" s="399" t="s">
        <v>283</v>
      </c>
      <c r="W55" s="133">
        <v>42466</v>
      </c>
      <c r="X55" s="10">
        <v>110.23</v>
      </c>
      <c r="Y55" s="10">
        <v>110.98</v>
      </c>
      <c r="Z55" s="10">
        <v>109.2</v>
      </c>
      <c r="AA55" s="10">
        <v>110.96</v>
      </c>
      <c r="AB55" s="95">
        <v>26404100</v>
      </c>
      <c r="AC55" s="10">
        <v>110.29</v>
      </c>
      <c r="AD55" s="2">
        <f t="shared" si="0"/>
        <v>1.7800000000000011</v>
      </c>
      <c r="AE55" s="138">
        <f t="shared" si="1"/>
        <v>1.044434264773253E-2</v>
      </c>
    </row>
    <row r="56" spans="15:31" x14ac:dyDescent="0.25">
      <c r="O56" s="83">
        <v>0.97</v>
      </c>
      <c r="P56" s="83">
        <f t="shared" si="3"/>
        <v>92.246999999999986</v>
      </c>
      <c r="W56" s="133">
        <v>42465</v>
      </c>
      <c r="X56" s="10">
        <v>109.51</v>
      </c>
      <c r="Y56" s="10">
        <v>110.73</v>
      </c>
      <c r="Z56" s="10">
        <v>109.42</v>
      </c>
      <c r="AA56" s="10">
        <v>109.81</v>
      </c>
      <c r="AB56" s="95">
        <v>26578700</v>
      </c>
      <c r="AC56" s="10">
        <v>109.15</v>
      </c>
      <c r="AD56" s="2">
        <f t="shared" si="0"/>
        <v>1.3100000000000023</v>
      </c>
      <c r="AE56" s="138">
        <f t="shared" si="1"/>
        <v>-1.1770031688546845E-2</v>
      </c>
    </row>
    <row r="57" spans="15:31" x14ac:dyDescent="0.25">
      <c r="O57" s="83">
        <v>0.96</v>
      </c>
      <c r="P57" s="83">
        <f t="shared" si="3"/>
        <v>91.295999999999992</v>
      </c>
      <c r="W57" s="133">
        <v>42464</v>
      </c>
      <c r="X57" s="10">
        <v>110.42</v>
      </c>
      <c r="Y57" s="10">
        <v>112.19</v>
      </c>
      <c r="Z57" s="10">
        <v>110.27</v>
      </c>
      <c r="AA57" s="10">
        <v>111.12</v>
      </c>
      <c r="AB57" s="95">
        <v>37356200</v>
      </c>
      <c r="AC57" s="10">
        <v>110.45</v>
      </c>
      <c r="AD57" s="2">
        <f t="shared" si="0"/>
        <v>1.9200000000000017</v>
      </c>
      <c r="AE57" s="138">
        <f t="shared" si="1"/>
        <v>1.0336626417855932E-2</v>
      </c>
    </row>
    <row r="58" spans="15:31" x14ac:dyDescent="0.25">
      <c r="O58" s="83">
        <v>0.95</v>
      </c>
      <c r="P58" s="83">
        <f t="shared" si="3"/>
        <v>90.344999999999985</v>
      </c>
      <c r="W58" s="133">
        <v>42461</v>
      </c>
      <c r="X58" s="10">
        <v>108.78</v>
      </c>
      <c r="Y58" s="10">
        <v>110</v>
      </c>
      <c r="Z58" s="10">
        <v>108.2</v>
      </c>
      <c r="AA58" s="10">
        <v>109.99</v>
      </c>
      <c r="AB58" s="95">
        <v>25874000</v>
      </c>
      <c r="AC58" s="10">
        <v>109.32</v>
      </c>
      <c r="AD58" s="2">
        <f t="shared" si="0"/>
        <v>1.7999999999999972</v>
      </c>
      <c r="AE58" s="138">
        <f t="shared" si="1"/>
        <v>9.1387427305456015E-3</v>
      </c>
    </row>
    <row r="59" spans="15:31" x14ac:dyDescent="0.25">
      <c r="O59" s="83">
        <v>0.94</v>
      </c>
      <c r="P59" s="83">
        <f t="shared" si="3"/>
        <v>89.393999999999991</v>
      </c>
      <c r="W59" s="133">
        <v>42460</v>
      </c>
      <c r="X59" s="10">
        <v>109.72</v>
      </c>
      <c r="Y59" s="10">
        <v>109.9</v>
      </c>
      <c r="Z59" s="10">
        <v>108.88</v>
      </c>
      <c r="AA59" s="10">
        <v>108.99</v>
      </c>
      <c r="AB59" s="95">
        <v>25888400</v>
      </c>
      <c r="AC59" s="10">
        <v>108.33</v>
      </c>
      <c r="AD59" s="2">
        <f t="shared" si="0"/>
        <v>1.0200000000000102</v>
      </c>
      <c r="AE59" s="138">
        <f t="shared" si="1"/>
        <v>-5.2341597796143891E-3</v>
      </c>
    </row>
    <row r="60" spans="15:31" x14ac:dyDescent="0.25">
      <c r="O60" s="83">
        <v>0.93</v>
      </c>
      <c r="P60" s="83">
        <f t="shared" si="3"/>
        <v>88.442999999999998</v>
      </c>
      <c r="W60" s="133">
        <v>42459</v>
      </c>
      <c r="X60" s="10">
        <v>108.65</v>
      </c>
      <c r="Y60" s="10">
        <v>110.42</v>
      </c>
      <c r="Z60" s="10">
        <v>108.6</v>
      </c>
      <c r="AA60" s="10">
        <v>109.56</v>
      </c>
      <c r="AB60" s="95">
        <v>45601100</v>
      </c>
      <c r="AC60" s="10">
        <v>108.9</v>
      </c>
      <c r="AD60" s="2">
        <f t="shared" si="0"/>
        <v>1.8200000000000074</v>
      </c>
      <c r="AE60" s="138">
        <f t="shared" si="1"/>
        <v>1.747173689619741E-2</v>
      </c>
    </row>
    <row r="61" spans="15:31" x14ac:dyDescent="0.25">
      <c r="O61" s="83">
        <v>0.92</v>
      </c>
      <c r="P61" s="83">
        <f t="shared" si="3"/>
        <v>87.492000000000004</v>
      </c>
      <c r="W61" s="133">
        <v>42458</v>
      </c>
      <c r="X61" s="10">
        <v>104.89</v>
      </c>
      <c r="Y61" s="10">
        <v>107.79</v>
      </c>
      <c r="Z61" s="10">
        <v>104.88</v>
      </c>
      <c r="AA61" s="10">
        <v>107.68</v>
      </c>
      <c r="AB61" s="95">
        <v>31190100</v>
      </c>
      <c r="AC61" s="10">
        <v>107.03</v>
      </c>
      <c r="AD61" s="2">
        <f t="shared" si="0"/>
        <v>2.9100000000000108</v>
      </c>
      <c r="AE61" s="138">
        <f t="shared" si="1"/>
        <v>2.3720707795313212E-2</v>
      </c>
    </row>
    <row r="62" spans="15:31" x14ac:dyDescent="0.25">
      <c r="O62" s="83">
        <v>0.91</v>
      </c>
      <c r="P62" s="83">
        <f t="shared" si="3"/>
        <v>86.540999999999997</v>
      </c>
      <c r="W62" s="133">
        <v>42457</v>
      </c>
      <c r="X62" s="10">
        <v>106</v>
      </c>
      <c r="Y62" s="10">
        <v>106.19</v>
      </c>
      <c r="Z62" s="10">
        <v>105.06</v>
      </c>
      <c r="AA62" s="10">
        <v>105.19</v>
      </c>
      <c r="AB62" s="95">
        <v>19411400</v>
      </c>
      <c r="AC62" s="10">
        <v>104.55</v>
      </c>
      <c r="AD62" s="2">
        <f t="shared" si="0"/>
        <v>1.1299999999999955</v>
      </c>
      <c r="AE62" s="138">
        <f t="shared" si="1"/>
        <v>-4.5701228220508261E-3</v>
      </c>
    </row>
    <row r="63" spans="15:31" x14ac:dyDescent="0.25">
      <c r="O63" s="83">
        <v>0.9</v>
      </c>
      <c r="P63" s="83">
        <f t="shared" si="3"/>
        <v>85.59</v>
      </c>
      <c r="W63" s="133">
        <v>42453</v>
      </c>
      <c r="X63" s="10">
        <v>105.47</v>
      </c>
      <c r="Y63" s="10">
        <v>106.25</v>
      </c>
      <c r="Z63" s="10">
        <v>104.89</v>
      </c>
      <c r="AA63" s="10">
        <v>105.67</v>
      </c>
      <c r="AB63" s="95">
        <v>26133000</v>
      </c>
      <c r="AC63" s="10">
        <v>105.03</v>
      </c>
      <c r="AD63" s="2">
        <f t="shared" si="0"/>
        <v>1.3599999999999994</v>
      </c>
      <c r="AE63" s="138">
        <f t="shared" si="1"/>
        <v>-4.3606029007488001E-3</v>
      </c>
    </row>
    <row r="64" spans="15:31" x14ac:dyDescent="0.25">
      <c r="W64" s="133">
        <v>42452</v>
      </c>
      <c r="X64" s="10">
        <v>106.48</v>
      </c>
      <c r="Y64" s="10">
        <v>107.07</v>
      </c>
      <c r="Z64" s="10">
        <v>105.9</v>
      </c>
      <c r="AA64" s="10">
        <v>106.13</v>
      </c>
      <c r="AB64" s="95">
        <v>25703500</v>
      </c>
      <c r="AC64" s="10">
        <v>105.49</v>
      </c>
      <c r="AD64" s="2">
        <f t="shared" si="0"/>
        <v>1.1699999999999875</v>
      </c>
      <c r="AE64" s="138">
        <f t="shared" si="1"/>
        <v>-5.4680871122843033E-3</v>
      </c>
    </row>
    <row r="65" spans="23:31" x14ac:dyDescent="0.25">
      <c r="W65" s="133">
        <v>42451</v>
      </c>
      <c r="X65" s="10">
        <v>105.25</v>
      </c>
      <c r="Y65" s="10">
        <v>107.29</v>
      </c>
      <c r="Z65" s="10">
        <v>105.21</v>
      </c>
      <c r="AA65" s="10">
        <v>106.72</v>
      </c>
      <c r="AB65" s="95">
        <v>32444400</v>
      </c>
      <c r="AC65" s="10">
        <v>106.07</v>
      </c>
      <c r="AD65" s="2">
        <f t="shared" si="0"/>
        <v>2.0800000000000125</v>
      </c>
      <c r="AE65" s="138">
        <f t="shared" si="1"/>
        <v>7.5995060321079055E-3</v>
      </c>
    </row>
    <row r="66" spans="23:31" x14ac:dyDescent="0.25">
      <c r="W66" s="133">
        <v>42450</v>
      </c>
      <c r="X66" s="10">
        <v>105.93</v>
      </c>
      <c r="Y66" s="10">
        <v>107.65</v>
      </c>
      <c r="Z66" s="10">
        <v>105.14</v>
      </c>
      <c r="AA66" s="10">
        <v>105.91</v>
      </c>
      <c r="AB66" s="95">
        <v>35502700</v>
      </c>
      <c r="AC66" s="10">
        <v>105.27</v>
      </c>
      <c r="AD66" s="2">
        <f t="shared" si="0"/>
        <v>2.5100000000000051</v>
      </c>
      <c r="AE66" s="138">
        <f t="shared" si="1"/>
        <v>-9.4984802431641313E-5</v>
      </c>
    </row>
    <row r="67" spans="23:31" x14ac:dyDescent="0.25">
      <c r="W67" s="133">
        <v>42447</v>
      </c>
      <c r="X67" s="10">
        <v>106.34</v>
      </c>
      <c r="Y67" s="10">
        <v>106.5</v>
      </c>
      <c r="Z67" s="10">
        <v>105.19</v>
      </c>
      <c r="AA67" s="10">
        <v>105.92</v>
      </c>
      <c r="AB67" s="95">
        <v>44205200</v>
      </c>
      <c r="AC67" s="10">
        <v>105.28</v>
      </c>
      <c r="AD67" s="2">
        <f>Y67-Z67</f>
        <v>1.3100000000000023</v>
      </c>
      <c r="AE67" s="138">
        <f>AC67/AC68-1</f>
        <v>1.1411182959299992E-3</v>
      </c>
    </row>
    <row r="68" spans="23:31" x14ac:dyDescent="0.25">
      <c r="W68" s="133">
        <v>42446</v>
      </c>
      <c r="X68" s="10">
        <v>105.52</v>
      </c>
      <c r="Y68" s="10">
        <v>106.47</v>
      </c>
      <c r="Z68" s="10">
        <v>104.96</v>
      </c>
      <c r="AA68" s="10">
        <v>105.8</v>
      </c>
      <c r="AB68" s="95">
        <v>34420700</v>
      </c>
      <c r="AC68" s="10">
        <v>105.16</v>
      </c>
      <c r="AD68" s="2">
        <f>Y68-Z68</f>
        <v>1.5100000000000051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39" priority="33">
      <formula>N19&gt;0</formula>
    </cfRule>
    <cfRule type="expression" dxfId="538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37" priority="19">
      <formula>F21&gt;0</formula>
    </cfRule>
    <cfRule type="expression" dxfId="536" priority="20">
      <formula>F21&lt;0</formula>
    </cfRule>
  </conditionalFormatting>
  <conditionalFormatting sqref="H21:H30">
    <cfRule type="expression" dxfId="535" priority="17">
      <formula>H21&gt;0</formula>
    </cfRule>
    <cfRule type="expression" dxfId="534" priority="18">
      <formula>H21&lt;0</formula>
    </cfRule>
  </conditionalFormatting>
  <conditionalFormatting sqref="I21:I30">
    <cfRule type="expression" dxfId="533" priority="13">
      <formula>I21&gt;0</formula>
    </cfRule>
    <cfRule type="expression" dxfId="532" priority="14">
      <formula>I21&lt;0</formula>
    </cfRule>
  </conditionalFormatting>
  <conditionalFormatting sqref="Q7">
    <cfRule type="expression" dxfId="531" priority="3">
      <formula>Q7&gt;0</formula>
    </cfRule>
    <cfRule type="expression" dxfId="530" priority="4">
      <formula>Q7&lt;0</formula>
    </cfRule>
  </conditionalFormatting>
  <conditionalFormatting sqref="Q8">
    <cfRule type="expression" dxfId="529" priority="1">
      <formula>Q8&gt;0</formula>
    </cfRule>
    <cfRule type="expression" dxfId="52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9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279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C152-H152</f>
        <v>7678</v>
      </c>
      <c r="W2" s="133">
        <v>42541</v>
      </c>
      <c r="X2" s="10">
        <v>13.85</v>
      </c>
      <c r="Y2" s="10">
        <v>14.73</v>
      </c>
      <c r="Z2" s="10">
        <v>13.83</v>
      </c>
      <c r="AA2" s="10">
        <v>14.48</v>
      </c>
      <c r="AB2" s="95">
        <v>39483100</v>
      </c>
      <c r="AC2" s="10">
        <v>14.48</v>
      </c>
      <c r="AE2" s="138">
        <f t="shared" ref="AE2:AE14" si="0">AC2/AC3-1</f>
        <v>0.10030395136778125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(F152-K152-M152)/Q2)</f>
        <v>17.567957671268459</v>
      </c>
      <c r="W3" s="133">
        <v>42538</v>
      </c>
      <c r="X3" s="10">
        <v>12.98</v>
      </c>
      <c r="Y3" s="10">
        <v>13.38</v>
      </c>
      <c r="Z3" s="10">
        <v>12.93</v>
      </c>
      <c r="AA3" s="10">
        <v>13.16</v>
      </c>
      <c r="AB3" s="95">
        <v>17773800</v>
      </c>
      <c r="AC3" s="10">
        <v>13.16</v>
      </c>
      <c r="AE3" s="138">
        <f t="shared" si="0"/>
        <v>3.8674033149171283E-2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14.48</v>
      </c>
      <c r="W4" s="133">
        <v>42537</v>
      </c>
      <c r="X4" s="10">
        <v>12.9</v>
      </c>
      <c r="Y4" s="10">
        <v>12.91</v>
      </c>
      <c r="Z4" s="10">
        <v>12.22</v>
      </c>
      <c r="AA4" s="10">
        <v>12.67</v>
      </c>
      <c r="AB4" s="95">
        <v>16719200</v>
      </c>
      <c r="AC4" s="10">
        <v>12.67</v>
      </c>
      <c r="AE4" s="138">
        <f t="shared" si="0"/>
        <v>-2.9862174578866862E-2</v>
      </c>
      <c r="AJ4" s="248"/>
      <c r="AL4" s="246"/>
      <c r="AO4" s="246"/>
    </row>
    <row r="5" spans="1:41" x14ac:dyDescent="0.25">
      <c r="B5" s="479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111177.44</v>
      </c>
      <c r="T5" s="67"/>
      <c r="W5" s="133">
        <v>42536</v>
      </c>
      <c r="X5" s="10">
        <v>13.06</v>
      </c>
      <c r="Y5" s="10">
        <v>13.49</v>
      </c>
      <c r="Z5" s="10">
        <v>12.89</v>
      </c>
      <c r="AA5" s="10">
        <v>13.06</v>
      </c>
      <c r="AB5" s="95">
        <v>13022500</v>
      </c>
      <c r="AC5" s="10">
        <v>13.06</v>
      </c>
      <c r="AE5" s="138">
        <f t="shared" si="0"/>
        <v>-1.2849584278155746E-2</v>
      </c>
    </row>
    <row r="6" spans="1:41" x14ac:dyDescent="0.25">
      <c r="B6" s="479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134886.77899999922</v>
      </c>
      <c r="W6" s="133">
        <v>42535</v>
      </c>
      <c r="X6" s="10">
        <v>13.26</v>
      </c>
      <c r="Y6" s="10">
        <v>13.5</v>
      </c>
      <c r="Z6" s="10">
        <v>12.84</v>
      </c>
      <c r="AA6" s="10">
        <v>13.23</v>
      </c>
      <c r="AB6" s="95">
        <v>12083100</v>
      </c>
      <c r="AC6" s="10">
        <v>13.23</v>
      </c>
      <c r="AE6" s="138">
        <f t="shared" si="0"/>
        <v>-3.7650602409637912E-3</v>
      </c>
    </row>
    <row r="7" spans="1:41" ht="15.75" x14ac:dyDescent="0.25">
      <c r="B7" s="479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7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200</v>
      </c>
      <c r="Q7" s="2">
        <f>Q10+Q8</f>
        <v>-23709.338999999163</v>
      </c>
      <c r="R7" s="372"/>
      <c r="U7" s="187"/>
      <c r="W7" s="133">
        <v>42534</v>
      </c>
      <c r="X7" s="10">
        <v>13.24</v>
      </c>
      <c r="Y7" s="10">
        <v>13.71</v>
      </c>
      <c r="Z7" s="10">
        <v>13.15</v>
      </c>
      <c r="AA7" s="10">
        <v>13.28</v>
      </c>
      <c r="AB7" s="95">
        <v>17011200</v>
      </c>
      <c r="AC7" s="10">
        <v>13.28</v>
      </c>
      <c r="AE7" s="138">
        <f t="shared" si="0"/>
        <v>-1.0432190760059634E-2</v>
      </c>
    </row>
    <row r="8" spans="1:41" x14ac:dyDescent="0.25">
      <c r="B8" s="479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7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205</v>
      </c>
      <c r="P8" s="34"/>
      <c r="Q8" s="2">
        <f>K152+M152-F152+Q2*Q4</f>
        <v>-23709.338999999163</v>
      </c>
      <c r="W8" s="133">
        <v>42531</v>
      </c>
      <c r="X8" s="10">
        <v>13.97</v>
      </c>
      <c r="Y8" s="10">
        <v>13.99</v>
      </c>
      <c r="Z8" s="10">
        <v>13.4</v>
      </c>
      <c r="AA8" s="10">
        <v>13.42</v>
      </c>
      <c r="AB8" s="95">
        <v>16725400</v>
      </c>
      <c r="AC8" s="10">
        <v>13.42</v>
      </c>
      <c r="AE8" s="138">
        <f t="shared" si="0"/>
        <v>-5.8906030855539915E-2</v>
      </c>
    </row>
    <row r="9" spans="1:41" x14ac:dyDescent="0.25">
      <c r="B9" s="479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272</v>
      </c>
      <c r="Q9" s="138">
        <f>IF(Q2=0, 0, Q8/Q6)</f>
        <v>-0.17577214887753603</v>
      </c>
      <c r="W9" s="133">
        <v>42530</v>
      </c>
      <c r="X9" s="10">
        <v>14.18</v>
      </c>
      <c r="Y9" s="10">
        <v>14.47</v>
      </c>
      <c r="Z9" s="10">
        <v>14.1</v>
      </c>
      <c r="AA9" s="10">
        <v>14.26</v>
      </c>
      <c r="AB9" s="95">
        <v>14092600</v>
      </c>
      <c r="AC9" s="10">
        <v>14.26</v>
      </c>
      <c r="AE9" s="138">
        <f t="shared" si="0"/>
        <v>-1.8582243633860962E-2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8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271</v>
      </c>
      <c r="P10" s="34"/>
      <c r="Q10" s="2">
        <f>M30</f>
        <v>0</v>
      </c>
      <c r="W10" s="133">
        <v>42529</v>
      </c>
      <c r="X10" s="10">
        <v>15</v>
      </c>
      <c r="Y10" s="10">
        <v>15.15</v>
      </c>
      <c r="Z10" s="10">
        <v>14.42</v>
      </c>
      <c r="AA10" s="10">
        <v>14.53</v>
      </c>
      <c r="AB10" s="95">
        <v>20201500</v>
      </c>
      <c r="AC10" s="10">
        <v>14.53</v>
      </c>
      <c r="AE10" s="138">
        <f t="shared" si="0"/>
        <v>-6.1559507523939461E-3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8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193</v>
      </c>
      <c r="P11" s="34"/>
      <c r="Q11" s="138">
        <f>VALUE(TRIM(CLEAN(MID(U58, FIND("(", U58)+1, 5))))</f>
        <v>1.52E-2</v>
      </c>
      <c r="W11" s="133">
        <v>42528</v>
      </c>
      <c r="X11" s="10">
        <v>14.15</v>
      </c>
      <c r="Y11" s="10">
        <v>14.75</v>
      </c>
      <c r="Z11" s="10">
        <v>13.97</v>
      </c>
      <c r="AA11" s="10">
        <v>14.62</v>
      </c>
      <c r="AB11" s="95">
        <v>24135700</v>
      </c>
      <c r="AC11" s="10">
        <v>14.62</v>
      </c>
      <c r="AE11" s="138">
        <f t="shared" si="0"/>
        <v>4.7277936962750511E-2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8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42527</v>
      </c>
      <c r="X12" s="10">
        <v>13.65</v>
      </c>
      <c r="Y12" s="10">
        <v>14</v>
      </c>
      <c r="Z12" s="10">
        <v>13.52</v>
      </c>
      <c r="AA12" s="10">
        <v>13.96</v>
      </c>
      <c r="AB12" s="95">
        <v>16283900</v>
      </c>
      <c r="AC12" s="10">
        <v>13.96</v>
      </c>
      <c r="AE12" s="138">
        <f t="shared" si="0"/>
        <v>4.8048048048048075E-2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8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42524</v>
      </c>
      <c r="X13" s="10">
        <v>13.36</v>
      </c>
      <c r="Y13" s="10">
        <v>13.57</v>
      </c>
      <c r="Z13" s="10">
        <v>13.07</v>
      </c>
      <c r="AA13" s="10">
        <v>13.32</v>
      </c>
      <c r="AB13" s="95">
        <v>14754400</v>
      </c>
      <c r="AC13" s="10">
        <v>13.32</v>
      </c>
      <c r="AE13" s="138">
        <f t="shared" si="0"/>
        <v>-4.484304932735439E-3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8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42523</v>
      </c>
      <c r="X14" s="10">
        <v>13.01</v>
      </c>
      <c r="Y14" s="10">
        <v>13.47</v>
      </c>
      <c r="Z14" s="10">
        <v>12.96</v>
      </c>
      <c r="AA14" s="10">
        <v>13.38</v>
      </c>
      <c r="AB14" s="95">
        <v>13955800</v>
      </c>
      <c r="AC14" s="10">
        <v>13.38</v>
      </c>
      <c r="AE14" s="138">
        <f t="shared" si="0"/>
        <v>1.133786848072571E-2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8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42522</v>
      </c>
      <c r="X15" s="10">
        <v>12.88</v>
      </c>
      <c r="Y15" s="10">
        <v>13.32</v>
      </c>
      <c r="Z15" s="10">
        <v>12.68</v>
      </c>
      <c r="AA15" s="10">
        <v>13.23</v>
      </c>
      <c r="AB15" s="95">
        <v>17098100</v>
      </c>
      <c r="AC15" s="10">
        <v>13.23</v>
      </c>
      <c r="AE15" s="138">
        <f>AC15/AC16-1</f>
        <v>1.2241775057383331E-2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8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42521</v>
      </c>
      <c r="X16" s="10">
        <v>13.11</v>
      </c>
      <c r="Y16" s="10">
        <v>13.59</v>
      </c>
      <c r="Z16" s="10">
        <v>12.94</v>
      </c>
      <c r="AA16" s="10">
        <v>13.07</v>
      </c>
      <c r="AB16" s="95">
        <v>19137600</v>
      </c>
      <c r="AC16" s="10">
        <v>13.07</v>
      </c>
      <c r="AE16" s="138">
        <f t="shared" ref="AE16:AE67" si="4">AC16/AC17-1</f>
        <v>1.317829457364339E-2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8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42517</v>
      </c>
      <c r="X17" s="10">
        <v>13.06</v>
      </c>
      <c r="Y17" s="10">
        <v>13.1</v>
      </c>
      <c r="Z17" s="10">
        <v>12.77</v>
      </c>
      <c r="AA17" s="10">
        <v>12.9</v>
      </c>
      <c r="AB17" s="95">
        <v>16005000</v>
      </c>
      <c r="AC17" s="10">
        <v>12.9</v>
      </c>
      <c r="AE17" s="138">
        <f t="shared" si="4"/>
        <v>-2.0501138952163989E-2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42516</v>
      </c>
      <c r="X18" s="10">
        <v>13.8</v>
      </c>
      <c r="Y18" s="10">
        <v>13.89</v>
      </c>
      <c r="Z18" s="10">
        <v>13.17</v>
      </c>
      <c r="AA18" s="10">
        <v>13.17</v>
      </c>
      <c r="AB18" s="95">
        <v>17171000</v>
      </c>
      <c r="AC18" s="10">
        <v>13.17</v>
      </c>
      <c r="AE18" s="138">
        <f t="shared" si="4"/>
        <v>-2.7326440177252498E-2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42515</v>
      </c>
      <c r="X19" s="10">
        <v>13.23</v>
      </c>
      <c r="Y19" s="10">
        <v>13.6</v>
      </c>
      <c r="Z19" s="10">
        <v>13.14</v>
      </c>
      <c r="AA19" s="10">
        <v>13.54</v>
      </c>
      <c r="AB19" s="95">
        <v>16999500</v>
      </c>
      <c r="AC19" s="10">
        <v>13.54</v>
      </c>
      <c r="AE19" s="138">
        <f t="shared" si="4"/>
        <v>3.9938556067588227E-2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42514</v>
      </c>
      <c r="X20" s="10">
        <v>13.24</v>
      </c>
      <c r="Y20" s="10">
        <v>13.3</v>
      </c>
      <c r="Z20" s="10">
        <v>12.9</v>
      </c>
      <c r="AA20" s="10">
        <v>13.02</v>
      </c>
      <c r="AB20" s="95">
        <v>18329300</v>
      </c>
      <c r="AC20" s="10">
        <v>13.02</v>
      </c>
      <c r="AE20" s="138">
        <f t="shared" si="4"/>
        <v>-1.2888551933282755E-2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42513</v>
      </c>
      <c r="X21" s="10">
        <v>12.87</v>
      </c>
      <c r="Y21" s="10">
        <v>13.29</v>
      </c>
      <c r="Z21" s="10">
        <v>12.83</v>
      </c>
      <c r="AA21" s="10">
        <v>13.19</v>
      </c>
      <c r="AB21" s="95">
        <v>16841300</v>
      </c>
      <c r="AC21" s="10">
        <v>13.19</v>
      </c>
      <c r="AE21" s="138">
        <f t="shared" si="4"/>
        <v>6.1022120518687828E-3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42510</v>
      </c>
      <c r="X22" s="10">
        <v>12.83</v>
      </c>
      <c r="Y22" s="10">
        <v>13.11</v>
      </c>
      <c r="Z22" s="10">
        <v>12.58</v>
      </c>
      <c r="AA22" s="10">
        <v>13.11</v>
      </c>
      <c r="AB22" s="95">
        <v>17159900</v>
      </c>
      <c r="AC22" s="10">
        <v>13.11</v>
      </c>
      <c r="AE22" s="138">
        <f t="shared" si="4"/>
        <v>2.9042386185243352E-2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42509</v>
      </c>
      <c r="X23" s="10">
        <v>12.35</v>
      </c>
      <c r="Y23" s="10">
        <v>12.88</v>
      </c>
      <c r="Z23" s="10">
        <v>12.11</v>
      </c>
      <c r="AA23" s="10">
        <v>12.74</v>
      </c>
      <c r="AB23" s="95">
        <v>17303600</v>
      </c>
      <c r="AC23" s="10">
        <v>12.74</v>
      </c>
      <c r="AE23" s="138">
        <f t="shared" si="4"/>
        <v>6.3191153238546516E-3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42508</v>
      </c>
      <c r="X24" s="10">
        <v>12.78</v>
      </c>
      <c r="Y24" s="10">
        <v>13.08</v>
      </c>
      <c r="Z24" s="10">
        <v>12.56</v>
      </c>
      <c r="AA24" s="10">
        <v>12.66</v>
      </c>
      <c r="AB24" s="95">
        <v>15051500</v>
      </c>
      <c r="AC24" s="10">
        <v>12.66</v>
      </c>
      <c r="AE24" s="138">
        <f t="shared" si="4"/>
        <v>-1.5552099533436947E-2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42507</v>
      </c>
      <c r="X25" s="10">
        <v>12.9</v>
      </c>
      <c r="Y25" s="10">
        <v>13.2</v>
      </c>
      <c r="Z25" s="10">
        <v>12.68</v>
      </c>
      <c r="AA25" s="10">
        <v>12.86</v>
      </c>
      <c r="AB25" s="95">
        <v>16167200</v>
      </c>
      <c r="AC25" s="10">
        <v>12.86</v>
      </c>
      <c r="AE25" s="138">
        <f t="shared" si="4"/>
        <v>6.259780907668322E-3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42506</v>
      </c>
      <c r="X26" s="10">
        <v>12.77</v>
      </c>
      <c r="Y26" s="10">
        <v>13.13</v>
      </c>
      <c r="Z26" s="10">
        <v>12.7</v>
      </c>
      <c r="AA26" s="10">
        <v>12.78</v>
      </c>
      <c r="AB26" s="95">
        <v>17294200</v>
      </c>
      <c r="AC26" s="10">
        <v>12.78</v>
      </c>
      <c r="AE26" s="138" t="e">
        <f t="shared" si="4"/>
        <v>#DIV/0!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42506</v>
      </c>
      <c r="X27" s="10" t="s">
        <v>160</v>
      </c>
      <c r="Y27" s="10"/>
      <c r="Z27" s="10"/>
      <c r="AA27" s="10"/>
      <c r="AB27" s="95"/>
      <c r="AC27" s="10"/>
      <c r="AE27" s="138">
        <f t="shared" si="4"/>
        <v>-1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42503</v>
      </c>
      <c r="X28" s="10">
        <v>12.24</v>
      </c>
      <c r="Y28" s="10">
        <v>12.61</v>
      </c>
      <c r="Z28" s="10">
        <v>12.18</v>
      </c>
      <c r="AA28" s="10">
        <v>12.3</v>
      </c>
      <c r="AB28" s="95">
        <v>15099200</v>
      </c>
      <c r="AC28" s="10">
        <v>12.25</v>
      </c>
      <c r="AE28" s="138">
        <f t="shared" si="4"/>
        <v>-2.4429967426710109E-3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42502</v>
      </c>
      <c r="X29" s="10">
        <v>12.73</v>
      </c>
      <c r="Y29" s="10">
        <v>13.14</v>
      </c>
      <c r="Z29" s="10">
        <v>12.16</v>
      </c>
      <c r="AA29" s="10">
        <v>12.33</v>
      </c>
      <c r="AB29" s="95">
        <v>25073700</v>
      </c>
      <c r="AC29" s="10">
        <v>12.28</v>
      </c>
      <c r="AE29" s="138">
        <f t="shared" si="4"/>
        <v>-1.0475423045930743E-2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42501</v>
      </c>
      <c r="X30" s="10">
        <v>11.91</v>
      </c>
      <c r="Y30" s="10">
        <v>12.83</v>
      </c>
      <c r="Z30" s="10">
        <v>11.58</v>
      </c>
      <c r="AA30" s="10">
        <v>12.46</v>
      </c>
      <c r="AB30" s="95">
        <v>22812100</v>
      </c>
      <c r="AC30" s="10">
        <v>12.41</v>
      </c>
      <c r="AE30" s="138">
        <f t="shared" si="4"/>
        <v>4.3734230445752642E-2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42500</v>
      </c>
      <c r="X31" s="10">
        <v>11.54</v>
      </c>
      <c r="Y31" s="10">
        <v>11.95</v>
      </c>
      <c r="Z31" s="10">
        <v>11.46</v>
      </c>
      <c r="AA31" s="10">
        <v>11.94</v>
      </c>
      <c r="AB31" s="95">
        <v>17102300</v>
      </c>
      <c r="AC31" s="10">
        <v>11.89</v>
      </c>
      <c r="AE31" s="138">
        <f t="shared" si="4"/>
        <v>4.3898156277436318E-2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42499</v>
      </c>
      <c r="X32" s="10">
        <v>11.89</v>
      </c>
      <c r="Y32" s="10">
        <v>11.96</v>
      </c>
      <c r="Z32" s="10">
        <v>11.28</v>
      </c>
      <c r="AA32" s="10">
        <v>11.44</v>
      </c>
      <c r="AB32" s="95">
        <v>21257600</v>
      </c>
      <c r="AC32" s="10">
        <v>11.39</v>
      </c>
      <c r="AE32" s="138">
        <f t="shared" si="4"/>
        <v>-4.9248747913188673E-2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42496</v>
      </c>
      <c r="X33" s="10">
        <v>11.87</v>
      </c>
      <c r="Y33" s="10">
        <v>12.54</v>
      </c>
      <c r="Z33" s="10">
        <v>11.78</v>
      </c>
      <c r="AA33" s="10">
        <v>12.03</v>
      </c>
      <c r="AB33" s="95">
        <v>21632800</v>
      </c>
      <c r="AC33" s="10">
        <v>11.98</v>
      </c>
      <c r="AE33" s="138">
        <f t="shared" si="4"/>
        <v>-3.3277870216305017E-3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42495</v>
      </c>
      <c r="X34" s="10">
        <v>12.75</v>
      </c>
      <c r="Y34" s="10">
        <v>12.81</v>
      </c>
      <c r="Z34" s="10">
        <v>11.89</v>
      </c>
      <c r="AA34" s="10">
        <v>12.07</v>
      </c>
      <c r="AB34" s="95">
        <v>26903700</v>
      </c>
      <c r="AC34" s="10">
        <v>12.02</v>
      </c>
      <c r="AE34" s="138">
        <f t="shared" si="4"/>
        <v>-8.2508250825081841E-3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42494</v>
      </c>
      <c r="X35" s="10">
        <v>12.85</v>
      </c>
      <c r="Y35" s="10">
        <v>13.08</v>
      </c>
      <c r="Z35" s="10">
        <v>12.09</v>
      </c>
      <c r="AA35" s="10">
        <v>12.17</v>
      </c>
      <c r="AB35" s="95">
        <v>25287700</v>
      </c>
      <c r="AC35" s="10">
        <v>12.12</v>
      </c>
      <c r="AE35" s="138">
        <f t="shared" si="4"/>
        <v>-4.8665620094191619E-2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42493</v>
      </c>
      <c r="X36" s="10">
        <v>13.14</v>
      </c>
      <c r="Y36" s="10">
        <v>13.39</v>
      </c>
      <c r="Z36" s="10">
        <v>12.51</v>
      </c>
      <c r="AA36" s="10">
        <v>12.79</v>
      </c>
      <c r="AB36" s="95">
        <v>25388300</v>
      </c>
      <c r="AC36" s="10">
        <v>12.74</v>
      </c>
      <c r="AE36" s="138">
        <f t="shared" si="4"/>
        <v>-5.5596738324684924E-2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42492</v>
      </c>
      <c r="X37" s="10">
        <v>14.02</v>
      </c>
      <c r="Y37" s="10">
        <v>14.08</v>
      </c>
      <c r="Z37" s="10">
        <v>13.12</v>
      </c>
      <c r="AA37" s="10">
        <v>13.55</v>
      </c>
      <c r="AB37" s="95">
        <v>26223900</v>
      </c>
      <c r="AC37" s="10">
        <v>13.49</v>
      </c>
      <c r="AE37" s="138">
        <f t="shared" si="4"/>
        <v>-3.8488952245188779E-2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42489</v>
      </c>
      <c r="X38" s="10">
        <v>14.54</v>
      </c>
      <c r="Y38" s="10">
        <v>14.88</v>
      </c>
      <c r="Z38" s="10">
        <v>13.72</v>
      </c>
      <c r="AA38" s="10">
        <v>14.09</v>
      </c>
      <c r="AB38" s="95">
        <v>27966600</v>
      </c>
      <c r="AC38" s="10">
        <v>14.03</v>
      </c>
      <c r="AE38" s="138">
        <f t="shared" si="4"/>
        <v>-1.8194541637508777E-2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42488</v>
      </c>
      <c r="X39" s="10">
        <v>14.79</v>
      </c>
      <c r="Y39" s="10">
        <v>15.07</v>
      </c>
      <c r="Z39" s="10">
        <v>14.33</v>
      </c>
      <c r="AA39" s="10">
        <v>14.35</v>
      </c>
      <c r="AB39" s="95">
        <v>21467700</v>
      </c>
      <c r="AC39" s="10">
        <v>14.29</v>
      </c>
      <c r="AE39" s="138">
        <f t="shared" si="4"/>
        <v>-3.3152909336941816E-2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42487</v>
      </c>
      <c r="X40" s="10">
        <v>14.7</v>
      </c>
      <c r="Y40" s="10">
        <v>15.15</v>
      </c>
      <c r="Z40" s="10">
        <v>14.46</v>
      </c>
      <c r="AA40" s="10">
        <v>14.84</v>
      </c>
      <c r="AB40" s="95">
        <v>29916300</v>
      </c>
      <c r="AC40" s="10">
        <v>14.78</v>
      </c>
      <c r="AE40" s="138">
        <f t="shared" si="4"/>
        <v>2.7816411682892728E-2</v>
      </c>
    </row>
    <row r="41" spans="2:31" ht="20.25" thickBot="1" x14ac:dyDescent="0.35">
      <c r="B41" s="477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4" t="s">
        <v>78</v>
      </c>
      <c r="P41" s="474"/>
      <c r="W41" s="133">
        <v>42486</v>
      </c>
      <c r="X41" s="10">
        <v>14.09</v>
      </c>
      <c r="Y41" s="10">
        <v>14.54</v>
      </c>
      <c r="Z41" s="10">
        <v>13.88</v>
      </c>
      <c r="AA41" s="10">
        <v>14.44</v>
      </c>
      <c r="AB41" s="95">
        <v>24287400</v>
      </c>
      <c r="AC41" s="10">
        <v>14.38</v>
      </c>
      <c r="AE41" s="138">
        <f t="shared" si="4"/>
        <v>4.42992011619463E-2</v>
      </c>
    </row>
    <row r="42" spans="2:31" ht="21" thickTop="1" thickBot="1" x14ac:dyDescent="0.35">
      <c r="B42" s="477"/>
      <c r="C42" s="4">
        <v>340</v>
      </c>
      <c r="D42" s="254">
        <v>17.8</v>
      </c>
      <c r="E42" s="3">
        <v>0</v>
      </c>
      <c r="F42" s="3">
        <f t="shared" si="1"/>
        <v>6052</v>
      </c>
      <c r="G42" s="475" t="s">
        <v>206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17.665600000000001</v>
      </c>
      <c r="T42" s="134" t="s">
        <v>92</v>
      </c>
      <c r="W42" s="133">
        <v>42485</v>
      </c>
      <c r="X42" s="10">
        <v>14.25</v>
      </c>
      <c r="Y42" s="10">
        <v>14.29</v>
      </c>
      <c r="Z42" s="10">
        <v>13.71</v>
      </c>
      <c r="AA42" s="10">
        <v>13.83</v>
      </c>
      <c r="AB42" s="95">
        <v>21634000</v>
      </c>
      <c r="AC42" s="10">
        <v>13.77</v>
      </c>
      <c r="AE42" s="138">
        <f t="shared" si="4"/>
        <v>-3.5714285714285698E-2</v>
      </c>
    </row>
    <row r="43" spans="2:31" ht="15.75" thickTop="1" x14ac:dyDescent="0.25">
      <c r="B43" s="1">
        <v>42312</v>
      </c>
      <c r="C43" s="458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5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17.520800000000001</v>
      </c>
      <c r="T43" s="135" t="s">
        <v>98</v>
      </c>
      <c r="U43" s="129">
        <v>13.02</v>
      </c>
      <c r="W43" s="133">
        <v>42482</v>
      </c>
      <c r="X43" s="10">
        <v>13.97</v>
      </c>
      <c r="Y43" s="10">
        <v>14.4</v>
      </c>
      <c r="Z43" s="10">
        <v>13.95</v>
      </c>
      <c r="AA43" s="10">
        <v>14.34</v>
      </c>
      <c r="AB43" s="95">
        <v>26857200</v>
      </c>
      <c r="AC43" s="10">
        <v>14.28</v>
      </c>
      <c r="AE43" s="138">
        <f t="shared" si="4"/>
        <v>3.4782608695651973E-2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5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17.376000000000001</v>
      </c>
      <c r="T44" s="136" t="s">
        <v>99</v>
      </c>
      <c r="U44" s="130">
        <v>13.23</v>
      </c>
      <c r="W44" s="133">
        <v>42481</v>
      </c>
      <c r="X44" s="10">
        <v>14.18</v>
      </c>
      <c r="Y44" s="10">
        <v>14.25</v>
      </c>
      <c r="Z44" s="10">
        <v>13.77</v>
      </c>
      <c r="AA44" s="10">
        <v>13.86</v>
      </c>
      <c r="AB44" s="95">
        <v>23557000</v>
      </c>
      <c r="AC44" s="10">
        <v>13.8</v>
      </c>
      <c r="AE44" s="138">
        <f t="shared" si="4"/>
        <v>-1.4285714285714235E-2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5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17.231200000000001</v>
      </c>
      <c r="T45" s="136" t="s">
        <v>100</v>
      </c>
      <c r="U45" s="130" t="s">
        <v>284</v>
      </c>
      <c r="W45" s="133">
        <v>42480</v>
      </c>
      <c r="X45" s="10">
        <v>13.89</v>
      </c>
      <c r="Y45" s="10">
        <v>14.35</v>
      </c>
      <c r="Z45" s="10">
        <v>13.51</v>
      </c>
      <c r="AA45" s="10">
        <v>14.06</v>
      </c>
      <c r="AB45" s="95">
        <v>26467000</v>
      </c>
      <c r="AC45" s="10">
        <v>14</v>
      </c>
      <c r="AE45" s="138">
        <f t="shared" si="4"/>
        <v>7.9193664506838068E-3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17.086400000000001</v>
      </c>
      <c r="T46" s="136" t="s">
        <v>101</v>
      </c>
      <c r="U46" s="130" t="s">
        <v>285</v>
      </c>
      <c r="W46" s="133">
        <v>42479</v>
      </c>
      <c r="X46" s="10">
        <v>13.54</v>
      </c>
      <c r="Y46" s="10">
        <v>14.17</v>
      </c>
      <c r="Z46" s="10">
        <v>13.45</v>
      </c>
      <c r="AA46" s="10">
        <v>13.95</v>
      </c>
      <c r="AB46" s="95">
        <v>27614400</v>
      </c>
      <c r="AC46" s="10">
        <v>13.89</v>
      </c>
      <c r="AE46" s="138">
        <f t="shared" si="4"/>
        <v>4.3576258452291405E-2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16.941600000000001</v>
      </c>
      <c r="T47" s="136" t="s">
        <v>102</v>
      </c>
      <c r="U47" s="130">
        <v>14.88</v>
      </c>
      <c r="W47" s="133">
        <v>42478</v>
      </c>
      <c r="X47" s="10">
        <v>12.29</v>
      </c>
      <c r="Y47" s="10">
        <v>13.54</v>
      </c>
      <c r="Z47" s="10">
        <v>12.28</v>
      </c>
      <c r="AA47" s="10">
        <v>13.36</v>
      </c>
      <c r="AB47" s="95">
        <v>23999600</v>
      </c>
      <c r="AC47" s="10">
        <v>13.31</v>
      </c>
      <c r="AE47" s="138">
        <f t="shared" si="4"/>
        <v>2.7006172839506126E-2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16.796800000000001</v>
      </c>
      <c r="T48" s="136" t="s">
        <v>103</v>
      </c>
      <c r="U48" s="130">
        <v>2.3886599999999998</v>
      </c>
      <c r="W48" s="133">
        <v>42475</v>
      </c>
      <c r="X48" s="10">
        <v>12.92</v>
      </c>
      <c r="Y48" s="10">
        <v>13.22</v>
      </c>
      <c r="Z48" s="10">
        <v>12.74</v>
      </c>
      <c r="AA48" s="10">
        <v>13.01</v>
      </c>
      <c r="AB48" s="95">
        <v>19535500</v>
      </c>
      <c r="AC48" s="10">
        <v>12.96</v>
      </c>
      <c r="AE48" s="138">
        <f t="shared" si="4"/>
        <v>-7.6569678407349961E-3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16.651999999999997</v>
      </c>
      <c r="T49" s="136" t="s">
        <v>123</v>
      </c>
      <c r="U49" s="130" t="s">
        <v>260</v>
      </c>
      <c r="W49" s="133">
        <v>42474</v>
      </c>
      <c r="X49" s="10">
        <v>13.02</v>
      </c>
      <c r="Y49" s="10">
        <v>13.23</v>
      </c>
      <c r="Z49" s="10">
        <v>12.72</v>
      </c>
      <c r="AA49" s="10">
        <v>13.11</v>
      </c>
      <c r="AB49" s="95">
        <v>21211600</v>
      </c>
      <c r="AC49" s="10">
        <v>13.06</v>
      </c>
      <c r="AE49" s="138">
        <f t="shared" si="4"/>
        <v>1.4763014763014892E-2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16.507199999999997</v>
      </c>
      <c r="T50" s="136"/>
      <c r="U50" s="130"/>
      <c r="W50" s="133">
        <v>42473</v>
      </c>
      <c r="X50" s="10">
        <v>12.97</v>
      </c>
      <c r="Y50" s="10">
        <v>13.3</v>
      </c>
      <c r="Z50" s="10">
        <v>12.51</v>
      </c>
      <c r="AA50" s="10">
        <v>12.92</v>
      </c>
      <c r="AB50" s="95">
        <v>30817500</v>
      </c>
      <c r="AC50" s="10">
        <v>12.87</v>
      </c>
      <c r="AE50" s="138">
        <f t="shared" si="4"/>
        <v>-1.5302218821729219E-2</v>
      </c>
    </row>
    <row r="51" spans="2:31" x14ac:dyDescent="0.25">
      <c r="B51" s="1">
        <v>42345</v>
      </c>
      <c r="C51" s="4">
        <v>100</v>
      </c>
      <c r="D51" s="254">
        <v>16.7</v>
      </c>
      <c r="E51" s="3">
        <v>0</v>
      </c>
      <c r="F51" s="3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16.362399999999997</v>
      </c>
      <c r="T51" s="136" t="s">
        <v>105</v>
      </c>
      <c r="U51" s="130" t="s">
        <v>286</v>
      </c>
      <c r="W51" s="133">
        <v>42472</v>
      </c>
      <c r="X51" s="10">
        <v>12.03</v>
      </c>
      <c r="Y51" s="10">
        <v>13.39</v>
      </c>
      <c r="Z51" s="10">
        <v>11.87</v>
      </c>
      <c r="AA51" s="10">
        <v>13.12</v>
      </c>
      <c r="AB51" s="95">
        <v>43935700</v>
      </c>
      <c r="AC51" s="10">
        <v>13.07</v>
      </c>
      <c r="AE51" s="138">
        <f t="shared" si="4"/>
        <v>0.12478485370051651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16.217600000000001</v>
      </c>
      <c r="T52" s="136" t="s">
        <v>106</v>
      </c>
      <c r="U52" s="130" t="s">
        <v>287</v>
      </c>
      <c r="W52" s="133">
        <v>42471</v>
      </c>
      <c r="X52" s="10">
        <v>11.92</v>
      </c>
      <c r="Y52" s="10">
        <v>12.16</v>
      </c>
      <c r="Z52" s="10">
        <v>11.62</v>
      </c>
      <c r="AA52" s="10">
        <v>11.67</v>
      </c>
      <c r="AB52" s="95">
        <v>24378100</v>
      </c>
      <c r="AC52" s="10">
        <v>11.62</v>
      </c>
      <c r="AE52" s="138">
        <f t="shared" si="4"/>
        <v>-9.377664109121997E-3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78" t="s">
        <v>208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16.072800000000001</v>
      </c>
      <c r="T53" s="136" t="s">
        <v>107</v>
      </c>
      <c r="U53" s="131">
        <v>16999922</v>
      </c>
      <c r="W53" s="133">
        <v>42468</v>
      </c>
      <c r="X53" s="10">
        <v>11.66</v>
      </c>
      <c r="Y53" s="10">
        <v>11.78</v>
      </c>
      <c r="Z53" s="10">
        <v>11.41</v>
      </c>
      <c r="AA53" s="10">
        <v>11.78</v>
      </c>
      <c r="AB53" s="95">
        <v>24392700</v>
      </c>
      <c r="AC53" s="10">
        <v>11.73</v>
      </c>
      <c r="AE53" s="138">
        <f t="shared" si="4"/>
        <v>5.0134288272157601E-2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8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15.928000000000003</v>
      </c>
      <c r="T54" s="136" t="s">
        <v>110</v>
      </c>
      <c r="U54" s="131">
        <v>32437100</v>
      </c>
      <c r="W54" s="133">
        <v>42467</v>
      </c>
      <c r="X54" s="10">
        <v>10.88</v>
      </c>
      <c r="Y54" s="10">
        <v>11.29</v>
      </c>
      <c r="Z54" s="10">
        <v>10.78</v>
      </c>
      <c r="AA54" s="10">
        <v>11.22</v>
      </c>
      <c r="AB54" s="95">
        <v>23358500</v>
      </c>
      <c r="AC54" s="10">
        <v>11.17</v>
      </c>
      <c r="AE54" s="138">
        <f t="shared" si="4"/>
        <v>1.7304189435336959E-2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8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15.783200000000001</v>
      </c>
      <c r="T55" s="136" t="s">
        <v>108</v>
      </c>
      <c r="U55" s="130" t="s">
        <v>288</v>
      </c>
      <c r="W55" s="133">
        <v>42466</v>
      </c>
      <c r="X55" s="10">
        <v>10.81</v>
      </c>
      <c r="Y55" s="10">
        <v>11.26</v>
      </c>
      <c r="Z55" s="10">
        <v>10.68</v>
      </c>
      <c r="AA55" s="10">
        <v>11.02</v>
      </c>
      <c r="AB55" s="95">
        <v>26238600</v>
      </c>
      <c r="AC55" s="10">
        <v>10.98</v>
      </c>
      <c r="AE55" s="138">
        <f t="shared" si="4"/>
        <v>3.6827195467422191E-2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15.638400000000001</v>
      </c>
      <c r="T56" s="136" t="s">
        <v>111</v>
      </c>
      <c r="U56" s="130" t="s">
        <v>130</v>
      </c>
      <c r="W56" s="133">
        <v>42465</v>
      </c>
      <c r="X56" s="10">
        <v>10.4</v>
      </c>
      <c r="Y56" s="10">
        <v>10.87</v>
      </c>
      <c r="Z56" s="10">
        <v>10.32</v>
      </c>
      <c r="AA56" s="10">
        <v>10.63</v>
      </c>
      <c r="AB56" s="95">
        <v>21366000</v>
      </c>
      <c r="AC56" s="10">
        <v>10.59</v>
      </c>
      <c r="AE56" s="138">
        <f t="shared" si="4"/>
        <v>9.5328884652048362E-3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15.493600000000001</v>
      </c>
      <c r="T57" s="136" t="s">
        <v>112</v>
      </c>
      <c r="U57" s="130">
        <v>-3.39</v>
      </c>
      <c r="W57" s="133">
        <v>42464</v>
      </c>
      <c r="X57" s="10">
        <v>10.52</v>
      </c>
      <c r="Y57" s="10">
        <v>11</v>
      </c>
      <c r="Z57" s="10">
        <v>10.41</v>
      </c>
      <c r="AA57" s="10">
        <v>10.53</v>
      </c>
      <c r="AB57" s="95">
        <v>21890200</v>
      </c>
      <c r="AC57" s="10">
        <v>10.49</v>
      </c>
      <c r="AE57" s="138">
        <f t="shared" si="4"/>
        <v>-2.8517110266158552E-3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15.348800000000001</v>
      </c>
      <c r="T58" s="136" t="s">
        <v>109</v>
      </c>
      <c r="U58" s="130" t="s">
        <v>282</v>
      </c>
      <c r="W58" s="133">
        <v>42461</v>
      </c>
      <c r="X58" s="10">
        <v>10.75</v>
      </c>
      <c r="Y58" s="10">
        <v>10.79</v>
      </c>
      <c r="Z58" s="10">
        <v>10.39</v>
      </c>
      <c r="AA58" s="10">
        <v>10.56</v>
      </c>
      <c r="AB58" s="95">
        <v>29055400</v>
      </c>
      <c r="AC58" s="10">
        <v>10.52</v>
      </c>
      <c r="AE58" s="138">
        <f t="shared" si="4"/>
        <v>-5.1397655545536547E-2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15.204000000000001</v>
      </c>
      <c r="W59" s="133">
        <v>42460</v>
      </c>
      <c r="X59" s="10">
        <v>10.52</v>
      </c>
      <c r="Y59" s="10">
        <v>11.24</v>
      </c>
      <c r="Z59" s="10">
        <v>10.42</v>
      </c>
      <c r="AA59" s="10">
        <v>11.14</v>
      </c>
      <c r="AB59" s="95">
        <v>40209700</v>
      </c>
      <c r="AC59" s="10">
        <v>11.09</v>
      </c>
      <c r="AE59" s="138">
        <f t="shared" si="4"/>
        <v>5.7197330791229684E-2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15.059200000000001</v>
      </c>
      <c r="W60" s="133">
        <v>42459</v>
      </c>
      <c r="X60" s="10">
        <v>10.73</v>
      </c>
      <c r="Y60" s="10">
        <v>10.8</v>
      </c>
      <c r="Z60" s="10">
        <v>10.24</v>
      </c>
      <c r="AA60" s="10">
        <v>10.53</v>
      </c>
      <c r="AB60" s="95">
        <v>22290300</v>
      </c>
      <c r="AC60" s="10">
        <v>10.49</v>
      </c>
      <c r="AE60" s="138">
        <f t="shared" si="4"/>
        <v>1.254826254826269E-2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14.914400000000001</v>
      </c>
      <c r="W61" s="133">
        <v>42458</v>
      </c>
      <c r="X61" s="10">
        <v>9.92</v>
      </c>
      <c r="Y61" s="10">
        <v>10.47</v>
      </c>
      <c r="Z61" s="10">
        <v>9.77</v>
      </c>
      <c r="AA61" s="10">
        <v>10.4</v>
      </c>
      <c r="AB61" s="95">
        <v>23919700</v>
      </c>
      <c r="AC61" s="10">
        <v>10.36</v>
      </c>
      <c r="AE61" s="138">
        <f t="shared" si="4"/>
        <v>2.3715415019762931E-2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7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14.769600000000001</v>
      </c>
      <c r="W62" s="133">
        <v>42457</v>
      </c>
      <c r="X62" s="10">
        <v>10.33</v>
      </c>
      <c r="Y62" s="10">
        <v>10.44</v>
      </c>
      <c r="Z62" s="10">
        <v>9.81</v>
      </c>
      <c r="AA62" s="10">
        <v>10.16</v>
      </c>
      <c r="AB62" s="95">
        <v>22606300</v>
      </c>
      <c r="AC62" s="10">
        <v>10.119999999999999</v>
      </c>
      <c r="AE62" s="138">
        <f t="shared" si="4"/>
        <v>-1.2682926829268415E-2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7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14.6248</v>
      </c>
      <c r="W63" s="133">
        <v>42453</v>
      </c>
      <c r="X63" s="10">
        <v>9.77</v>
      </c>
      <c r="Y63" s="10">
        <v>10.45</v>
      </c>
      <c r="Z63" s="10">
        <v>9.65</v>
      </c>
      <c r="AA63" s="10">
        <v>10.29</v>
      </c>
      <c r="AB63" s="95">
        <v>28978700</v>
      </c>
      <c r="AC63" s="10">
        <v>10.25</v>
      </c>
      <c r="AE63" s="138">
        <f t="shared" si="4"/>
        <v>9.8522167487684609E-3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14.48</v>
      </c>
      <c r="W64" s="133">
        <v>42452</v>
      </c>
      <c r="X64" s="10">
        <v>11.31</v>
      </c>
      <c r="Y64" s="10">
        <v>11.31</v>
      </c>
      <c r="Z64" s="10">
        <v>10.119999999999999</v>
      </c>
      <c r="AA64" s="10">
        <v>10.19</v>
      </c>
      <c r="AB64" s="95">
        <v>31271300</v>
      </c>
      <c r="AC64" s="10">
        <v>10.15</v>
      </c>
      <c r="AE64" s="138">
        <f t="shared" si="4"/>
        <v>-9.8579040852575406E-2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14.3352</v>
      </c>
      <c r="W65" s="133">
        <v>42451</v>
      </c>
      <c r="X65" s="10">
        <v>11.26</v>
      </c>
      <c r="Y65" s="10">
        <v>11.58</v>
      </c>
      <c r="Z65" s="10">
        <v>11.25</v>
      </c>
      <c r="AA65" s="10">
        <v>11.31</v>
      </c>
      <c r="AB65" s="95">
        <v>22927100</v>
      </c>
      <c r="AC65" s="10">
        <v>11.26</v>
      </c>
      <c r="AE65" s="138">
        <f t="shared" si="4"/>
        <v>-1.0544815465729385E-2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14.1904</v>
      </c>
      <c r="W66" s="133">
        <v>42450</v>
      </c>
      <c r="X66" s="10">
        <v>11.47</v>
      </c>
      <c r="Y66" s="10">
        <v>11.84</v>
      </c>
      <c r="Z66" s="10">
        <v>11.26</v>
      </c>
      <c r="AA66" s="10">
        <v>11.43</v>
      </c>
      <c r="AB66" s="95">
        <v>26579700</v>
      </c>
      <c r="AC66" s="10">
        <v>11.38</v>
      </c>
      <c r="AE66" s="138">
        <f t="shared" si="4"/>
        <v>-1.7271157167530138E-2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14.0456</v>
      </c>
      <c r="W67" s="133">
        <v>42447</v>
      </c>
      <c r="X67" s="10">
        <v>11.72</v>
      </c>
      <c r="Y67" s="10">
        <v>11.88</v>
      </c>
      <c r="Z67" s="10">
        <v>11.2</v>
      </c>
      <c r="AA67" s="10">
        <v>11.63</v>
      </c>
      <c r="AB67" s="95">
        <v>41238300</v>
      </c>
      <c r="AC67" s="10">
        <v>11.58</v>
      </c>
      <c r="AE67" s="138">
        <f t="shared" si="4"/>
        <v>1.5789473684210575E-2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13.9008</v>
      </c>
      <c r="W68" s="133">
        <v>42446</v>
      </c>
      <c r="X68" s="10">
        <v>11.72</v>
      </c>
      <c r="Y68" s="10">
        <v>11.75</v>
      </c>
      <c r="Z68" s="10">
        <v>11.31</v>
      </c>
      <c r="AA68" s="10">
        <v>11.45</v>
      </c>
      <c r="AB68" s="95">
        <v>30781300</v>
      </c>
      <c r="AC68" s="10">
        <v>11.4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13.756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13.6112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13.466400000000002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13.3216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7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13.1768</v>
      </c>
    </row>
    <row r="74" spans="1:31" ht="15" customHeight="1" x14ac:dyDescent="0.25">
      <c r="B74" s="475" t="s">
        <v>201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7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13.032</v>
      </c>
    </row>
    <row r="75" spans="1:31" x14ac:dyDescent="0.25">
      <c r="B75" s="475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5" si="11">H75*I75-J75</f>
        <v>6574.86</v>
      </c>
      <c r="O75" s="83">
        <v>0.89</v>
      </c>
      <c r="P75" s="83">
        <f>O75*$Q$4</f>
        <v>12.8872</v>
      </c>
    </row>
    <row r="76" spans="1:31" x14ac:dyDescent="0.25">
      <c r="B76" s="475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12.7424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12.5976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12.4528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12.308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7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80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7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7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5" t="s">
        <v>220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1" x14ac:dyDescent="0.25">
      <c r="B97" s="476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1" x14ac:dyDescent="0.25">
      <c r="B98" s="476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1" x14ac:dyDescent="0.25">
      <c r="B99" s="476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1" x14ac:dyDescent="0.25">
      <c r="B100" s="476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1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1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1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481" t="s">
        <v>344</v>
      </c>
      <c r="H103" s="72">
        <v>500</v>
      </c>
      <c r="I103" s="80">
        <v>13.91</v>
      </c>
      <c r="J103" s="2">
        <v>0.15</v>
      </c>
      <c r="K103" s="2">
        <f t="shared" si="11"/>
        <v>6954.85</v>
      </c>
    </row>
    <row r="104" spans="2:11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481"/>
      <c r="H104" s="72">
        <v>600</v>
      </c>
      <c r="I104" s="80">
        <v>14.36</v>
      </c>
      <c r="J104" s="2">
        <v>0.19</v>
      </c>
      <c r="K104" s="2">
        <f t="shared" si="11"/>
        <v>8615.81</v>
      </c>
    </row>
    <row r="105" spans="2:11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481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1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</row>
    <row r="107" spans="2:11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</row>
    <row r="108" spans="2:11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11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11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</row>
    <row r="111" spans="2:11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1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6" t="s">
        <v>239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6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6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2" si="12">C115*D115+E115</f>
        <v>13920</v>
      </c>
    </row>
    <row r="116" spans="1:7" x14ac:dyDescent="0.25">
      <c r="A116" s="476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83" t="s">
        <v>257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83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83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6" t="s">
        <v>266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6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6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1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1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1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1:6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1:6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1:6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1:6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36" spans="1:6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</row>
    <row r="137" spans="1:6" x14ac:dyDescent="0.25">
      <c r="A137" s="482" t="s">
        <v>328</v>
      </c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</row>
    <row r="138" spans="1:6" x14ac:dyDescent="0.25">
      <c r="A138" s="482"/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</row>
    <row r="139" spans="1:6" x14ac:dyDescent="0.25">
      <c r="A139" s="482"/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</row>
    <row r="140" spans="1:6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</row>
    <row r="141" spans="1:6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</row>
    <row r="142" spans="1:6" x14ac:dyDescent="0.25">
      <c r="C142" s="4"/>
      <c r="D142" s="254"/>
      <c r="E142" s="3"/>
      <c r="F142" s="3"/>
    </row>
    <row r="152" spans="1:13" x14ac:dyDescent="0.25">
      <c r="A152" s="32" t="s">
        <v>81</v>
      </c>
      <c r="B152" s="14"/>
      <c r="C152" s="73">
        <f>SUM(C2:C151)</f>
        <v>95958</v>
      </c>
      <c r="D152" s="18"/>
      <c r="E152" s="18"/>
      <c r="F152" s="18">
        <f>SUM(F2:F151)</f>
        <v>1322772.9890000001</v>
      </c>
      <c r="G152" s="14"/>
      <c r="H152" s="73">
        <f>SUM(H2:H151)</f>
        <v>88280</v>
      </c>
      <c r="I152" s="81"/>
      <c r="J152" s="18"/>
      <c r="K152" s="18">
        <f>SUM(K2:K151)</f>
        <v>1186067.9100000008</v>
      </c>
      <c r="L152" s="14"/>
      <c r="M152" s="18">
        <f>SUM(M2:M12)</f>
        <v>1818.3000000000002</v>
      </c>
    </row>
    <row r="153" spans="1:13" ht="15.75" thickBot="1" x14ac:dyDescent="0.3">
      <c r="A153" s="384" t="s">
        <v>221</v>
      </c>
      <c r="B153" s="385"/>
      <c r="C153" s="386">
        <f>SumByColor($A$153, C2:C151)</f>
        <v>87180</v>
      </c>
      <c r="D153" s="386"/>
      <c r="E153" s="386"/>
      <c r="F153" s="387">
        <f>SumByColor($A$153, F2:F151)</f>
        <v>1170071</v>
      </c>
      <c r="G153" s="386"/>
      <c r="H153" s="386">
        <f>SumByColor($A$153, H2:H151)</f>
        <v>87180</v>
      </c>
      <c r="I153" s="386"/>
      <c r="J153" s="386"/>
      <c r="K153" s="387">
        <f>SumByColor($A$153, K2:K151)</f>
        <v>1170511</v>
      </c>
      <c r="L153" s="386"/>
      <c r="M153" s="387">
        <f>SumByColor($A$153, M2:M151)</f>
        <v>1818</v>
      </c>
    </row>
    <row r="155" spans="1:13" x14ac:dyDescent="0.25">
      <c r="B155" s="199" t="s">
        <v>114</v>
      </c>
      <c r="C155" s="199" t="s">
        <v>150</v>
      </c>
      <c r="D155" s="209" t="s">
        <v>149</v>
      </c>
      <c r="E155" s="202" t="s">
        <v>151</v>
      </c>
      <c r="F155" s="203" t="s">
        <v>65</v>
      </c>
      <c r="G155" s="240" t="s">
        <v>155</v>
      </c>
      <c r="H155" s="203" t="s">
        <v>88</v>
      </c>
      <c r="I155" s="240" t="s">
        <v>161</v>
      </c>
    </row>
    <row r="156" spans="1:13" x14ac:dyDescent="0.25">
      <c r="B156" s="201">
        <v>42305</v>
      </c>
      <c r="C156" s="10">
        <v>2000</v>
      </c>
      <c r="D156" s="256">
        <v>34.06</v>
      </c>
      <c r="E156" s="40">
        <v>17.68</v>
      </c>
      <c r="F156" s="40">
        <v>-32767.45</v>
      </c>
      <c r="G156" s="40">
        <f t="shared" ref="G156:G162" si="13">IF(C156=0, 0,D156*C156)</f>
        <v>68120</v>
      </c>
      <c r="H156" s="244">
        <f t="shared" ref="H156:H162" si="14">IF(C156=0, D156, (E156-D156)/D156)</f>
        <v>-0.48091603053435117</v>
      </c>
      <c r="I156" s="40"/>
    </row>
    <row r="157" spans="1:13" x14ac:dyDescent="0.25">
      <c r="B157" s="201">
        <v>42307</v>
      </c>
      <c r="C157" s="10">
        <v>0</v>
      </c>
      <c r="D157" s="256" t="s">
        <v>130</v>
      </c>
      <c r="E157" s="40">
        <v>17.55</v>
      </c>
      <c r="F157" s="40">
        <v>-30722.2</v>
      </c>
      <c r="G157" s="40">
        <f t="shared" si="13"/>
        <v>0</v>
      </c>
      <c r="H157" s="244" t="str">
        <f t="shared" si="14"/>
        <v>N/A</v>
      </c>
      <c r="I157" s="40"/>
    </row>
    <row r="158" spans="1:13" x14ac:dyDescent="0.25">
      <c r="B158" s="201">
        <v>42310</v>
      </c>
      <c r="C158" s="10">
        <v>0</v>
      </c>
      <c r="D158" s="256" t="s">
        <v>130</v>
      </c>
      <c r="E158" s="40">
        <v>19.010000000000002</v>
      </c>
      <c r="F158" s="40">
        <v>-30693.25</v>
      </c>
      <c r="G158" s="40">
        <f t="shared" si="13"/>
        <v>0</v>
      </c>
      <c r="H158" s="244" t="str">
        <f t="shared" si="14"/>
        <v>N/A</v>
      </c>
      <c r="I158" s="40"/>
    </row>
    <row r="159" spans="1:13" x14ac:dyDescent="0.25">
      <c r="B159" s="201">
        <v>42314</v>
      </c>
      <c r="C159" s="10">
        <v>2500</v>
      </c>
      <c r="D159" s="256">
        <v>30.24</v>
      </c>
      <c r="E159" s="40">
        <v>18.29</v>
      </c>
      <c r="F159" s="40">
        <v>-29878.25</v>
      </c>
      <c r="G159" s="40">
        <f t="shared" si="13"/>
        <v>75600</v>
      </c>
      <c r="H159" s="244">
        <f t="shared" si="14"/>
        <v>-0.39517195767195767</v>
      </c>
      <c r="I159" s="40"/>
    </row>
    <row r="160" spans="1:13" x14ac:dyDescent="0.25">
      <c r="B160" s="201">
        <v>42318</v>
      </c>
      <c r="C160" s="10">
        <v>0</v>
      </c>
      <c r="D160" s="256" t="s">
        <v>130</v>
      </c>
      <c r="E160" s="40">
        <v>18.78</v>
      </c>
      <c r="F160" s="40">
        <v>-28604.09</v>
      </c>
      <c r="G160" s="40">
        <f t="shared" si="13"/>
        <v>0</v>
      </c>
      <c r="H160" s="244" t="str">
        <f t="shared" si="14"/>
        <v>N/A</v>
      </c>
      <c r="I160" s="40"/>
    </row>
    <row r="161" spans="2:9" x14ac:dyDescent="0.25">
      <c r="B161" s="201">
        <v>42328</v>
      </c>
      <c r="C161" s="10">
        <v>3078</v>
      </c>
      <c r="D161" s="256">
        <v>26.76</v>
      </c>
      <c r="E161" s="40">
        <v>17.440000000000001</v>
      </c>
      <c r="F161" s="40">
        <v>-28696.448999999906</v>
      </c>
      <c r="G161" s="40">
        <f t="shared" si="13"/>
        <v>82367.28</v>
      </c>
      <c r="H161" s="244">
        <f t="shared" si="14"/>
        <v>-0.34828101644245141</v>
      </c>
      <c r="I161" s="40"/>
    </row>
    <row r="162" spans="2:9" x14ac:dyDescent="0.25">
      <c r="B162" s="201">
        <v>42331</v>
      </c>
      <c r="C162" s="10">
        <v>0</v>
      </c>
      <c r="D162" s="256" t="s">
        <v>130</v>
      </c>
      <c r="E162" s="40">
        <v>17.53</v>
      </c>
      <c r="F162" s="40">
        <v>-28051.068999999901</v>
      </c>
      <c r="G162" s="40">
        <f t="shared" si="13"/>
        <v>0</v>
      </c>
      <c r="H162" s="244" t="str">
        <f t="shared" si="14"/>
        <v>N/A</v>
      </c>
      <c r="I162" s="40"/>
    </row>
    <row r="163" spans="2:9" x14ac:dyDescent="0.25">
      <c r="B163" s="201">
        <v>42335</v>
      </c>
      <c r="C163" s="10">
        <v>3078</v>
      </c>
      <c r="D163" s="256">
        <v>26.85</v>
      </c>
      <c r="E163" s="40">
        <v>17.73</v>
      </c>
      <c r="F163" s="40">
        <f>C163*(E163-D163)</f>
        <v>-28071.360000000004</v>
      </c>
      <c r="G163" s="40">
        <f>D163*C163</f>
        <v>82644.3</v>
      </c>
      <c r="H163" s="243">
        <f>(E163-D163)/D163</f>
        <v>-0.33966480446927377</v>
      </c>
      <c r="I163" s="40"/>
    </row>
    <row r="164" spans="2:9" x14ac:dyDescent="0.25">
      <c r="B164" s="201">
        <v>42335</v>
      </c>
      <c r="C164" s="10">
        <v>3578</v>
      </c>
      <c r="D164" s="256">
        <v>25.55</v>
      </c>
      <c r="E164" s="40">
        <v>17.440000000000001</v>
      </c>
      <c r="F164" s="40">
        <f t="shared" ref="F164:F195" si="15">C164*(E164-D164)</f>
        <v>-29017.579999999998</v>
      </c>
      <c r="G164" s="40">
        <f t="shared" ref="G164:G193" si="16">D164*C164</f>
        <v>91417.900000000009</v>
      </c>
      <c r="H164" s="243">
        <f t="shared" ref="H164:H193" si="17">(E164-D164)/D164</f>
        <v>-0.31741682974559682</v>
      </c>
      <c r="I164" s="40"/>
    </row>
    <row r="165" spans="2:9" x14ac:dyDescent="0.25">
      <c r="B165" s="201">
        <v>42340</v>
      </c>
      <c r="C165" s="10">
        <v>4178</v>
      </c>
      <c r="D165" s="256">
        <v>24.29</v>
      </c>
      <c r="E165" s="40">
        <v>16.670000000000002</v>
      </c>
      <c r="F165" s="40">
        <f t="shared" si="15"/>
        <v>-31836.35999999999</v>
      </c>
      <c r="G165" s="40">
        <f t="shared" si="16"/>
        <v>101483.62</v>
      </c>
      <c r="H165" s="243">
        <f t="shared" si="17"/>
        <v>-0.31370934540963352</v>
      </c>
      <c r="I165" s="40"/>
    </row>
    <row r="166" spans="2:9" x14ac:dyDescent="0.25">
      <c r="B166" s="201">
        <v>42342</v>
      </c>
      <c r="C166" s="10">
        <v>4678</v>
      </c>
      <c r="D166" s="256">
        <v>23.39</v>
      </c>
      <c r="E166" s="40">
        <v>16.12</v>
      </c>
      <c r="F166" s="40">
        <f t="shared" si="15"/>
        <v>-34009.06</v>
      </c>
      <c r="G166" s="40">
        <f t="shared" si="16"/>
        <v>109418.42</v>
      </c>
      <c r="H166" s="243">
        <f t="shared" si="17"/>
        <v>-0.31081658828559211</v>
      </c>
      <c r="I166" s="40"/>
    </row>
    <row r="167" spans="2:9" x14ac:dyDescent="0.25">
      <c r="B167" s="201">
        <v>42342</v>
      </c>
      <c r="C167" s="10">
        <v>4178</v>
      </c>
      <c r="D167" s="256">
        <v>24.26</v>
      </c>
      <c r="E167" s="40">
        <v>16.12</v>
      </c>
      <c r="F167" s="40">
        <f t="shared" si="15"/>
        <v>-34008.920000000006</v>
      </c>
      <c r="G167" s="40">
        <f t="shared" si="16"/>
        <v>101358.28000000001</v>
      </c>
      <c r="H167" s="243">
        <f t="shared" si="17"/>
        <v>-0.33553173948887055</v>
      </c>
      <c r="I167" s="40"/>
    </row>
    <row r="168" spans="2:9" x14ac:dyDescent="0.25">
      <c r="B168" s="201">
        <v>42345</v>
      </c>
      <c r="C168" s="10">
        <v>4678</v>
      </c>
      <c r="D168" s="256">
        <v>23.24</v>
      </c>
      <c r="E168" s="40">
        <v>14.78</v>
      </c>
      <c r="F168" s="40">
        <f t="shared" si="15"/>
        <v>-39575.879999999997</v>
      </c>
      <c r="G168" s="40">
        <f t="shared" si="16"/>
        <v>108716.71999999999</v>
      </c>
      <c r="H168" s="243">
        <f t="shared" si="17"/>
        <v>-0.36402753872633387</v>
      </c>
      <c r="I168" s="40"/>
    </row>
    <row r="169" spans="2:9" x14ac:dyDescent="0.25">
      <c r="B169" s="201">
        <v>42347</v>
      </c>
      <c r="C169" s="10">
        <v>4778</v>
      </c>
      <c r="D169" s="256">
        <v>23.06</v>
      </c>
      <c r="E169" s="40">
        <v>14.92</v>
      </c>
      <c r="F169" s="40">
        <f t="shared" si="15"/>
        <v>-38892.919999999991</v>
      </c>
      <c r="G169" s="40">
        <f t="shared" si="16"/>
        <v>110180.68</v>
      </c>
      <c r="H169" s="243">
        <f t="shared" si="17"/>
        <v>-0.3529921942758022</v>
      </c>
      <c r="I169" s="40"/>
    </row>
    <row r="170" spans="2:9" x14ac:dyDescent="0.25">
      <c r="B170" s="201">
        <v>42348</v>
      </c>
      <c r="C170" s="10">
        <v>4178</v>
      </c>
      <c r="D170" s="256">
        <v>24.23</v>
      </c>
      <c r="E170" s="40">
        <v>14.74</v>
      </c>
      <c r="F170" s="40">
        <f t="shared" si="15"/>
        <v>-39649.22</v>
      </c>
      <c r="G170" s="40">
        <f t="shared" si="16"/>
        <v>101232.94</v>
      </c>
      <c r="H170" s="243">
        <f t="shared" si="17"/>
        <v>-0.39166322740404458</v>
      </c>
      <c r="I170" s="40"/>
    </row>
    <row r="171" spans="2:9" x14ac:dyDescent="0.25">
      <c r="B171" s="201">
        <v>42349</v>
      </c>
      <c r="C171" s="10">
        <v>3678</v>
      </c>
      <c r="D171" s="256">
        <v>25.57</v>
      </c>
      <c r="E171" s="40">
        <v>14.34</v>
      </c>
      <c r="F171" s="40">
        <f t="shared" si="15"/>
        <v>-41303.94</v>
      </c>
      <c r="G171" s="40">
        <f t="shared" si="16"/>
        <v>94046.46</v>
      </c>
      <c r="H171" s="243">
        <f t="shared" si="17"/>
        <v>-0.43918654673445445</v>
      </c>
      <c r="I171" s="40"/>
    </row>
    <row r="172" spans="2:9" x14ac:dyDescent="0.25">
      <c r="B172" s="201">
        <v>42352</v>
      </c>
      <c r="C172" s="10">
        <v>4178</v>
      </c>
      <c r="D172" s="256">
        <v>24.18</v>
      </c>
      <c r="E172" s="40">
        <v>13.96</v>
      </c>
      <c r="F172" s="40">
        <f t="shared" si="15"/>
        <v>-42699.159999999996</v>
      </c>
      <c r="G172" s="40">
        <f t="shared" si="16"/>
        <v>101024.04</v>
      </c>
      <c r="H172" s="243">
        <f t="shared" si="17"/>
        <v>-0.42266335814722905</v>
      </c>
      <c r="I172" s="40"/>
    </row>
    <row r="173" spans="2:9" x14ac:dyDescent="0.25">
      <c r="B173" s="201">
        <v>42355</v>
      </c>
      <c r="C173" s="10">
        <v>4678</v>
      </c>
      <c r="D173" s="256">
        <v>22.98</v>
      </c>
      <c r="E173" s="40">
        <v>12.78</v>
      </c>
      <c r="F173" s="40">
        <f t="shared" si="15"/>
        <v>-47715.600000000006</v>
      </c>
      <c r="G173" s="40">
        <f t="shared" si="16"/>
        <v>107500.44</v>
      </c>
      <c r="H173" s="243">
        <f t="shared" si="17"/>
        <v>-0.44386422976501311</v>
      </c>
      <c r="I173" s="40"/>
    </row>
    <row r="174" spans="2:9" x14ac:dyDescent="0.25">
      <c r="B174" s="201">
        <v>42356</v>
      </c>
      <c r="C174" s="10">
        <v>5178</v>
      </c>
      <c r="D174" s="256">
        <v>21.99</v>
      </c>
      <c r="E174" s="40">
        <v>12.95</v>
      </c>
      <c r="F174" s="40">
        <f t="shared" si="15"/>
        <v>-46809.119999999995</v>
      </c>
      <c r="G174" s="40">
        <f t="shared" si="16"/>
        <v>113864.21999999999</v>
      </c>
      <c r="H174" s="243">
        <f t="shared" si="17"/>
        <v>-0.41109595270577537</v>
      </c>
      <c r="I174" s="40"/>
    </row>
    <row r="175" spans="2:9" x14ac:dyDescent="0.25">
      <c r="B175" s="201">
        <v>42356</v>
      </c>
      <c r="C175" s="10">
        <v>6178</v>
      </c>
      <c r="D175" s="256">
        <v>20.48</v>
      </c>
      <c r="E175" s="40">
        <v>12.76</v>
      </c>
      <c r="F175" s="40">
        <f t="shared" si="15"/>
        <v>-47694.16</v>
      </c>
      <c r="G175" s="40">
        <f t="shared" si="16"/>
        <v>126525.44</v>
      </c>
      <c r="H175" s="243">
        <f t="shared" si="17"/>
        <v>-0.376953125</v>
      </c>
      <c r="I175" s="40"/>
    </row>
    <row r="176" spans="2:9" x14ac:dyDescent="0.25">
      <c r="B176" s="201">
        <v>42356</v>
      </c>
      <c r="C176" s="10">
        <v>6400</v>
      </c>
      <c r="D176" s="256">
        <v>20.2</v>
      </c>
      <c r="E176" s="40">
        <v>12.68</v>
      </c>
      <c r="F176" s="40">
        <f t="shared" si="15"/>
        <v>-48128</v>
      </c>
      <c r="G176" s="40">
        <f t="shared" si="16"/>
        <v>129280</v>
      </c>
      <c r="H176" s="243">
        <f t="shared" si="17"/>
        <v>-0.37227722772277227</v>
      </c>
      <c r="I176" s="40"/>
    </row>
    <row r="177" spans="2:9" x14ac:dyDescent="0.25">
      <c r="B177" s="201">
        <v>42359</v>
      </c>
      <c r="C177" s="10">
        <v>5178</v>
      </c>
      <c r="D177" s="256">
        <v>21.96</v>
      </c>
      <c r="E177" s="40">
        <v>12.66</v>
      </c>
      <c r="F177" s="40">
        <f t="shared" si="15"/>
        <v>-48155.4</v>
      </c>
      <c r="G177" s="40">
        <f t="shared" si="16"/>
        <v>113708.88</v>
      </c>
      <c r="H177" s="243">
        <f t="shared" si="17"/>
        <v>-0.42349726775956287</v>
      </c>
      <c r="I177" s="40"/>
    </row>
    <row r="178" spans="2:9" x14ac:dyDescent="0.25">
      <c r="B178" s="201">
        <v>42361</v>
      </c>
      <c r="C178" s="10">
        <v>4178</v>
      </c>
      <c r="D178" s="256">
        <v>24.07</v>
      </c>
      <c r="E178" s="40">
        <v>13.96</v>
      </c>
      <c r="F178" s="40">
        <f t="shared" si="15"/>
        <v>-42239.579999999994</v>
      </c>
      <c r="G178" s="40">
        <f t="shared" si="16"/>
        <v>100564.46</v>
      </c>
      <c r="H178" s="243">
        <f t="shared" si="17"/>
        <v>-0.42002492729538843</v>
      </c>
      <c r="I178" s="40"/>
    </row>
    <row r="179" spans="2:9" x14ac:dyDescent="0.25">
      <c r="B179" s="201">
        <v>42361</v>
      </c>
      <c r="C179" s="10">
        <v>4178</v>
      </c>
      <c r="D179" s="256">
        <v>24.03</v>
      </c>
      <c r="E179" s="40">
        <v>13.96</v>
      </c>
      <c r="F179" s="40">
        <f t="shared" si="15"/>
        <v>-42072.46</v>
      </c>
      <c r="G179" s="40">
        <f t="shared" si="16"/>
        <v>100397.34000000001</v>
      </c>
      <c r="H179" s="243">
        <f t="shared" si="17"/>
        <v>-0.41905950894714938</v>
      </c>
      <c r="I179" s="40"/>
    </row>
    <row r="180" spans="2:9" x14ac:dyDescent="0.25">
      <c r="B180" s="201">
        <v>42366</v>
      </c>
      <c r="C180" s="10">
        <v>6678</v>
      </c>
      <c r="D180" s="256">
        <v>19.91</v>
      </c>
      <c r="E180" s="40">
        <v>13.09</v>
      </c>
      <c r="F180" s="40">
        <f t="shared" si="15"/>
        <v>-45543.96</v>
      </c>
      <c r="G180" s="40">
        <f t="shared" si="16"/>
        <v>132958.98000000001</v>
      </c>
      <c r="H180" s="243">
        <f t="shared" si="17"/>
        <v>-0.34254143646408841</v>
      </c>
      <c r="I180" s="40"/>
    </row>
    <row r="181" spans="2:9" x14ac:dyDescent="0.25">
      <c r="B181" s="201">
        <v>42367</v>
      </c>
      <c r="C181" s="298">
        <v>8678</v>
      </c>
      <c r="D181" s="355">
        <v>18.32</v>
      </c>
      <c r="E181" s="40">
        <v>13.03</v>
      </c>
      <c r="F181" s="40">
        <f t="shared" si="15"/>
        <v>-45906.62000000001</v>
      </c>
      <c r="G181" s="40">
        <f t="shared" si="16"/>
        <v>158980.96</v>
      </c>
      <c r="H181" s="243">
        <f t="shared" si="17"/>
        <v>-0.28875545851528389</v>
      </c>
      <c r="I181" s="40"/>
    </row>
    <row r="182" spans="2:9" x14ac:dyDescent="0.25">
      <c r="B182" s="201">
        <v>42368</v>
      </c>
      <c r="C182" s="382">
        <v>9678</v>
      </c>
      <c r="D182" s="383">
        <v>17.73</v>
      </c>
      <c r="E182" s="40">
        <v>12.38</v>
      </c>
      <c r="F182" s="40">
        <f t="shared" si="15"/>
        <v>-51777.299999999996</v>
      </c>
      <c r="G182" s="40">
        <f t="shared" si="16"/>
        <v>171590.94</v>
      </c>
      <c r="H182" s="243">
        <f t="shared" si="17"/>
        <v>-0.30174844895657077</v>
      </c>
      <c r="I182" s="40"/>
    </row>
    <row r="183" spans="2:9" x14ac:dyDescent="0.25">
      <c r="B183" s="201">
        <v>42369</v>
      </c>
      <c r="C183" s="298">
        <v>8678</v>
      </c>
      <c r="D183" s="355">
        <v>18.312999999999999</v>
      </c>
      <c r="E183" s="40">
        <v>12.59</v>
      </c>
      <c r="F183" s="40">
        <f t="shared" si="15"/>
        <v>-49664.193999999989</v>
      </c>
      <c r="G183" s="40">
        <f t="shared" si="16"/>
        <v>158920.21399999998</v>
      </c>
      <c r="H183" s="243">
        <f t="shared" si="17"/>
        <v>-0.3125102386282968</v>
      </c>
      <c r="I183" s="40"/>
    </row>
    <row r="184" spans="2:9" x14ac:dyDescent="0.25">
      <c r="B184" s="201">
        <v>42374</v>
      </c>
      <c r="C184" s="298">
        <v>7678</v>
      </c>
      <c r="D184" s="355">
        <v>19.010000000000002</v>
      </c>
      <c r="E184" s="40">
        <v>12.76</v>
      </c>
      <c r="F184" s="40">
        <f t="shared" si="15"/>
        <v>-47987.500000000015</v>
      </c>
      <c r="G184" s="40">
        <f t="shared" si="16"/>
        <v>145958.78</v>
      </c>
      <c r="H184" s="243">
        <f t="shared" si="17"/>
        <v>-0.32877432930036832</v>
      </c>
      <c r="I184" s="40"/>
    </row>
    <row r="185" spans="2:9" x14ac:dyDescent="0.25">
      <c r="B185" s="201">
        <v>42375</v>
      </c>
      <c r="C185" s="298">
        <v>8678</v>
      </c>
      <c r="D185" s="355">
        <v>18.257000000000001</v>
      </c>
      <c r="E185" s="40">
        <v>12.76</v>
      </c>
      <c r="F185" s="40">
        <f t="shared" si="15"/>
        <v>-47702.966000000015</v>
      </c>
      <c r="G185" s="40">
        <f t="shared" si="16"/>
        <v>158434.24600000001</v>
      </c>
      <c r="H185" s="243">
        <f t="shared" si="17"/>
        <v>-0.30108999287944355</v>
      </c>
      <c r="I185" s="359"/>
    </row>
    <row r="186" spans="2:9" x14ac:dyDescent="0.25">
      <c r="B186" s="201">
        <v>42375</v>
      </c>
      <c r="C186" s="382">
        <v>9678</v>
      </c>
      <c r="D186" s="383">
        <v>17.579999999999998</v>
      </c>
      <c r="E186" s="40">
        <v>11.28</v>
      </c>
      <c r="F186" s="40">
        <f t="shared" si="15"/>
        <v>-60971.399999999987</v>
      </c>
      <c r="G186" s="40">
        <f t="shared" si="16"/>
        <v>170139.24</v>
      </c>
      <c r="H186" s="243">
        <f t="shared" si="17"/>
        <v>-0.35836177474402725</v>
      </c>
      <c r="I186" s="359"/>
    </row>
    <row r="187" spans="2:9" x14ac:dyDescent="0.25">
      <c r="B187" s="201">
        <v>42398</v>
      </c>
      <c r="C187" s="100">
        <v>9278</v>
      </c>
      <c r="D187" s="467">
        <v>17.93</v>
      </c>
      <c r="E187" s="40">
        <v>9.56</v>
      </c>
      <c r="F187" s="40">
        <f t="shared" si="15"/>
        <v>-77656.859999999986</v>
      </c>
      <c r="G187" s="40">
        <f t="shared" si="16"/>
        <v>166354.54</v>
      </c>
      <c r="H187" s="243">
        <f t="shared" si="17"/>
        <v>-0.46681539319576126</v>
      </c>
      <c r="I187" s="359"/>
    </row>
    <row r="188" spans="2:9" x14ac:dyDescent="0.25">
      <c r="B188" s="201">
        <v>42402</v>
      </c>
      <c r="C188" s="298">
        <v>9678</v>
      </c>
      <c r="D188" s="355">
        <v>17.559999999999999</v>
      </c>
      <c r="E188" s="40">
        <v>8.74</v>
      </c>
      <c r="F188" s="40">
        <f t="shared" si="15"/>
        <v>-85359.959999999992</v>
      </c>
      <c r="G188" s="40">
        <f t="shared" si="16"/>
        <v>169945.68</v>
      </c>
      <c r="H188" s="243">
        <f t="shared" si="17"/>
        <v>-0.50227790432801822</v>
      </c>
      <c r="I188" s="359"/>
    </row>
    <row r="189" spans="2:9" x14ac:dyDescent="0.25">
      <c r="B189" s="201">
        <v>42411</v>
      </c>
      <c r="C189" s="298">
        <v>9678</v>
      </c>
      <c r="D189" s="355">
        <v>17.553999999999998</v>
      </c>
      <c r="E189" s="40">
        <v>7.13</v>
      </c>
      <c r="F189" s="40">
        <f t="shared" si="15"/>
        <v>-100883.47199999999</v>
      </c>
      <c r="G189" s="40">
        <f t="shared" si="16"/>
        <v>169887.61199999999</v>
      </c>
      <c r="H189" s="243">
        <f t="shared" si="17"/>
        <v>-0.59382476928335426</v>
      </c>
      <c r="I189" s="359"/>
    </row>
    <row r="190" spans="2:9" x14ac:dyDescent="0.25">
      <c r="B190" s="201">
        <v>42412</v>
      </c>
      <c r="C190" s="298">
        <v>9678</v>
      </c>
      <c r="D190" s="355">
        <v>17.55</v>
      </c>
      <c r="E190" s="40">
        <v>7.46</v>
      </c>
      <c r="F190" s="40">
        <f t="shared" si="15"/>
        <v>-97651.02</v>
      </c>
      <c r="G190" s="40">
        <f t="shared" si="16"/>
        <v>169848.9</v>
      </c>
      <c r="H190" s="243">
        <f t="shared" si="17"/>
        <v>-0.57492877492877492</v>
      </c>
      <c r="I190" s="359"/>
    </row>
    <row r="191" spans="2:9" x14ac:dyDescent="0.25">
      <c r="B191" s="201">
        <v>42416</v>
      </c>
      <c r="C191" s="298">
        <v>9178</v>
      </c>
      <c r="D191" s="355">
        <v>18.084</v>
      </c>
      <c r="E191" s="40">
        <v>7.49</v>
      </c>
      <c r="F191" s="40">
        <f t="shared" si="15"/>
        <v>-97231.731999999989</v>
      </c>
      <c r="G191" s="40">
        <f t="shared" si="16"/>
        <v>165974.95199999999</v>
      </c>
      <c r="H191" s="243">
        <f t="shared" si="17"/>
        <v>-0.58582172085821715</v>
      </c>
      <c r="I191" s="359"/>
    </row>
    <row r="192" spans="2:9" x14ac:dyDescent="0.25">
      <c r="B192" s="201">
        <v>42416</v>
      </c>
      <c r="C192" s="382">
        <v>9678</v>
      </c>
      <c r="D192" s="383">
        <v>17.536999999999999</v>
      </c>
      <c r="E192" s="40">
        <v>7.49</v>
      </c>
      <c r="F192" s="40">
        <f t="shared" si="15"/>
        <v>-97234.865999999995</v>
      </c>
      <c r="G192" s="40">
        <f t="shared" si="16"/>
        <v>169723.08599999998</v>
      </c>
      <c r="H192" s="243">
        <f t="shared" si="17"/>
        <v>-0.57290300507498426</v>
      </c>
      <c r="I192" s="359"/>
    </row>
    <row r="193" spans="2:9" x14ac:dyDescent="0.25">
      <c r="B193" s="201">
        <v>42418</v>
      </c>
      <c r="C193" s="298">
        <v>13478</v>
      </c>
      <c r="D193" s="355">
        <v>14.673999999999999</v>
      </c>
      <c r="E193" s="40">
        <v>6.93</v>
      </c>
      <c r="F193" s="40">
        <f t="shared" si="15"/>
        <v>-104373.632</v>
      </c>
      <c r="G193" s="40">
        <f t="shared" si="16"/>
        <v>197776.17199999999</v>
      </c>
      <c r="H193" s="243">
        <f t="shared" si="17"/>
        <v>-0.52773613193403301</v>
      </c>
      <c r="I193" s="359"/>
    </row>
    <row r="194" spans="2:9" x14ac:dyDescent="0.25">
      <c r="B194" s="201">
        <v>42422</v>
      </c>
      <c r="C194" s="298">
        <v>10978</v>
      </c>
      <c r="D194" s="355">
        <v>16.314</v>
      </c>
      <c r="E194" s="40">
        <v>7.49</v>
      </c>
      <c r="F194" s="40">
        <f t="shared" si="15"/>
        <v>-96869.872000000003</v>
      </c>
      <c r="G194" s="40">
        <f>IF(C194=0, 0,D194*C194)</f>
        <v>179095.092</v>
      </c>
      <c r="H194" s="244">
        <f>IF(C194=0, D194, (E194-D194)/D194)</f>
        <v>-0.54088512933676591</v>
      </c>
      <c r="I194" s="359"/>
    </row>
    <row r="195" spans="2:9" x14ac:dyDescent="0.25">
      <c r="B195" s="201">
        <v>42422</v>
      </c>
      <c r="C195" s="298">
        <v>9978</v>
      </c>
      <c r="D195" s="355">
        <v>17.199000000000002</v>
      </c>
      <c r="E195" s="40">
        <v>7.49</v>
      </c>
      <c r="F195" s="249">
        <f t="shared" si="15"/>
        <v>-96876.402000000016</v>
      </c>
      <c r="G195" s="40">
        <f>IF(C195=0, 0,D195*C195)</f>
        <v>171611.622</v>
      </c>
      <c r="H195" s="244">
        <f>IF(C195=0, D195, (E195-D195)/D195)</f>
        <v>-0.56450956450956458</v>
      </c>
      <c r="I195" s="359"/>
    </row>
    <row r="196" spans="2:9" x14ac:dyDescent="0.25">
      <c r="B196" s="201">
        <v>42426</v>
      </c>
      <c r="C196" s="298">
        <v>9678</v>
      </c>
      <c r="D196" s="355">
        <v>17.489000000000001</v>
      </c>
      <c r="E196" s="40">
        <v>7.49</v>
      </c>
      <c r="F196" s="249">
        <f t="shared" ref="F196:F204" si="18">C196*(E196-D196)</f>
        <v>-96770.322</v>
      </c>
      <c r="G196" s="40">
        <f>IF(C196=0, 0,D196*C196)</f>
        <v>169258.54200000002</v>
      </c>
      <c r="H196" s="244">
        <f>IF(C196=0, D196, (E196-D196)/D196)</f>
        <v>-0.57173080221853734</v>
      </c>
      <c r="I196" s="359"/>
    </row>
    <row r="197" spans="2:9" x14ac:dyDescent="0.25">
      <c r="B197" s="201">
        <v>42426</v>
      </c>
      <c r="C197" s="298">
        <v>9178</v>
      </c>
      <c r="D197" s="355">
        <v>18.02</v>
      </c>
      <c r="E197" s="40">
        <v>7.76</v>
      </c>
      <c r="F197" s="249">
        <f t="shared" si="18"/>
        <v>-94166.28</v>
      </c>
      <c r="G197" s="40">
        <f t="shared" ref="G197:G204" si="19">IF(C197=0, 0,D197*C197)</f>
        <v>165387.56</v>
      </c>
      <c r="H197" s="244">
        <f t="shared" ref="H197:H204" si="20">IF(C197=0, D197, (E197-D197)/D197)</f>
        <v>-0.5693673695893452</v>
      </c>
      <c r="I197" s="359"/>
    </row>
    <row r="198" spans="2:9" x14ac:dyDescent="0.25">
      <c r="B198" s="201">
        <v>42426</v>
      </c>
      <c r="C198" s="469">
        <v>8178</v>
      </c>
      <c r="D198" s="470">
        <v>19.245999999999999</v>
      </c>
      <c r="E198" s="40">
        <v>8</v>
      </c>
      <c r="F198" s="249">
        <f t="shared" si="18"/>
        <v>-91969.787999999986</v>
      </c>
      <c r="G198" s="40">
        <f t="shared" si="19"/>
        <v>157393.788</v>
      </c>
      <c r="H198" s="244">
        <f t="shared" si="20"/>
        <v>-0.58432921126467829</v>
      </c>
      <c r="I198" s="359"/>
    </row>
    <row r="199" spans="2:9" x14ac:dyDescent="0.25">
      <c r="B199" s="201">
        <v>42426</v>
      </c>
      <c r="C199" s="298">
        <v>6678</v>
      </c>
      <c r="D199" s="355">
        <v>21.75</v>
      </c>
      <c r="E199" s="40">
        <v>8.1</v>
      </c>
      <c r="F199" s="249">
        <f t="shared" si="18"/>
        <v>-91154.7</v>
      </c>
      <c r="G199" s="40">
        <f t="shared" si="19"/>
        <v>145246.5</v>
      </c>
      <c r="H199" s="244">
        <f t="shared" si="20"/>
        <v>-0.62758620689655176</v>
      </c>
      <c r="I199" s="359"/>
    </row>
    <row r="200" spans="2:9" x14ac:dyDescent="0.25">
      <c r="B200" s="201">
        <v>42426</v>
      </c>
      <c r="C200" s="298">
        <v>8678</v>
      </c>
      <c r="D200" s="355">
        <v>18.568999999999999</v>
      </c>
      <c r="E200" s="40">
        <v>7.94</v>
      </c>
      <c r="F200" s="249">
        <f t="shared" si="18"/>
        <v>-92238.461999999985</v>
      </c>
      <c r="G200" s="40">
        <f t="shared" si="19"/>
        <v>161141.78199999998</v>
      </c>
      <c r="H200" s="244">
        <f t="shared" si="20"/>
        <v>-0.57240562227368186</v>
      </c>
      <c r="I200" s="359"/>
    </row>
    <row r="201" spans="2:9" x14ac:dyDescent="0.25">
      <c r="B201" s="201">
        <v>42429</v>
      </c>
      <c r="C201" s="298">
        <v>7678</v>
      </c>
      <c r="D201" s="355">
        <v>19.876000000000001</v>
      </c>
      <c r="E201" s="40">
        <v>8.2100000000000009</v>
      </c>
      <c r="F201" s="249">
        <f t="shared" si="18"/>
        <v>-89571.54800000001</v>
      </c>
      <c r="G201" s="40">
        <f t="shared" si="19"/>
        <v>152607.92800000001</v>
      </c>
      <c r="H201" s="244">
        <f t="shared" si="20"/>
        <v>-0.58693902193600322</v>
      </c>
      <c r="I201" s="359"/>
    </row>
    <row r="202" spans="2:9" x14ac:dyDescent="0.25">
      <c r="B202" s="201">
        <v>42429</v>
      </c>
      <c r="C202" s="298">
        <v>9678</v>
      </c>
      <c r="D202" s="355">
        <v>17.463000000000001</v>
      </c>
      <c r="E202" s="40">
        <v>8.2100000000000009</v>
      </c>
      <c r="F202" s="249">
        <f t="shared" si="18"/>
        <v>-89550.534</v>
      </c>
      <c r="G202" s="40">
        <f t="shared" si="19"/>
        <v>169006.91400000002</v>
      </c>
      <c r="H202" s="244">
        <f t="shared" si="20"/>
        <v>-0.5298631392086125</v>
      </c>
      <c r="I202" s="359"/>
    </row>
    <row r="203" spans="2:9" x14ac:dyDescent="0.25">
      <c r="B203" s="201">
        <v>42429</v>
      </c>
      <c r="C203" s="298">
        <v>9178</v>
      </c>
      <c r="D203" s="355">
        <v>17.981000000000002</v>
      </c>
      <c r="E203" s="40">
        <v>8.2100000000000009</v>
      </c>
      <c r="F203" s="249">
        <f t="shared" si="18"/>
        <v>-89678.238000000012</v>
      </c>
      <c r="G203" s="40">
        <f t="shared" si="19"/>
        <v>165029.61800000002</v>
      </c>
      <c r="H203" s="244">
        <f t="shared" si="20"/>
        <v>-0.5434069295367332</v>
      </c>
      <c r="I203" s="359"/>
    </row>
    <row r="204" spans="2:9" x14ac:dyDescent="0.25">
      <c r="B204" s="201">
        <v>42429</v>
      </c>
      <c r="C204" s="382">
        <v>9678</v>
      </c>
      <c r="D204" s="383">
        <v>17.459</v>
      </c>
      <c r="E204" s="40">
        <v>8.2100000000000009</v>
      </c>
      <c r="F204" s="249">
        <f t="shared" si="18"/>
        <v>-89511.821999999986</v>
      </c>
      <c r="G204" s="40">
        <f t="shared" si="19"/>
        <v>168968.20199999999</v>
      </c>
      <c r="H204" s="244">
        <f t="shared" si="20"/>
        <v>-0.5297554270004009</v>
      </c>
      <c r="I204" s="359"/>
    </row>
    <row r="205" spans="2:9" x14ac:dyDescent="0.25">
      <c r="B205" s="201">
        <v>42429</v>
      </c>
      <c r="C205" s="298">
        <v>9178</v>
      </c>
      <c r="D205" s="355">
        <v>17.975999999999999</v>
      </c>
      <c r="E205" s="40">
        <v>8.2100000000000009</v>
      </c>
      <c r="F205" s="249">
        <f t="shared" ref="F205:F216" si="21">C205*(E205-D205)</f>
        <v>-89632.347999999984</v>
      </c>
      <c r="G205" s="40">
        <f t="shared" ref="G205:G216" si="22">IF(C205=0, 0,D205*C205)</f>
        <v>164983.728</v>
      </c>
      <c r="H205" s="244">
        <f t="shared" ref="H205:H256" si="23">IF(C205=0, D205, (E205-D205)/D205)</f>
        <v>-0.54327992879394738</v>
      </c>
      <c r="I205" s="359" t="s">
        <v>211</v>
      </c>
    </row>
    <row r="206" spans="2:9" x14ac:dyDescent="0.25">
      <c r="B206" s="201">
        <v>42430</v>
      </c>
      <c r="C206" s="298">
        <v>10178</v>
      </c>
      <c r="D206" s="355">
        <v>16.974</v>
      </c>
      <c r="E206" s="40">
        <v>7.8</v>
      </c>
      <c r="F206" s="249">
        <f t="shared" si="21"/>
        <v>-93372.971999999994</v>
      </c>
      <c r="G206" s="40">
        <f t="shared" si="22"/>
        <v>172761.372</v>
      </c>
      <c r="H206" s="244">
        <f t="shared" si="23"/>
        <v>-0.54047366560622123</v>
      </c>
      <c r="I206" s="359"/>
    </row>
    <row r="207" spans="2:9" x14ac:dyDescent="0.25">
      <c r="B207" s="201">
        <v>42430</v>
      </c>
      <c r="C207" s="298">
        <v>9678</v>
      </c>
      <c r="D207" s="355">
        <v>17.440000000000001</v>
      </c>
      <c r="E207" s="40">
        <v>7.96</v>
      </c>
      <c r="F207" s="249">
        <f t="shared" si="21"/>
        <v>-91747.44</v>
      </c>
      <c r="G207" s="40">
        <f t="shared" si="22"/>
        <v>168784.32</v>
      </c>
      <c r="H207" s="244">
        <f t="shared" si="23"/>
        <v>-0.54357798165137616</v>
      </c>
      <c r="I207" s="359"/>
    </row>
    <row r="208" spans="2:9" x14ac:dyDescent="0.25">
      <c r="B208" s="201">
        <v>42431</v>
      </c>
      <c r="C208" s="100">
        <v>8678</v>
      </c>
      <c r="D208" s="467">
        <v>18.405999999999999</v>
      </c>
      <c r="E208" s="40">
        <v>9.1</v>
      </c>
      <c r="F208" s="249">
        <f t="shared" si="21"/>
        <v>-80757.467999999993</v>
      </c>
      <c r="G208" s="40">
        <f t="shared" si="22"/>
        <v>159727.26799999998</v>
      </c>
      <c r="H208" s="244">
        <f t="shared" si="23"/>
        <v>-0.50559600130392257</v>
      </c>
      <c r="I208" s="359"/>
    </row>
    <row r="209" spans="2:9" x14ac:dyDescent="0.25">
      <c r="B209" s="201">
        <v>42432</v>
      </c>
      <c r="C209" s="100">
        <v>9278</v>
      </c>
      <c r="D209" s="467">
        <v>17.771999999999998</v>
      </c>
      <c r="E209" s="40">
        <v>9.9700000000000006</v>
      </c>
      <c r="F209" s="249">
        <f t="shared" si="21"/>
        <v>-72386.955999999976</v>
      </c>
      <c r="G209" s="40">
        <f t="shared" si="22"/>
        <v>164888.61599999998</v>
      </c>
      <c r="H209" s="244">
        <f t="shared" si="23"/>
        <v>-0.43900517668242173</v>
      </c>
      <c r="I209" s="359"/>
    </row>
    <row r="210" spans="2:9" x14ac:dyDescent="0.25">
      <c r="B210" s="201">
        <v>42433</v>
      </c>
      <c r="C210" s="10">
        <v>9278</v>
      </c>
      <c r="D210" s="256">
        <v>17.771999999999998</v>
      </c>
      <c r="E210" s="40">
        <v>11</v>
      </c>
      <c r="F210" s="249">
        <f t="shared" si="21"/>
        <v>-62830.615999999987</v>
      </c>
      <c r="G210" s="40">
        <f t="shared" si="22"/>
        <v>164888.61599999998</v>
      </c>
      <c r="H210" s="244">
        <f t="shared" si="23"/>
        <v>-0.38104884087328378</v>
      </c>
      <c r="I210" s="359"/>
    </row>
    <row r="211" spans="2:9" x14ac:dyDescent="0.25">
      <c r="B211" s="201">
        <v>42439</v>
      </c>
      <c r="C211" s="298">
        <v>9278</v>
      </c>
      <c r="D211" s="355">
        <v>17.718</v>
      </c>
      <c r="E211" s="356">
        <v>10.59</v>
      </c>
      <c r="F211" s="249">
        <f t="shared" si="21"/>
        <v>-66133.584000000003</v>
      </c>
      <c r="G211" s="40">
        <f t="shared" si="22"/>
        <v>164387.60399999999</v>
      </c>
      <c r="H211" s="244">
        <f t="shared" si="23"/>
        <v>-0.40230274297324753</v>
      </c>
      <c r="I211" s="359" t="s">
        <v>210</v>
      </c>
    </row>
    <row r="212" spans="2:9" x14ac:dyDescent="0.25">
      <c r="B212" s="201">
        <v>42440</v>
      </c>
      <c r="C212" s="10">
        <v>9278</v>
      </c>
      <c r="D212" s="256">
        <v>17.712</v>
      </c>
      <c r="E212" s="40">
        <v>11.12</v>
      </c>
      <c r="F212" s="249">
        <f t="shared" si="21"/>
        <v>-61160.576000000008</v>
      </c>
      <c r="G212" s="40">
        <f t="shared" si="22"/>
        <v>164331.93599999999</v>
      </c>
      <c r="H212" s="244">
        <f t="shared" si="23"/>
        <v>-0.37217705510388438</v>
      </c>
      <c r="I212" s="40"/>
    </row>
    <row r="213" spans="2:9" x14ac:dyDescent="0.25">
      <c r="B213" s="201">
        <v>42446</v>
      </c>
      <c r="C213" s="100">
        <v>9278</v>
      </c>
      <c r="D213" s="467">
        <v>17.704999999999998</v>
      </c>
      <c r="E213" s="40">
        <v>11.45</v>
      </c>
      <c r="F213" s="249">
        <f t="shared" si="21"/>
        <v>-58033.889999999992</v>
      </c>
      <c r="G213" s="40">
        <f t="shared" si="22"/>
        <v>164266.99</v>
      </c>
      <c r="H213" s="244">
        <f t="shared" si="23"/>
        <v>-0.353290031064671</v>
      </c>
      <c r="I213" s="40"/>
    </row>
    <row r="214" spans="2:9" x14ac:dyDescent="0.25">
      <c r="B214" s="201">
        <v>42447</v>
      </c>
      <c r="C214" s="100">
        <v>7928</v>
      </c>
      <c r="D214" s="467">
        <v>18.734999999999999</v>
      </c>
      <c r="E214" s="40">
        <v>11.63</v>
      </c>
      <c r="F214" s="249">
        <f t="shared" si="21"/>
        <v>-56328.439999999988</v>
      </c>
      <c r="G214" s="40">
        <f t="shared" si="22"/>
        <v>148531.07999999999</v>
      </c>
      <c r="H214" s="244">
        <f t="shared" si="23"/>
        <v>-0.37923672271150249</v>
      </c>
      <c r="I214" s="376"/>
    </row>
    <row r="215" spans="2:9" x14ac:dyDescent="0.25">
      <c r="B215" s="201">
        <v>42450</v>
      </c>
      <c r="C215" s="100">
        <v>9278</v>
      </c>
      <c r="D215" s="467">
        <v>17.670000000000002</v>
      </c>
      <c r="E215" s="40">
        <v>11.43</v>
      </c>
      <c r="F215" s="249">
        <f t="shared" si="21"/>
        <v>-57894.720000000016</v>
      </c>
      <c r="G215" s="40">
        <f t="shared" si="22"/>
        <v>163942.26</v>
      </c>
      <c r="H215" s="244">
        <f t="shared" si="23"/>
        <v>-0.35314091680814946</v>
      </c>
      <c r="I215" s="376"/>
    </row>
    <row r="216" spans="2:9" x14ac:dyDescent="0.25">
      <c r="B216" s="201">
        <v>42451</v>
      </c>
      <c r="C216" s="100">
        <v>9628</v>
      </c>
      <c r="D216" s="467">
        <v>17.428000000000001</v>
      </c>
      <c r="E216" s="40">
        <v>11.31</v>
      </c>
      <c r="F216" s="249">
        <f t="shared" si="21"/>
        <v>-58904.104000000007</v>
      </c>
      <c r="G216" s="40">
        <f t="shared" si="22"/>
        <v>167796.78400000001</v>
      </c>
      <c r="H216" s="244">
        <f t="shared" si="23"/>
        <v>-0.35104429653431263</v>
      </c>
      <c r="I216" s="40"/>
    </row>
    <row r="217" spans="2:9" x14ac:dyDescent="0.25">
      <c r="B217" s="201">
        <v>42453</v>
      </c>
      <c r="C217" s="10">
        <v>13278</v>
      </c>
      <c r="D217" s="256">
        <v>15.5565</v>
      </c>
      <c r="E217" s="40">
        <v>10.29</v>
      </c>
      <c r="F217" s="249">
        <f t="shared" ref="F217:F256" si="24">C217*(E217-D217)</f>
        <v>-69928.587000000014</v>
      </c>
      <c r="G217" s="40">
        <f t="shared" ref="G217:G256" si="25">IF(C217=0, 0,D217*C217)</f>
        <v>206559.20699999999</v>
      </c>
      <c r="H217" s="244">
        <f t="shared" si="23"/>
        <v>-0.33854016006171056</v>
      </c>
      <c r="I217" s="40"/>
    </row>
    <row r="218" spans="2:9" x14ac:dyDescent="0.25">
      <c r="B218" s="201">
        <v>42459</v>
      </c>
      <c r="C218" s="10">
        <v>11278</v>
      </c>
      <c r="D218" s="256">
        <v>16.408899999999999</v>
      </c>
      <c r="E218" s="40">
        <v>10.53</v>
      </c>
      <c r="F218" s="249">
        <f t="shared" si="24"/>
        <v>-66302.234199999992</v>
      </c>
      <c r="G218" s="40">
        <f t="shared" si="25"/>
        <v>185059.5742</v>
      </c>
      <c r="H218" s="244">
        <f t="shared" si="23"/>
        <v>-0.35827508242478168</v>
      </c>
      <c r="I218" s="40"/>
    </row>
    <row r="219" spans="2:9" x14ac:dyDescent="0.25">
      <c r="B219" s="201">
        <v>42460</v>
      </c>
      <c r="C219" s="382">
        <v>9678</v>
      </c>
      <c r="D219" s="383">
        <v>17.311699999999998</v>
      </c>
      <c r="E219" s="40">
        <v>11.14</v>
      </c>
      <c r="F219" s="249">
        <f t="shared" si="24"/>
        <v>-59729.712599999977</v>
      </c>
      <c r="G219" s="40">
        <f t="shared" si="25"/>
        <v>167542.63259999998</v>
      </c>
      <c r="H219" s="244">
        <f t="shared" si="23"/>
        <v>-0.35650456049954643</v>
      </c>
      <c r="I219" s="376"/>
    </row>
    <row r="220" spans="2:9" x14ac:dyDescent="0.25">
      <c r="B220" s="201">
        <v>42461</v>
      </c>
      <c r="C220" s="10">
        <v>11678</v>
      </c>
      <c r="D220" s="256">
        <v>16.116</v>
      </c>
      <c r="E220" s="40">
        <v>10.53</v>
      </c>
      <c r="F220" s="249">
        <f t="shared" si="24"/>
        <v>-65233.308000000005</v>
      </c>
      <c r="G220" s="40">
        <f t="shared" si="25"/>
        <v>188202.64799999999</v>
      </c>
      <c r="H220" s="244">
        <f t="shared" si="23"/>
        <v>-0.34661206254653765</v>
      </c>
      <c r="I220" s="40"/>
    </row>
    <row r="221" spans="2:9" x14ac:dyDescent="0.25">
      <c r="B221" s="201">
        <v>42461</v>
      </c>
      <c r="C221" s="298">
        <v>9678</v>
      </c>
      <c r="D221" s="355">
        <v>17.266200000000001</v>
      </c>
      <c r="E221" s="40">
        <v>10.56</v>
      </c>
      <c r="F221" s="249">
        <f t="shared" si="24"/>
        <v>-64902.603600000009</v>
      </c>
      <c r="G221" s="40">
        <f t="shared" si="25"/>
        <v>167102.28360000002</v>
      </c>
      <c r="H221" s="244">
        <f t="shared" si="23"/>
        <v>-0.388400458699656</v>
      </c>
      <c r="I221" s="40"/>
    </row>
    <row r="222" spans="2:9" x14ac:dyDescent="0.25">
      <c r="B222" s="201">
        <v>42464</v>
      </c>
      <c r="C222" s="10">
        <v>9778</v>
      </c>
      <c r="D222" s="256">
        <v>17.196100000000001</v>
      </c>
      <c r="E222" s="40">
        <v>10.4</v>
      </c>
      <c r="F222" s="249">
        <f t="shared" si="24"/>
        <v>-66452.265800000008</v>
      </c>
      <c r="G222" s="40">
        <f t="shared" si="25"/>
        <v>168143.46580000001</v>
      </c>
      <c r="H222" s="244">
        <f t="shared" si="23"/>
        <v>-0.3952117049796175</v>
      </c>
      <c r="I222" s="40"/>
    </row>
    <row r="223" spans="2:9" x14ac:dyDescent="0.25">
      <c r="B223" s="201">
        <v>42465</v>
      </c>
      <c r="C223" s="382">
        <v>9678</v>
      </c>
      <c r="D223" s="383">
        <v>17.262699999999999</v>
      </c>
      <c r="E223" s="40">
        <v>10.63</v>
      </c>
      <c r="F223" s="249">
        <f t="shared" si="24"/>
        <v>-64191.270599999982</v>
      </c>
      <c r="G223" s="40">
        <f t="shared" si="25"/>
        <v>167068.4106</v>
      </c>
      <c r="H223" s="244">
        <f t="shared" si="23"/>
        <v>-0.38422147172806098</v>
      </c>
      <c r="I223" s="376"/>
    </row>
    <row r="224" spans="2:9" x14ac:dyDescent="0.25">
      <c r="B224" s="201">
        <v>42469</v>
      </c>
      <c r="C224" s="10">
        <v>8678</v>
      </c>
      <c r="D224" s="256">
        <v>17.895700000000001</v>
      </c>
      <c r="E224" s="40">
        <v>11.78</v>
      </c>
      <c r="F224" s="249">
        <f t="shared" si="24"/>
        <v>-53072.044600000016</v>
      </c>
      <c r="G224" s="40">
        <f t="shared" si="25"/>
        <v>155298.88460000002</v>
      </c>
      <c r="H224" s="244">
        <f t="shared" si="23"/>
        <v>-0.34174131215878684</v>
      </c>
      <c r="I224" s="376"/>
    </row>
    <row r="225" spans="2:9" x14ac:dyDescent="0.25">
      <c r="B225" s="201">
        <v>42471</v>
      </c>
      <c r="C225" s="382">
        <v>9678</v>
      </c>
      <c r="D225" s="383">
        <v>17.2514</v>
      </c>
      <c r="E225" s="40">
        <v>11.67</v>
      </c>
      <c r="F225" s="249">
        <f t="shared" si="24"/>
        <v>-54016.789200000007</v>
      </c>
      <c r="G225" s="40">
        <f t="shared" si="25"/>
        <v>166959.04920000001</v>
      </c>
      <c r="H225" s="244">
        <f t="shared" si="23"/>
        <v>-0.32353316252593994</v>
      </c>
      <c r="I225" s="376"/>
    </row>
    <row r="226" spans="2:9" x14ac:dyDescent="0.25">
      <c r="B226" s="201">
        <v>42472</v>
      </c>
      <c r="C226" s="10">
        <v>8288</v>
      </c>
      <c r="D226" s="256">
        <v>17.96</v>
      </c>
      <c r="E226" s="40">
        <v>13.05</v>
      </c>
      <c r="F226" s="249">
        <f t="shared" si="24"/>
        <v>-40694.080000000002</v>
      </c>
      <c r="G226" s="40">
        <f t="shared" si="25"/>
        <v>148852.48000000001</v>
      </c>
      <c r="H226" s="244">
        <f t="shared" si="23"/>
        <v>-0.27338530066815142</v>
      </c>
      <c r="I226" s="40"/>
    </row>
    <row r="227" spans="2:9" x14ac:dyDescent="0.25">
      <c r="B227" s="201">
        <v>42473</v>
      </c>
      <c r="C227" s="10">
        <v>9258</v>
      </c>
      <c r="D227" s="256">
        <v>17.415800000000001</v>
      </c>
      <c r="E227" s="40">
        <v>12.92</v>
      </c>
      <c r="F227" s="249">
        <f t="shared" si="24"/>
        <v>-41622.116400000006</v>
      </c>
      <c r="G227" s="40">
        <f t="shared" si="25"/>
        <v>161235.47640000001</v>
      </c>
      <c r="H227" s="244">
        <f t="shared" si="23"/>
        <v>-0.2581449029042594</v>
      </c>
      <c r="I227" s="40"/>
    </row>
    <row r="228" spans="2:9" x14ac:dyDescent="0.25">
      <c r="B228" s="201">
        <v>42474</v>
      </c>
      <c r="C228" s="382">
        <v>9678</v>
      </c>
      <c r="D228" s="383">
        <v>17.2135</v>
      </c>
      <c r="E228" s="40">
        <v>13.11</v>
      </c>
      <c r="F228" s="249">
        <f t="shared" si="24"/>
        <v>-39713.673000000003</v>
      </c>
      <c r="G228" s="40">
        <f t="shared" si="25"/>
        <v>166592.253</v>
      </c>
      <c r="H228" s="244">
        <f t="shared" si="23"/>
        <v>-0.23838847416272113</v>
      </c>
      <c r="I228" s="40"/>
    </row>
    <row r="229" spans="2:9" x14ac:dyDescent="0.25">
      <c r="B229" s="201">
        <v>42474</v>
      </c>
      <c r="C229" s="10">
        <v>9178</v>
      </c>
      <c r="D229" s="256">
        <v>17.433299999999999</v>
      </c>
      <c r="E229" s="40">
        <v>13.11</v>
      </c>
      <c r="F229" s="249">
        <f t="shared" si="24"/>
        <v>-39679.2474</v>
      </c>
      <c r="G229" s="40">
        <f t="shared" si="25"/>
        <v>160002.82739999998</v>
      </c>
      <c r="H229" s="244">
        <f t="shared" si="23"/>
        <v>-0.24799091394056202</v>
      </c>
      <c r="I229" s="40"/>
    </row>
    <row r="230" spans="2:9" x14ac:dyDescent="0.25">
      <c r="B230" s="201">
        <v>42475</v>
      </c>
      <c r="C230" s="382">
        <v>9678</v>
      </c>
      <c r="D230" s="383">
        <v>17.205100000000002</v>
      </c>
      <c r="E230" s="40">
        <v>13.01</v>
      </c>
      <c r="F230" s="249">
        <f t="shared" si="24"/>
        <v>-40600.177800000019</v>
      </c>
      <c r="G230" s="40">
        <f t="shared" si="25"/>
        <v>166510.9578</v>
      </c>
      <c r="H230" s="244">
        <f t="shared" si="23"/>
        <v>-0.24382886469709572</v>
      </c>
      <c r="I230" s="40"/>
    </row>
    <row r="231" spans="2:9" x14ac:dyDescent="0.25">
      <c r="B231" s="201">
        <v>42478</v>
      </c>
      <c r="C231" s="10">
        <v>9178</v>
      </c>
      <c r="D231" s="256">
        <v>17.412400000000002</v>
      </c>
      <c r="E231" s="40">
        <v>13.36</v>
      </c>
      <c r="F231" s="249">
        <f t="shared" si="24"/>
        <v>-37192.92720000002</v>
      </c>
      <c r="G231" s="40">
        <f t="shared" si="25"/>
        <v>159811.00720000002</v>
      </c>
      <c r="H231" s="244">
        <f t="shared" si="23"/>
        <v>-0.232730697663734</v>
      </c>
      <c r="I231" s="40"/>
    </row>
    <row r="232" spans="2:9" x14ac:dyDescent="0.25">
      <c r="B232" s="201">
        <v>42484</v>
      </c>
      <c r="C232" s="10">
        <v>9178</v>
      </c>
      <c r="D232" s="256">
        <v>17.412400000000002</v>
      </c>
      <c r="E232" s="40">
        <v>14.34</v>
      </c>
      <c r="F232" s="249">
        <f t="shared" si="24"/>
        <v>-28198.487200000018</v>
      </c>
      <c r="G232" s="40">
        <f t="shared" si="25"/>
        <v>159811.00720000002</v>
      </c>
      <c r="H232" s="244">
        <f t="shared" si="23"/>
        <v>-0.17644896740254082</v>
      </c>
      <c r="I232" s="40"/>
    </row>
    <row r="233" spans="2:9" x14ac:dyDescent="0.25">
      <c r="B233" s="201">
        <v>42485</v>
      </c>
      <c r="C233" s="10">
        <v>9678</v>
      </c>
      <c r="D233" s="256">
        <v>17.233499999999999</v>
      </c>
      <c r="E233" s="40">
        <v>13.83</v>
      </c>
      <c r="F233" s="249">
        <f t="shared" si="24"/>
        <v>-32939.072999999997</v>
      </c>
      <c r="G233" s="40">
        <f t="shared" si="25"/>
        <v>166785.81299999999</v>
      </c>
      <c r="H233" s="244">
        <f t="shared" si="23"/>
        <v>-0.19749325441726867</v>
      </c>
      <c r="I233" s="40"/>
    </row>
    <row r="234" spans="2:9" x14ac:dyDescent="0.25">
      <c r="B234" s="201">
        <v>42486</v>
      </c>
      <c r="C234" s="10">
        <v>9178</v>
      </c>
      <c r="D234" s="256">
        <v>17.390599999999999</v>
      </c>
      <c r="E234" s="40">
        <v>14.44</v>
      </c>
      <c r="F234" s="249">
        <f t="shared" si="24"/>
        <v>-27080.606799999998</v>
      </c>
      <c r="G234" s="40">
        <f t="shared" si="25"/>
        <v>159610.92679999999</v>
      </c>
      <c r="H234" s="244">
        <f t="shared" si="23"/>
        <v>-0.16966637148804525</v>
      </c>
      <c r="I234" s="376"/>
    </row>
    <row r="235" spans="2:9" x14ac:dyDescent="0.25">
      <c r="B235" s="201">
        <v>42487</v>
      </c>
      <c r="C235" s="10">
        <v>9178</v>
      </c>
      <c r="D235" s="256">
        <v>17.376300000000001</v>
      </c>
      <c r="E235" s="40">
        <v>14.84</v>
      </c>
      <c r="F235" s="249">
        <f t="shared" si="24"/>
        <v>-23278.161400000005</v>
      </c>
      <c r="G235" s="40">
        <f t="shared" si="25"/>
        <v>159479.6814</v>
      </c>
      <c r="H235" s="244">
        <f t="shared" si="23"/>
        <v>-0.14596317973331496</v>
      </c>
      <c r="I235" s="40"/>
    </row>
    <row r="236" spans="2:9" x14ac:dyDescent="0.25">
      <c r="B236" s="201">
        <v>42488</v>
      </c>
      <c r="C236" s="382">
        <v>9678</v>
      </c>
      <c r="D236" s="383">
        <v>17.2287</v>
      </c>
      <c r="E236" s="40">
        <v>14.35</v>
      </c>
      <c r="F236" s="249">
        <f t="shared" si="24"/>
        <v>-27860.058600000004</v>
      </c>
      <c r="G236" s="40">
        <f t="shared" si="25"/>
        <v>166739.35860000001</v>
      </c>
      <c r="H236" s="244">
        <f t="shared" si="23"/>
        <v>-0.16708747612994598</v>
      </c>
      <c r="I236" s="40"/>
    </row>
    <row r="237" spans="2:9" x14ac:dyDescent="0.25">
      <c r="B237" s="201">
        <v>42489</v>
      </c>
      <c r="C237" s="382">
        <v>9678</v>
      </c>
      <c r="D237" s="383">
        <v>17.179200000000002</v>
      </c>
      <c r="E237" s="40">
        <v>14.09</v>
      </c>
      <c r="F237" s="249">
        <f t="shared" si="24"/>
        <v>-29897.277600000016</v>
      </c>
      <c r="G237" s="40">
        <f t="shared" si="25"/>
        <v>166260.29760000002</v>
      </c>
      <c r="H237" s="244">
        <f t="shared" si="23"/>
        <v>-0.17982211045916</v>
      </c>
      <c r="I237" s="40"/>
    </row>
    <row r="238" spans="2:9" x14ac:dyDescent="0.25">
      <c r="B238" s="201">
        <v>42492</v>
      </c>
      <c r="C238" s="382">
        <v>9678</v>
      </c>
      <c r="D238" s="383">
        <v>17.136399999999998</v>
      </c>
      <c r="E238" s="40">
        <v>13.55</v>
      </c>
      <c r="F238" s="249">
        <f t="shared" si="24"/>
        <v>-34709.179199999977</v>
      </c>
      <c r="G238" s="40">
        <f t="shared" si="25"/>
        <v>165846.07919999998</v>
      </c>
      <c r="H238" s="244">
        <f t="shared" si="23"/>
        <v>-0.20928549753740563</v>
      </c>
      <c r="I238" s="40"/>
    </row>
    <row r="239" spans="2:9" x14ac:dyDescent="0.25">
      <c r="B239" s="201">
        <v>42493</v>
      </c>
      <c r="C239" s="382">
        <v>9678</v>
      </c>
      <c r="D239" s="383">
        <v>17.1221</v>
      </c>
      <c r="E239" s="40">
        <v>12.79</v>
      </c>
      <c r="F239" s="249">
        <f t="shared" si="24"/>
        <v>-41926.063800000004</v>
      </c>
      <c r="G239" s="40">
        <f t="shared" si="25"/>
        <v>165707.6838</v>
      </c>
      <c r="H239" s="244">
        <f t="shared" si="23"/>
        <v>-0.25301218892542388</v>
      </c>
      <c r="I239" s="376"/>
    </row>
    <row r="240" spans="2:9" x14ac:dyDescent="0.25">
      <c r="B240" s="201">
        <v>42494</v>
      </c>
      <c r="C240" s="10">
        <v>11678</v>
      </c>
      <c r="D240" s="256">
        <v>16.316800000000001</v>
      </c>
      <c r="E240" s="40">
        <v>12.17</v>
      </c>
      <c r="F240" s="249">
        <f t="shared" si="24"/>
        <v>-48426.330400000006</v>
      </c>
      <c r="G240" s="40">
        <f t="shared" si="25"/>
        <v>190547.59040000002</v>
      </c>
      <c r="H240" s="244">
        <f t="shared" si="23"/>
        <v>-0.25414296920964896</v>
      </c>
      <c r="I240" s="40"/>
    </row>
    <row r="241" spans="2:9" x14ac:dyDescent="0.25">
      <c r="B241" s="201">
        <v>42495</v>
      </c>
      <c r="C241" s="382">
        <v>9678</v>
      </c>
      <c r="D241" s="383">
        <v>17.0684</v>
      </c>
      <c r="E241" s="40">
        <v>12.07</v>
      </c>
      <c r="F241" s="249">
        <f t="shared" si="24"/>
        <v>-48374.515200000002</v>
      </c>
      <c r="G241" s="40">
        <f t="shared" si="25"/>
        <v>165187.97520000002</v>
      </c>
      <c r="H241" s="244">
        <f t="shared" si="23"/>
        <v>-0.29284525790349419</v>
      </c>
      <c r="I241" s="376"/>
    </row>
    <row r="242" spans="2:9" x14ac:dyDescent="0.25">
      <c r="B242" s="201">
        <v>42499</v>
      </c>
      <c r="C242" s="10">
        <v>10678</v>
      </c>
      <c r="D242" s="256">
        <v>16.537600000000001</v>
      </c>
      <c r="E242" s="40">
        <v>11.44</v>
      </c>
      <c r="F242" s="249">
        <f t="shared" si="24"/>
        <v>-54432.172800000015</v>
      </c>
      <c r="G242" s="40">
        <f t="shared" si="25"/>
        <v>176588.49280000001</v>
      </c>
      <c r="H242" s="244">
        <f t="shared" si="23"/>
        <v>-0.30824303405572762</v>
      </c>
      <c r="I242" s="40"/>
    </row>
    <row r="243" spans="2:9" x14ac:dyDescent="0.25">
      <c r="B243" s="201">
        <v>42500</v>
      </c>
      <c r="C243" s="382">
        <v>9678</v>
      </c>
      <c r="D243" s="383">
        <v>17.042100000000001</v>
      </c>
      <c r="E243" s="40">
        <v>11.94</v>
      </c>
      <c r="F243" s="249">
        <f t="shared" si="24"/>
        <v>-49378.123800000016</v>
      </c>
      <c r="G243" s="40">
        <f t="shared" si="25"/>
        <v>164933.44380000001</v>
      </c>
      <c r="H243" s="244">
        <f t="shared" si="23"/>
        <v>-0.2993821184009014</v>
      </c>
      <c r="I243" s="40"/>
    </row>
    <row r="244" spans="2:9" x14ac:dyDescent="0.25">
      <c r="B244" s="201">
        <v>42502</v>
      </c>
      <c r="C244" s="10">
        <v>10678</v>
      </c>
      <c r="D244" s="256">
        <v>16.601800000000001</v>
      </c>
      <c r="E244" s="40">
        <v>12.33</v>
      </c>
      <c r="F244" s="249">
        <f t="shared" si="24"/>
        <v>-45614.280400000011</v>
      </c>
      <c r="G244" s="40">
        <f t="shared" si="25"/>
        <v>177274.02040000001</v>
      </c>
      <c r="H244" s="244">
        <f t="shared" si="23"/>
        <v>-0.25730944837306802</v>
      </c>
      <c r="I244" s="40"/>
    </row>
    <row r="245" spans="2:9" x14ac:dyDescent="0.25">
      <c r="B245" s="201">
        <v>42502</v>
      </c>
      <c r="C245" s="382">
        <v>9678</v>
      </c>
      <c r="D245" s="383">
        <v>17.0334</v>
      </c>
      <c r="E245" s="40">
        <v>12.33</v>
      </c>
      <c r="F245" s="249">
        <f t="shared" si="24"/>
        <v>-45519.5052</v>
      </c>
      <c r="G245" s="40">
        <f t="shared" si="25"/>
        <v>164849.2452</v>
      </c>
      <c r="H245" s="244">
        <f t="shared" si="23"/>
        <v>-0.27612807777660364</v>
      </c>
      <c r="I245" s="40"/>
    </row>
    <row r="246" spans="2:9" x14ac:dyDescent="0.25">
      <c r="B246" s="201">
        <v>42503</v>
      </c>
      <c r="C246" s="382">
        <v>9678</v>
      </c>
      <c r="D246" s="383">
        <v>17.029299999999999</v>
      </c>
      <c r="E246" s="40">
        <v>12.3</v>
      </c>
      <c r="F246" s="249">
        <f t="shared" si="24"/>
        <v>-45770.165399999983</v>
      </c>
      <c r="G246" s="40">
        <f t="shared" si="25"/>
        <v>164809.56539999999</v>
      </c>
      <c r="H246" s="244">
        <f t="shared" si="23"/>
        <v>-0.27771546687180321</v>
      </c>
      <c r="I246" s="40"/>
    </row>
    <row r="247" spans="2:9" x14ac:dyDescent="0.25">
      <c r="B247" s="201">
        <v>42506</v>
      </c>
      <c r="C247" s="382">
        <v>9678</v>
      </c>
      <c r="D247" s="383">
        <v>17.027699999999999</v>
      </c>
      <c r="E247" s="40">
        <v>12.78</v>
      </c>
      <c r="F247" s="249">
        <f t="shared" si="24"/>
        <v>-41109.240599999997</v>
      </c>
      <c r="G247" s="40">
        <f t="shared" si="25"/>
        <v>164794.08059999999</v>
      </c>
      <c r="H247" s="244">
        <f t="shared" si="23"/>
        <v>-0.24945823569830336</v>
      </c>
      <c r="I247" s="40"/>
    </row>
    <row r="248" spans="2:9" x14ac:dyDescent="0.25">
      <c r="B248" s="201">
        <v>42513</v>
      </c>
      <c r="C248" s="10">
        <v>9178</v>
      </c>
      <c r="D248" s="256">
        <v>17.244399999999999</v>
      </c>
      <c r="E248" s="40">
        <v>13.19</v>
      </c>
      <c r="F248" s="249">
        <f t="shared" si="24"/>
        <v>-37211.283199999991</v>
      </c>
      <c r="G248" s="40">
        <f t="shared" si="25"/>
        <v>158269.10319999998</v>
      </c>
      <c r="H248" s="244">
        <f t="shared" si="23"/>
        <v>-0.23511400802579385</v>
      </c>
      <c r="I248" s="40"/>
    </row>
    <row r="249" spans="2:9" x14ac:dyDescent="0.25">
      <c r="B249" s="201">
        <v>42514</v>
      </c>
      <c r="C249" s="382">
        <v>9678</v>
      </c>
      <c r="D249" s="383">
        <v>17.026</v>
      </c>
      <c r="E249" s="40">
        <v>13.02</v>
      </c>
      <c r="F249" s="249">
        <f t="shared" si="24"/>
        <v>-38770.067999999999</v>
      </c>
      <c r="G249" s="40">
        <f t="shared" si="25"/>
        <v>164777.628</v>
      </c>
      <c r="H249" s="244">
        <f t="shared" si="23"/>
        <v>-0.23528720779983556</v>
      </c>
      <c r="I249" s="40"/>
    </row>
    <row r="250" spans="2:9" x14ac:dyDescent="0.25">
      <c r="B250" s="201">
        <v>42515</v>
      </c>
      <c r="C250" s="10">
        <v>9178</v>
      </c>
      <c r="D250" s="256">
        <v>17.206800000000001</v>
      </c>
      <c r="E250" s="40">
        <v>13.54</v>
      </c>
      <c r="F250" s="249">
        <f t="shared" si="24"/>
        <v>-33653.890400000018</v>
      </c>
      <c r="G250" s="40">
        <f t="shared" si="25"/>
        <v>157924.0104</v>
      </c>
      <c r="H250" s="244">
        <f t="shared" si="23"/>
        <v>-0.21310179696399109</v>
      </c>
      <c r="I250" s="40"/>
    </row>
    <row r="251" spans="2:9" x14ac:dyDescent="0.25">
      <c r="B251" s="201">
        <v>42516</v>
      </c>
      <c r="C251" s="382">
        <v>9678</v>
      </c>
      <c r="D251" s="383">
        <v>17.003799999999998</v>
      </c>
      <c r="E251" s="40">
        <v>13.17</v>
      </c>
      <c r="F251" s="249">
        <f t="shared" si="24"/>
        <v>-37103.516399999986</v>
      </c>
      <c r="G251" s="40">
        <f t="shared" si="25"/>
        <v>164562.77639999997</v>
      </c>
      <c r="H251" s="244">
        <f t="shared" si="23"/>
        <v>-0.22546724849739463</v>
      </c>
      <c r="I251" s="40"/>
    </row>
    <row r="252" spans="2:9" x14ac:dyDescent="0.25">
      <c r="B252" s="201">
        <v>42517</v>
      </c>
      <c r="C252" s="382">
        <v>9678</v>
      </c>
      <c r="D252" s="383">
        <v>16.999700000000001</v>
      </c>
      <c r="E252" s="40">
        <v>12.9</v>
      </c>
      <c r="F252" s="249">
        <f t="shared" si="24"/>
        <v>-39676.8966</v>
      </c>
      <c r="G252" s="40">
        <f t="shared" si="25"/>
        <v>164523.09660000002</v>
      </c>
      <c r="H252" s="244">
        <f t="shared" si="23"/>
        <v>-0.2411630793484591</v>
      </c>
      <c r="I252" s="40"/>
    </row>
    <row r="253" spans="2:9" x14ac:dyDescent="0.25">
      <c r="B253" s="201">
        <v>42525</v>
      </c>
      <c r="C253" s="382">
        <v>9678</v>
      </c>
      <c r="D253" s="383">
        <v>16.9956</v>
      </c>
      <c r="E253" s="40">
        <v>13.32</v>
      </c>
      <c r="F253" s="249">
        <f t="shared" si="24"/>
        <v>-35572.456799999993</v>
      </c>
      <c r="G253" s="40">
        <f t="shared" si="25"/>
        <v>164483.41680000001</v>
      </c>
      <c r="H253" s="244">
        <f t="shared" si="23"/>
        <v>-0.21626773988561743</v>
      </c>
      <c r="I253" s="40"/>
    </row>
    <row r="254" spans="2:9" x14ac:dyDescent="0.25">
      <c r="B254" s="201">
        <v>42527</v>
      </c>
      <c r="C254" s="10">
        <v>8178</v>
      </c>
      <c r="D254" s="256">
        <v>17.568999999999999</v>
      </c>
      <c r="E254" s="40">
        <v>13.96</v>
      </c>
      <c r="F254" s="249">
        <f t="shared" si="24"/>
        <v>-29514.401999999984</v>
      </c>
      <c r="G254" s="40">
        <f t="shared" si="25"/>
        <v>143679.28200000001</v>
      </c>
      <c r="H254" s="244">
        <f t="shared" si="23"/>
        <v>-0.20541863509590746</v>
      </c>
      <c r="I254" s="40"/>
    </row>
    <row r="255" spans="2:9" x14ac:dyDescent="0.25">
      <c r="B255" s="201">
        <v>42528</v>
      </c>
      <c r="C255" s="10">
        <v>7678</v>
      </c>
      <c r="D255" s="256">
        <v>17.759599999999999</v>
      </c>
      <c r="E255" s="40">
        <v>14.62</v>
      </c>
      <c r="F255" s="249">
        <f t="shared" si="24"/>
        <v>-24105.848799999996</v>
      </c>
      <c r="G255" s="40">
        <f t="shared" si="25"/>
        <v>136358.20879999999</v>
      </c>
      <c r="H255" s="244">
        <f t="shared" si="23"/>
        <v>-0.17678326088425414</v>
      </c>
      <c r="I255" s="40"/>
    </row>
    <row r="256" spans="2:9" x14ac:dyDescent="0.25">
      <c r="B256" s="201">
        <v>42529</v>
      </c>
      <c r="C256" s="469">
        <v>8178</v>
      </c>
      <c r="D256" s="470">
        <v>17.5654</v>
      </c>
      <c r="E256" s="40">
        <v>14.53</v>
      </c>
      <c r="F256" s="249">
        <f t="shared" si="24"/>
        <v>-24823.50120000001</v>
      </c>
      <c r="G256" s="40">
        <f t="shared" si="25"/>
        <v>143649.8412</v>
      </c>
      <c r="H256" s="244">
        <f t="shared" si="23"/>
        <v>-0.17280562924840887</v>
      </c>
      <c r="I256" s="40"/>
    </row>
    <row r="257" spans="2:9" x14ac:dyDescent="0.25">
      <c r="B257" s="201">
        <v>42531</v>
      </c>
      <c r="C257" s="100">
        <v>8978</v>
      </c>
      <c r="D257" s="467">
        <v>17.1751</v>
      </c>
      <c r="E257" s="40">
        <v>13.42</v>
      </c>
      <c r="F257" s="249">
        <f t="shared" ref="F257:F264" si="26">C257*(E257-D257)</f>
        <v>-33713.287800000006</v>
      </c>
      <c r="G257" s="40">
        <f t="shared" ref="G257:G264" si="27">IF(C257=0, 0,D257*C257)</f>
        <v>154198.0478</v>
      </c>
      <c r="H257" s="244">
        <f t="shared" ref="H257:H264" si="28">IF(C257=0, D257, (E257-D257)/D257)</f>
        <v>-0.21863628159370255</v>
      </c>
      <c r="I257" s="40"/>
    </row>
    <row r="258" spans="2:9" x14ac:dyDescent="0.25">
      <c r="B258" s="201">
        <v>42531</v>
      </c>
      <c r="C258" s="100">
        <v>9278</v>
      </c>
      <c r="D258" s="467">
        <v>17.1052</v>
      </c>
      <c r="E258" s="40">
        <v>13.42</v>
      </c>
      <c r="F258" s="249">
        <f t="shared" si="26"/>
        <v>-34191.285600000003</v>
      </c>
      <c r="G258" s="40">
        <f t="shared" si="27"/>
        <v>158702.04560000001</v>
      </c>
      <c r="H258" s="244">
        <f t="shared" si="28"/>
        <v>-0.21544325702125669</v>
      </c>
      <c r="I258" s="40"/>
    </row>
    <row r="259" spans="2:9" x14ac:dyDescent="0.25">
      <c r="B259" s="201">
        <v>42532</v>
      </c>
      <c r="C259" s="10">
        <v>9278</v>
      </c>
      <c r="D259" s="256">
        <v>17.053000000000001</v>
      </c>
      <c r="E259" s="40">
        <v>13.42</v>
      </c>
      <c r="F259" s="249">
        <f t="shared" si="26"/>
        <v>-33706.974000000009</v>
      </c>
      <c r="G259" s="40">
        <f t="shared" si="27"/>
        <v>158217.734</v>
      </c>
      <c r="H259" s="244">
        <f t="shared" si="28"/>
        <v>-0.21304169354365804</v>
      </c>
      <c r="I259" s="40" t="s">
        <v>207</v>
      </c>
    </row>
    <row r="260" spans="2:9" x14ac:dyDescent="0.25">
      <c r="B260" s="201">
        <v>42535</v>
      </c>
      <c r="C260" s="382">
        <v>9678</v>
      </c>
      <c r="D260" s="383">
        <v>16.879300000000001</v>
      </c>
      <c r="E260" s="40">
        <v>13.23</v>
      </c>
      <c r="F260" s="249">
        <f t="shared" si="26"/>
        <v>-35317.9254</v>
      </c>
      <c r="G260" s="40">
        <f t="shared" si="27"/>
        <v>163357.86540000001</v>
      </c>
      <c r="H260" s="244">
        <f t="shared" si="28"/>
        <v>-0.21619972392220058</v>
      </c>
      <c r="I260" s="376" t="s">
        <v>327</v>
      </c>
    </row>
    <row r="261" spans="2:9" x14ac:dyDescent="0.25">
      <c r="B261" s="201">
        <v>42536</v>
      </c>
      <c r="C261" s="10">
        <v>9278</v>
      </c>
      <c r="D261" s="256">
        <v>17.027999999999999</v>
      </c>
      <c r="E261" s="40">
        <v>13.06</v>
      </c>
      <c r="F261" s="249">
        <f t="shared" si="26"/>
        <v>-36815.103999999985</v>
      </c>
      <c r="G261" s="40">
        <f t="shared" si="27"/>
        <v>157985.78399999999</v>
      </c>
      <c r="H261" s="244">
        <f t="shared" si="28"/>
        <v>-0.23302795395818643</v>
      </c>
      <c r="I261" s="40"/>
    </row>
    <row r="262" spans="2:9" x14ac:dyDescent="0.25">
      <c r="B262" s="201">
        <v>42537</v>
      </c>
      <c r="C262" s="10">
        <v>9278</v>
      </c>
      <c r="D262" s="256">
        <v>17.0168</v>
      </c>
      <c r="E262" s="40">
        <v>12.67</v>
      </c>
      <c r="F262" s="249">
        <f t="shared" si="26"/>
        <v>-40329.610399999998</v>
      </c>
      <c r="G262" s="40">
        <f t="shared" si="27"/>
        <v>157881.87039999999</v>
      </c>
      <c r="H262" s="244">
        <f t="shared" si="28"/>
        <v>-0.25544168116214566</v>
      </c>
      <c r="I262" s="40"/>
    </row>
    <row r="263" spans="2:9" x14ac:dyDescent="0.25">
      <c r="B263" s="201">
        <v>42538</v>
      </c>
      <c r="C263" s="10">
        <v>9278</v>
      </c>
      <c r="D263" s="256">
        <v>17.0061</v>
      </c>
      <c r="E263" s="40">
        <v>13.16</v>
      </c>
      <c r="F263" s="249">
        <f t="shared" si="26"/>
        <v>-35684.1158</v>
      </c>
      <c r="G263" s="40">
        <f t="shared" si="27"/>
        <v>157782.59580000001</v>
      </c>
      <c r="H263" s="244">
        <f t="shared" si="28"/>
        <v>-0.2261600249322302</v>
      </c>
      <c r="I263" s="40"/>
    </row>
    <row r="264" spans="2:9" x14ac:dyDescent="0.25">
      <c r="B264" s="201">
        <v>42541</v>
      </c>
      <c r="C264" s="10">
        <v>7678</v>
      </c>
      <c r="D264" s="256">
        <v>17.568000000000001</v>
      </c>
      <c r="E264" s="40">
        <v>14.48</v>
      </c>
      <c r="F264" s="249">
        <f t="shared" si="26"/>
        <v>-23709.664000000008</v>
      </c>
      <c r="G264" s="40">
        <f t="shared" si="27"/>
        <v>134887.10400000002</v>
      </c>
      <c r="H264" s="244">
        <f t="shared" si="28"/>
        <v>-0.17577413479052828</v>
      </c>
      <c r="I264" s="40"/>
    </row>
    <row r="265" spans="2:9" x14ac:dyDescent="0.25">
      <c r="B265" s="201"/>
      <c r="C265" s="10"/>
      <c r="D265" s="256"/>
      <c r="E265" s="40"/>
      <c r="F265" s="249"/>
      <c r="G265" s="40"/>
      <c r="H265" s="244"/>
      <c r="I265" s="40"/>
    </row>
    <row r="266" spans="2:9" x14ac:dyDescent="0.25">
      <c r="B266" s="201"/>
      <c r="C266" s="10"/>
      <c r="D266" s="256"/>
      <c r="E266" s="40"/>
      <c r="F266" s="249"/>
      <c r="G266" s="40"/>
      <c r="H266" s="244"/>
      <c r="I266" s="40"/>
    </row>
    <row r="267" spans="2:9" x14ac:dyDescent="0.25">
      <c r="B267" s="201"/>
      <c r="C267" s="10"/>
      <c r="D267" s="256"/>
      <c r="E267" s="40"/>
      <c r="F267" s="249"/>
      <c r="G267" s="40"/>
      <c r="H267" s="244"/>
      <c r="I267" s="40"/>
    </row>
    <row r="268" spans="2:9" x14ac:dyDescent="0.25">
      <c r="B268" s="201"/>
      <c r="C268" s="10"/>
      <c r="D268" s="256"/>
      <c r="E268" s="40"/>
      <c r="F268" s="249"/>
      <c r="G268" s="40"/>
      <c r="H268" s="244"/>
      <c r="I268" s="40"/>
    </row>
    <row r="269" spans="2:9" x14ac:dyDescent="0.25">
      <c r="B269" s="201"/>
      <c r="C269" s="10"/>
      <c r="D269" s="256"/>
      <c r="E269" s="40"/>
      <c r="F269" s="249"/>
      <c r="G269" s="40"/>
      <c r="H269" s="244"/>
      <c r="I269" s="40"/>
    </row>
    <row r="270" spans="2:9" x14ac:dyDescent="0.25">
      <c r="B270" s="201"/>
      <c r="C270" s="10"/>
      <c r="D270" s="256"/>
      <c r="E270" s="40"/>
      <c r="F270" s="249"/>
      <c r="G270" s="40"/>
      <c r="H270" s="244"/>
      <c r="I270" s="40"/>
    </row>
    <row r="271" spans="2:9" x14ac:dyDescent="0.25">
      <c r="B271" s="201"/>
      <c r="C271" s="10"/>
      <c r="D271" s="256"/>
      <c r="E271" s="40"/>
      <c r="F271" s="249"/>
      <c r="G271" s="40"/>
      <c r="H271" s="244"/>
      <c r="I271" s="40"/>
    </row>
    <row r="272" spans="2:9" x14ac:dyDescent="0.25">
      <c r="B272" s="201"/>
      <c r="C272" s="10"/>
      <c r="D272" s="256"/>
      <c r="E272" s="40"/>
      <c r="F272" s="249"/>
      <c r="G272" s="40"/>
      <c r="H272" s="244"/>
      <c r="I272" s="40"/>
    </row>
    <row r="273" spans="2:9" x14ac:dyDescent="0.25">
      <c r="B273" s="201"/>
      <c r="C273" s="10"/>
      <c r="D273" s="256"/>
      <c r="E273" s="40"/>
      <c r="F273" s="249"/>
      <c r="G273" s="40"/>
      <c r="H273" s="244"/>
      <c r="I273" s="40"/>
    </row>
    <row r="274" spans="2:9" x14ac:dyDescent="0.25">
      <c r="B274" s="201"/>
      <c r="C274" s="10"/>
      <c r="D274" s="256"/>
      <c r="E274" s="40"/>
      <c r="F274" s="249"/>
      <c r="G274" s="40"/>
      <c r="H274" s="244"/>
      <c r="I274" s="40"/>
    </row>
    <row r="275" spans="2:9" x14ac:dyDescent="0.25">
      <c r="B275" s="201"/>
      <c r="C275" s="10"/>
      <c r="D275" s="256"/>
      <c r="E275" s="40"/>
      <c r="F275" s="249"/>
      <c r="G275" s="40"/>
      <c r="H275" s="244"/>
      <c r="I275" s="40"/>
    </row>
    <row r="276" spans="2:9" x14ac:dyDescent="0.25">
      <c r="B276" s="201"/>
      <c r="C276" s="10"/>
      <c r="D276" s="256"/>
      <c r="E276" s="40"/>
      <c r="F276" s="249"/>
      <c r="G276" s="40"/>
      <c r="H276" s="244"/>
      <c r="I276" s="40"/>
    </row>
    <row r="277" spans="2:9" x14ac:dyDescent="0.25">
      <c r="B277" s="201"/>
      <c r="C277" s="10"/>
      <c r="D277" s="256"/>
      <c r="E277" s="40"/>
      <c r="F277" s="249"/>
      <c r="G277" s="40"/>
      <c r="H277" s="244"/>
      <c r="I277" s="40"/>
    </row>
    <row r="278" spans="2:9" x14ac:dyDescent="0.25">
      <c r="B278" s="201"/>
      <c r="C278" s="10"/>
      <c r="D278" s="256"/>
      <c r="E278" s="40"/>
      <c r="F278" s="249"/>
      <c r="G278" s="40"/>
      <c r="H278" s="244"/>
      <c r="I278" s="40"/>
    </row>
    <row r="279" spans="2:9" x14ac:dyDescent="0.25">
      <c r="B279" s="201"/>
      <c r="C279" s="10"/>
      <c r="D279" s="256"/>
      <c r="E279" s="40"/>
      <c r="F279" s="249"/>
      <c r="G279" s="40"/>
      <c r="H279" s="244"/>
      <c r="I279" s="40"/>
    </row>
    <row r="280" spans="2:9" x14ac:dyDescent="0.25">
      <c r="B280" s="201"/>
      <c r="C280" s="10"/>
      <c r="D280" s="256"/>
      <c r="E280" s="40"/>
      <c r="F280" s="249"/>
      <c r="G280" s="40"/>
      <c r="H280" s="244"/>
      <c r="I280" s="40"/>
    </row>
    <row r="281" spans="2:9" x14ac:dyDescent="0.25">
      <c r="B281" s="201"/>
      <c r="C281" s="10"/>
      <c r="D281" s="256"/>
      <c r="E281" s="40"/>
      <c r="F281" s="249"/>
      <c r="G281" s="40"/>
      <c r="H281" s="244"/>
      <c r="I281" s="40"/>
    </row>
    <row r="282" spans="2:9" x14ac:dyDescent="0.25">
      <c r="B282" s="201"/>
      <c r="C282" s="10"/>
      <c r="D282" s="256"/>
      <c r="E282" s="40"/>
      <c r="F282" s="249"/>
      <c r="G282" s="40"/>
      <c r="H282" s="244"/>
      <c r="I282" s="40"/>
    </row>
    <row r="283" spans="2:9" x14ac:dyDescent="0.25">
      <c r="B283" s="201"/>
      <c r="C283" s="10"/>
      <c r="D283" s="256"/>
      <c r="E283" s="40"/>
      <c r="F283" s="249"/>
      <c r="G283" s="40"/>
      <c r="H283" s="244"/>
      <c r="I283" s="40"/>
    </row>
    <row r="284" spans="2:9" x14ac:dyDescent="0.25">
      <c r="B284" s="201"/>
      <c r="C284" s="10"/>
      <c r="D284" s="256"/>
      <c r="E284" s="40"/>
      <c r="F284" s="249"/>
      <c r="G284" s="40"/>
      <c r="H284" s="244"/>
      <c r="I284" s="40"/>
    </row>
    <row r="285" spans="2:9" x14ac:dyDescent="0.25">
      <c r="B285" s="201"/>
      <c r="C285" s="10"/>
      <c r="D285" s="256"/>
      <c r="E285" s="40"/>
      <c r="F285" s="249"/>
      <c r="G285" s="40"/>
      <c r="H285" s="244"/>
      <c r="I285" s="40"/>
    </row>
    <row r="286" spans="2:9" x14ac:dyDescent="0.25">
      <c r="B286" s="201"/>
      <c r="C286" s="10"/>
      <c r="D286" s="256"/>
      <c r="E286" s="40"/>
      <c r="F286" s="249"/>
      <c r="G286" s="40"/>
      <c r="H286" s="244"/>
      <c r="I286" s="40"/>
    </row>
    <row r="287" spans="2:9" x14ac:dyDescent="0.25">
      <c r="B287" s="201"/>
      <c r="C287" s="10"/>
      <c r="D287" s="256"/>
      <c r="E287" s="40"/>
      <c r="F287" s="249"/>
      <c r="G287" s="40"/>
      <c r="H287" s="244"/>
      <c r="I287" s="40"/>
    </row>
    <row r="288" spans="2:9" x14ac:dyDescent="0.25">
      <c r="B288" s="201"/>
      <c r="C288" s="10"/>
      <c r="D288" s="256"/>
      <c r="E288" s="40"/>
      <c r="F288" s="249"/>
      <c r="G288" s="40"/>
      <c r="H288" s="244"/>
      <c r="I288" s="40"/>
    </row>
    <row r="289" spans="2:9" x14ac:dyDescent="0.25">
      <c r="B289" s="201"/>
      <c r="C289" s="10"/>
      <c r="D289" s="256"/>
      <c r="E289" s="40"/>
      <c r="F289" s="249"/>
      <c r="G289" s="40"/>
      <c r="H289" s="244"/>
      <c r="I289" s="40"/>
    </row>
    <row r="290" spans="2:9" x14ac:dyDescent="0.25">
      <c r="B290" s="201"/>
      <c r="C290" s="10"/>
      <c r="D290" s="256"/>
      <c r="E290" s="40"/>
      <c r="F290" s="249"/>
      <c r="G290" s="40"/>
      <c r="H290" s="244"/>
      <c r="I290" s="40"/>
    </row>
    <row r="291" spans="2:9" x14ac:dyDescent="0.25">
      <c r="B291" s="201"/>
      <c r="C291" s="10"/>
      <c r="D291" s="256"/>
      <c r="E291" s="40"/>
      <c r="F291" s="249"/>
      <c r="G291" s="40"/>
      <c r="H291" s="244"/>
      <c r="I291" s="40"/>
    </row>
    <row r="292" spans="2:9" x14ac:dyDescent="0.25">
      <c r="B292" s="201"/>
      <c r="C292" s="10"/>
      <c r="D292" s="256"/>
      <c r="E292" s="40"/>
      <c r="F292" s="249"/>
      <c r="G292" s="40"/>
      <c r="H292" s="244"/>
      <c r="I292" s="40"/>
    </row>
  </sheetData>
  <mergeCells count="18">
    <mergeCell ref="G103:G105"/>
    <mergeCell ref="A137:A139"/>
    <mergeCell ref="A126:A128"/>
    <mergeCell ref="A120:A122"/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63:F292 H163:H292">
    <cfRule type="expression" dxfId="527" priority="26">
      <formula>F163&gt;0</formula>
    </cfRule>
    <cfRule type="expression" dxfId="526" priority="27">
      <formula>F163&lt;0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6:F162">
    <cfRule type="expression" dxfId="525" priority="19">
      <formula>F156&gt;0</formula>
    </cfRule>
    <cfRule type="expression" dxfId="524" priority="20">
      <formula>F156&lt;0</formula>
    </cfRule>
  </conditionalFormatting>
  <conditionalFormatting sqref="H156:H162">
    <cfRule type="expression" dxfId="523" priority="15">
      <formula>H156&gt;0</formula>
    </cfRule>
    <cfRule type="expression" dxfId="522" priority="16">
      <formula>H156&lt;0</formula>
    </cfRule>
  </conditionalFormatting>
  <conditionalFormatting sqref="Q8">
    <cfRule type="expression" dxfId="521" priority="1">
      <formula>Q8&gt;0</formula>
    </cfRule>
    <cfRule type="expression" dxfId="520" priority="2">
      <formula>Q8&lt;0</formula>
    </cfRule>
  </conditionalFormatting>
  <conditionalFormatting sqref="Q7">
    <cfRule type="expression" dxfId="519" priority="3">
      <formula>Q7&gt;0</formula>
    </cfRule>
    <cfRule type="expression" dxfId="51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229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42541</v>
      </c>
      <c r="X2" s="10">
        <v>35.299999999999997</v>
      </c>
      <c r="Y2" s="10">
        <v>35.67</v>
      </c>
      <c r="Z2" s="10">
        <v>34.71</v>
      </c>
      <c r="AA2" s="10">
        <v>34.71</v>
      </c>
      <c r="AB2" s="95">
        <v>9006600</v>
      </c>
      <c r="AC2" s="10">
        <v>34.71</v>
      </c>
      <c r="AD2" s="2">
        <f>Y2-Z2</f>
        <v>0.96000000000000085</v>
      </c>
      <c r="AE2" s="138">
        <f>AC2/AC3-1</f>
        <v>-1.3359863558840224E-2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O3" s="11" t="s">
        <v>58</v>
      </c>
      <c r="Q3" s="80">
        <f>IF(Q2=0, Q4, (F18-K18-M18)/Q2)</f>
        <v>33.652749999999997</v>
      </c>
      <c r="T3" s="1"/>
      <c r="W3" s="133">
        <v>42538</v>
      </c>
      <c r="X3" s="10">
        <v>35.369999999999997</v>
      </c>
      <c r="Y3" s="10">
        <v>35.5</v>
      </c>
      <c r="Z3" s="10">
        <v>34.520000000000003</v>
      </c>
      <c r="AA3" s="10">
        <v>35.18</v>
      </c>
      <c r="AB3" s="95">
        <v>16486900</v>
      </c>
      <c r="AC3" s="10">
        <v>35.18</v>
      </c>
      <c r="AD3" s="2">
        <f t="shared" ref="AD3:AD66" si="0">Y3-Z3</f>
        <v>0.97999999999999687</v>
      </c>
      <c r="AE3" s="138">
        <f t="shared" ref="AE3:AE66" si="1">AC3/AC4-1</f>
        <v>-8.1759233154778954E-3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34.71</v>
      </c>
      <c r="T4" s="163"/>
      <c r="W4" s="133">
        <v>42537</v>
      </c>
      <c r="X4" s="10">
        <v>36.979999999999997</v>
      </c>
      <c r="Y4" s="10">
        <v>36.979999999999997</v>
      </c>
      <c r="Z4" s="10">
        <v>35.35</v>
      </c>
      <c r="AA4" s="10">
        <v>35.47</v>
      </c>
      <c r="AB4" s="95">
        <v>18944400</v>
      </c>
      <c r="AC4" s="10">
        <v>35.47</v>
      </c>
      <c r="AD4" s="2">
        <f t="shared" si="0"/>
        <v>1.6299999999999955</v>
      </c>
      <c r="AE4" s="138">
        <f t="shared" si="1"/>
        <v>-6.720806496779641E-3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5553.6</v>
      </c>
      <c r="W5" s="133">
        <v>42536</v>
      </c>
      <c r="X5" s="10">
        <v>35.479999999999997</v>
      </c>
      <c r="Y5" s="10">
        <v>36.01</v>
      </c>
      <c r="Z5" s="10">
        <v>35.14</v>
      </c>
      <c r="AA5" s="10">
        <v>35.71</v>
      </c>
      <c r="AB5" s="95">
        <v>13499800</v>
      </c>
      <c r="AC5" s="10">
        <v>35.71</v>
      </c>
      <c r="AD5" s="2">
        <f t="shared" si="0"/>
        <v>0.86999999999999744</v>
      </c>
      <c r="AE5" s="138">
        <f t="shared" si="1"/>
        <v>-1.3982102908276506E-3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8"/>
      <c r="I6" s="3"/>
      <c r="J6" s="3"/>
      <c r="K6" s="3"/>
      <c r="O6" s="11" t="s">
        <v>64</v>
      </c>
      <c r="Q6" s="2">
        <f>Q3*Q2</f>
        <v>5384.44</v>
      </c>
      <c r="W6" s="133">
        <v>42535</v>
      </c>
      <c r="X6" s="10">
        <v>35.96</v>
      </c>
      <c r="Y6" s="10">
        <v>36.18</v>
      </c>
      <c r="Z6" s="10">
        <v>35.409999999999997</v>
      </c>
      <c r="AA6" s="10">
        <v>35.76</v>
      </c>
      <c r="AB6" s="95">
        <v>8839800</v>
      </c>
      <c r="AC6" s="10">
        <v>35.76</v>
      </c>
      <c r="AD6" s="2">
        <f t="shared" si="0"/>
        <v>0.77000000000000313</v>
      </c>
      <c r="AE6" s="138">
        <f t="shared" si="1"/>
        <v>-1.0514665190924255E-2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200</v>
      </c>
      <c r="Q7" s="2">
        <f>Q10+Q8</f>
        <v>169.16000000000076</v>
      </c>
      <c r="R7" s="196"/>
      <c r="W7" s="133">
        <v>42534</v>
      </c>
      <c r="X7" s="10">
        <v>36.450000000000003</v>
      </c>
      <c r="Y7" s="10">
        <v>36.56</v>
      </c>
      <c r="Z7" s="10">
        <v>35.92</v>
      </c>
      <c r="AA7" s="10">
        <v>36.14</v>
      </c>
      <c r="AB7" s="95">
        <v>9015100</v>
      </c>
      <c r="AC7" s="10">
        <v>36.14</v>
      </c>
      <c r="AD7" s="2">
        <f t="shared" si="0"/>
        <v>0.64000000000000057</v>
      </c>
      <c r="AE7" s="138">
        <f t="shared" si="1"/>
        <v>-1.8201575658788438E-2</v>
      </c>
    </row>
    <row r="8" spans="1:31" x14ac:dyDescent="0.25">
      <c r="H8" s="72"/>
      <c r="O8" s="11" t="s">
        <v>205</v>
      </c>
      <c r="P8" s="34"/>
      <c r="Q8" s="2">
        <f>K18+M18-F18+Q2*Q4</f>
        <v>169.16000000000076</v>
      </c>
      <c r="W8" s="133">
        <v>42531</v>
      </c>
      <c r="X8" s="10">
        <v>36.380000000000003</v>
      </c>
      <c r="Y8" s="10">
        <v>37</v>
      </c>
      <c r="Z8" s="10">
        <v>36.17</v>
      </c>
      <c r="AA8" s="10">
        <v>36.81</v>
      </c>
      <c r="AB8" s="95">
        <v>7762700</v>
      </c>
      <c r="AC8" s="10">
        <v>36.81</v>
      </c>
      <c r="AD8" s="2">
        <f t="shared" si="0"/>
        <v>0.82999999999999829</v>
      </c>
      <c r="AE8" s="138">
        <f t="shared" si="1"/>
        <v>6.2875888463642671E-3</v>
      </c>
    </row>
    <row r="9" spans="1:31" x14ac:dyDescent="0.25">
      <c r="H9" s="72"/>
      <c r="O9" s="11" t="s">
        <v>272</v>
      </c>
      <c r="Q9" s="138">
        <f>IF(Q2=0, 0, Q8/Q6)</f>
        <v>3.1416451850146118E-2</v>
      </c>
      <c r="W9" s="133">
        <v>42530</v>
      </c>
      <c r="X9" s="10">
        <v>36.5</v>
      </c>
      <c r="Y9" s="10">
        <v>36.799999999999997</v>
      </c>
      <c r="Z9" s="10">
        <v>36.32</v>
      </c>
      <c r="AA9" s="10">
        <v>36.58</v>
      </c>
      <c r="AB9" s="95">
        <v>7080500</v>
      </c>
      <c r="AC9" s="10">
        <v>36.58</v>
      </c>
      <c r="AD9" s="2">
        <f t="shared" si="0"/>
        <v>0.47999999999999687</v>
      </c>
      <c r="AE9" s="138">
        <f t="shared" si="1"/>
        <v>1.6429353778750766E-3</v>
      </c>
    </row>
    <row r="10" spans="1:31" x14ac:dyDescent="0.25">
      <c r="H10" s="72"/>
      <c r="O10" s="11" t="s">
        <v>271</v>
      </c>
      <c r="P10" s="34"/>
      <c r="Q10" s="2">
        <f>M30</f>
        <v>0</v>
      </c>
      <c r="W10" s="133">
        <v>42529</v>
      </c>
      <c r="X10" s="10">
        <v>36.31</v>
      </c>
      <c r="Y10" s="10">
        <v>36.700000000000003</v>
      </c>
      <c r="Z10" s="10">
        <v>36.17</v>
      </c>
      <c r="AA10" s="10">
        <v>36.520000000000003</v>
      </c>
      <c r="AB10" s="95">
        <v>5173000</v>
      </c>
      <c r="AC10" s="10">
        <v>36.520000000000003</v>
      </c>
      <c r="AD10" s="2">
        <f t="shared" si="0"/>
        <v>0.53000000000000114</v>
      </c>
      <c r="AE10" s="138">
        <f t="shared" si="1"/>
        <v>6.3378341140811756E-3</v>
      </c>
    </row>
    <row r="11" spans="1:31" x14ac:dyDescent="0.25">
      <c r="H11" s="72"/>
      <c r="O11" s="11" t="s">
        <v>193</v>
      </c>
      <c r="P11" s="34"/>
      <c r="Q11" s="138">
        <f>VALUE(TRIM(CLEAN(MID(U58, FIND("(", U58)+1, 5))))</f>
        <v>1.1900000000000001E-2</v>
      </c>
      <c r="W11" s="133">
        <v>42528</v>
      </c>
      <c r="X11" s="10">
        <v>36.11</v>
      </c>
      <c r="Y11" s="10">
        <v>36.520000000000003</v>
      </c>
      <c r="Z11" s="10">
        <v>35.92</v>
      </c>
      <c r="AA11" s="10">
        <v>36.29</v>
      </c>
      <c r="AB11" s="95">
        <v>3572200</v>
      </c>
      <c r="AC11" s="10">
        <v>36.29</v>
      </c>
      <c r="AD11" s="2">
        <f t="shared" si="0"/>
        <v>0.60000000000000142</v>
      </c>
      <c r="AE11" s="138">
        <f t="shared" si="1"/>
        <v>7.4958356468628473E-3</v>
      </c>
    </row>
    <row r="12" spans="1:31" x14ac:dyDescent="0.25">
      <c r="H12" s="72"/>
      <c r="W12" s="133">
        <v>42527</v>
      </c>
      <c r="X12" s="10">
        <v>36.22</v>
      </c>
      <c r="Y12" s="10">
        <v>36.42</v>
      </c>
      <c r="Z12" s="10">
        <v>35.99</v>
      </c>
      <c r="AA12" s="10">
        <v>36.020000000000003</v>
      </c>
      <c r="AB12" s="95">
        <v>3670000</v>
      </c>
      <c r="AC12" s="10">
        <v>36.020000000000003</v>
      </c>
      <c r="AD12" s="2">
        <f t="shared" si="0"/>
        <v>0.42999999999999972</v>
      </c>
      <c r="AE12" s="138">
        <f t="shared" si="1"/>
        <v>-6.3448275862068026E-3</v>
      </c>
    </row>
    <row r="13" spans="1:31" x14ac:dyDescent="0.25">
      <c r="H13" s="72"/>
      <c r="W13" s="133">
        <v>42524</v>
      </c>
      <c r="X13" s="10">
        <v>36.200000000000003</v>
      </c>
      <c r="Y13" s="10">
        <v>36.35</v>
      </c>
      <c r="Z13" s="10">
        <v>36</v>
      </c>
      <c r="AA13" s="10">
        <v>36.25</v>
      </c>
      <c r="AB13" s="95">
        <v>4675100</v>
      </c>
      <c r="AC13" s="10">
        <v>36.25</v>
      </c>
      <c r="AD13" s="2">
        <f t="shared" si="0"/>
        <v>0.35000000000000142</v>
      </c>
      <c r="AE13" s="138">
        <f t="shared" si="1"/>
        <v>-5.2140504939626187E-3</v>
      </c>
    </row>
    <row r="14" spans="1:31" x14ac:dyDescent="0.25">
      <c r="H14" s="72"/>
      <c r="W14" s="133">
        <v>42523</v>
      </c>
      <c r="X14" s="10">
        <v>36.299999999999997</v>
      </c>
      <c r="Y14" s="10">
        <v>36.520000000000003</v>
      </c>
      <c r="Z14" s="10">
        <v>36.090000000000003</v>
      </c>
      <c r="AA14" s="10">
        <v>36.44</v>
      </c>
      <c r="AB14" s="95">
        <v>5360700</v>
      </c>
      <c r="AC14" s="10">
        <v>36.44</v>
      </c>
      <c r="AD14" s="2">
        <f t="shared" si="0"/>
        <v>0.42999999999999972</v>
      </c>
      <c r="AE14" s="138">
        <f t="shared" si="1"/>
        <v>5.4914881932988102E-4</v>
      </c>
    </row>
    <row r="15" spans="1:31" x14ac:dyDescent="0.25">
      <c r="H15" s="72"/>
      <c r="W15" s="133">
        <v>42522</v>
      </c>
      <c r="X15" s="10">
        <v>35.79</v>
      </c>
      <c r="Y15" s="10">
        <v>36.46</v>
      </c>
      <c r="Z15" s="10">
        <v>35.68</v>
      </c>
      <c r="AA15" s="10">
        <v>36.42</v>
      </c>
      <c r="AB15" s="95">
        <v>7861200</v>
      </c>
      <c r="AC15" s="10">
        <v>36.42</v>
      </c>
      <c r="AD15" s="2">
        <f t="shared" si="0"/>
        <v>0.78000000000000114</v>
      </c>
      <c r="AE15" s="138">
        <f t="shared" si="1"/>
        <v>1.8456375838926231E-2</v>
      </c>
    </row>
    <row r="16" spans="1:31" x14ac:dyDescent="0.25">
      <c r="H16" s="72"/>
      <c r="W16" s="133">
        <v>42521</v>
      </c>
      <c r="X16" s="10">
        <v>35.72</v>
      </c>
      <c r="Y16" s="10">
        <v>36.049999999999997</v>
      </c>
      <c r="Z16" s="10">
        <v>35.619999999999997</v>
      </c>
      <c r="AA16" s="10">
        <v>35.76</v>
      </c>
      <c r="AB16" s="95">
        <v>9414900</v>
      </c>
      <c r="AC16" s="10">
        <v>35.76</v>
      </c>
      <c r="AD16" s="2">
        <f t="shared" si="0"/>
        <v>0.42999999999999972</v>
      </c>
      <c r="AE16" s="138">
        <f t="shared" si="1"/>
        <v>1.4001680201622957E-3</v>
      </c>
    </row>
    <row r="17" spans="1:31" x14ac:dyDescent="0.25">
      <c r="W17" s="133">
        <v>42517</v>
      </c>
      <c r="X17" s="10">
        <v>35.729999999999997</v>
      </c>
      <c r="Y17" s="10">
        <v>35.729999999999997</v>
      </c>
      <c r="Z17" s="10">
        <v>35.369999999999997</v>
      </c>
      <c r="AA17" s="10">
        <v>35.71</v>
      </c>
      <c r="AB17" s="95">
        <v>5271000</v>
      </c>
      <c r="AC17" s="10">
        <v>35.71</v>
      </c>
      <c r="AD17" s="2">
        <f t="shared" si="0"/>
        <v>0.35999999999999943</v>
      </c>
      <c r="AE17" s="138">
        <f t="shared" si="1"/>
        <v>3.3717336330429948E-3</v>
      </c>
    </row>
    <row r="18" spans="1:31" x14ac:dyDescent="0.25">
      <c r="A18" s="32" t="s">
        <v>81</v>
      </c>
      <c r="B18" s="14"/>
      <c r="C18" s="14">
        <f>SUM(C2:C6)</f>
        <v>340</v>
      </c>
      <c r="D18" s="18"/>
      <c r="E18" s="18"/>
      <c r="F18" s="18">
        <f>SUM(F2:F6)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42516</v>
      </c>
      <c r="X18" s="10">
        <v>34.99</v>
      </c>
      <c r="Y18" s="10">
        <v>35.71</v>
      </c>
      <c r="Z18" s="10">
        <v>34.950000000000003</v>
      </c>
      <c r="AA18" s="10">
        <v>35.590000000000003</v>
      </c>
      <c r="AB18" s="95">
        <v>6599500</v>
      </c>
      <c r="AC18" s="10">
        <v>35.590000000000003</v>
      </c>
      <c r="AD18" s="2">
        <f t="shared" si="0"/>
        <v>0.75999999999999801</v>
      </c>
      <c r="AE18" s="138">
        <f t="shared" si="1"/>
        <v>1.8603319977103849E-2</v>
      </c>
    </row>
    <row r="19" spans="1:31" x14ac:dyDescent="0.25">
      <c r="W19" s="133">
        <v>42515</v>
      </c>
      <c r="X19" s="10">
        <v>35.549999999999997</v>
      </c>
      <c r="Y19" s="10">
        <v>35.69</v>
      </c>
      <c r="Z19" s="10">
        <v>34.83</v>
      </c>
      <c r="AA19" s="10">
        <v>34.94</v>
      </c>
      <c r="AB19" s="95">
        <v>6992700</v>
      </c>
      <c r="AC19" s="10">
        <v>34.94</v>
      </c>
      <c r="AD19" s="2">
        <f t="shared" si="0"/>
        <v>0.85999999999999943</v>
      </c>
      <c r="AE19" s="138">
        <f t="shared" si="1"/>
        <v>-1.6328828828829023E-2</v>
      </c>
    </row>
    <row r="20" spans="1:31" x14ac:dyDescent="0.25">
      <c r="W20" s="133">
        <v>42514</v>
      </c>
      <c r="X20" s="10">
        <v>34.82</v>
      </c>
      <c r="Y20" s="10">
        <v>35.549999999999997</v>
      </c>
      <c r="Z20" s="10">
        <v>34.79</v>
      </c>
      <c r="AA20" s="10">
        <v>35.520000000000003</v>
      </c>
      <c r="AB20" s="95">
        <v>7771600</v>
      </c>
      <c r="AC20" s="10">
        <v>35.520000000000003</v>
      </c>
      <c r="AD20" s="2">
        <f t="shared" si="0"/>
        <v>0.75999999999999801</v>
      </c>
      <c r="AE20" s="138">
        <f t="shared" si="1"/>
        <v>2.0689655172414056E-2</v>
      </c>
    </row>
    <row r="21" spans="1:31" x14ac:dyDescent="0.25">
      <c r="W21" s="133">
        <v>42513</v>
      </c>
      <c r="X21" s="10">
        <v>34.65</v>
      </c>
      <c r="Y21" s="10">
        <v>34.950000000000003</v>
      </c>
      <c r="Z21" s="10">
        <v>34.619999999999997</v>
      </c>
      <c r="AA21" s="10">
        <v>34.799999999999997</v>
      </c>
      <c r="AB21" s="95">
        <v>5933500</v>
      </c>
      <c r="AC21" s="10">
        <v>34.799999999999997</v>
      </c>
      <c r="AD21" s="2">
        <f t="shared" si="0"/>
        <v>0.3300000000000054</v>
      </c>
      <c r="AE21" s="138">
        <f t="shared" si="1"/>
        <v>5.199306759098743E-3</v>
      </c>
    </row>
    <row r="22" spans="1:31" x14ac:dyDescent="0.25">
      <c r="W22" s="133">
        <v>42510</v>
      </c>
      <c r="X22" s="10">
        <v>34.950000000000003</v>
      </c>
      <c r="Y22" s="10">
        <v>34.950000000000003</v>
      </c>
      <c r="Z22" s="10">
        <v>34.47</v>
      </c>
      <c r="AA22" s="10">
        <v>34.619999999999997</v>
      </c>
      <c r="AB22" s="95">
        <v>6173400</v>
      </c>
      <c r="AC22" s="10">
        <v>34.619999999999997</v>
      </c>
      <c r="AD22" s="2">
        <f t="shared" si="0"/>
        <v>0.48000000000000398</v>
      </c>
      <c r="AE22" s="138">
        <f t="shared" si="1"/>
        <v>-6.0292850990525393E-3</v>
      </c>
    </row>
    <row r="23" spans="1:31" x14ac:dyDescent="0.25">
      <c r="W23" s="133">
        <v>42509</v>
      </c>
      <c r="X23" s="10">
        <v>34.49</v>
      </c>
      <c r="Y23" s="10">
        <v>34.909999999999997</v>
      </c>
      <c r="Z23" s="10">
        <v>34.299999999999997</v>
      </c>
      <c r="AA23" s="10">
        <v>34.83</v>
      </c>
      <c r="AB23" s="95">
        <v>8330400</v>
      </c>
      <c r="AC23" s="10">
        <v>34.83</v>
      </c>
      <c r="AD23" s="2">
        <f t="shared" si="0"/>
        <v>0.60999999999999943</v>
      </c>
      <c r="AE23" s="138">
        <f t="shared" si="1"/>
        <v>1.338376491125981E-2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42508</v>
      </c>
      <c r="X24" s="10">
        <v>34.299999999999997</v>
      </c>
      <c r="Y24" s="10">
        <v>34.49</v>
      </c>
      <c r="Z24" s="10">
        <v>33.619999999999997</v>
      </c>
      <c r="AA24" s="10">
        <v>34.369999999999997</v>
      </c>
      <c r="AB24" s="95">
        <v>9784600</v>
      </c>
      <c r="AC24" s="10">
        <v>34.369999999999997</v>
      </c>
      <c r="AD24" s="2">
        <f t="shared" si="0"/>
        <v>0.87000000000000455</v>
      </c>
      <c r="AE24" s="138">
        <f t="shared" si="1"/>
        <v>-2.6117237376669378E-3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7" si="2">C25*(E25-D25)</f>
        <v>-33.800000000000097</v>
      </c>
      <c r="G25" s="40">
        <f t="shared" ref="G25:G37" si="3">D25*C25</f>
        <v>3591.7999999999997</v>
      </c>
      <c r="H25" s="243">
        <f t="shared" ref="H25:H37" si="4">(E25-D25)/D25</f>
        <v>-9.410323514672336E-3</v>
      </c>
      <c r="I25" s="40"/>
      <c r="W25" s="133">
        <v>42507</v>
      </c>
      <c r="X25" s="10">
        <v>34.64</v>
      </c>
      <c r="Y25" s="10">
        <v>34.82</v>
      </c>
      <c r="Z25" s="10">
        <v>34.31</v>
      </c>
      <c r="AA25" s="10">
        <v>34.46</v>
      </c>
      <c r="AB25" s="95">
        <v>5443900</v>
      </c>
      <c r="AC25" s="10">
        <v>34.46</v>
      </c>
      <c r="AD25" s="2">
        <f t="shared" si="0"/>
        <v>0.50999999999999801</v>
      </c>
      <c r="AE25" s="138">
        <f t="shared" si="1"/>
        <v>-8.6306098964326061E-3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42506</v>
      </c>
      <c r="X26" s="10">
        <v>34.79</v>
      </c>
      <c r="Y26" s="10">
        <v>35.04</v>
      </c>
      <c r="Z26" s="10">
        <v>34.42</v>
      </c>
      <c r="AA26" s="10">
        <v>34.76</v>
      </c>
      <c r="AB26" s="95">
        <v>5932900</v>
      </c>
      <c r="AC26" s="10">
        <v>34.76</v>
      </c>
      <c r="AD26" s="2">
        <f t="shared" si="0"/>
        <v>0.61999999999999744</v>
      </c>
      <c r="AE26" s="138">
        <f t="shared" si="1"/>
        <v>-2.8686173264487191E-3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42503</v>
      </c>
      <c r="X27" s="10">
        <v>34.72</v>
      </c>
      <c r="Y27" s="10">
        <v>35.200000000000003</v>
      </c>
      <c r="Z27" s="10">
        <v>34.69</v>
      </c>
      <c r="AA27" s="10">
        <v>34.86</v>
      </c>
      <c r="AB27" s="95">
        <v>6262900</v>
      </c>
      <c r="AC27" s="10">
        <v>34.86</v>
      </c>
      <c r="AD27" s="2">
        <f t="shared" si="0"/>
        <v>0.51000000000000512</v>
      </c>
      <c r="AE27" s="138">
        <f t="shared" si="1"/>
        <v>-8.5984522785897965E-4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42502</v>
      </c>
      <c r="X28" s="10">
        <v>34.770000000000003</v>
      </c>
      <c r="Y28" s="10">
        <v>35.1</v>
      </c>
      <c r="Z28" s="10">
        <v>34.51</v>
      </c>
      <c r="AA28" s="10">
        <v>34.89</v>
      </c>
      <c r="AB28" s="95">
        <v>4972800</v>
      </c>
      <c r="AC28" s="10">
        <v>34.89</v>
      </c>
      <c r="AD28" s="2">
        <f t="shared" si="0"/>
        <v>0.59000000000000341</v>
      </c>
      <c r="AE28" s="138">
        <f t="shared" si="1"/>
        <v>5.1858254105445756E-3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42501</v>
      </c>
      <c r="X29" s="10">
        <v>34.979999999999997</v>
      </c>
      <c r="Y29" s="10">
        <v>35.19</v>
      </c>
      <c r="Z29" s="10">
        <v>34.700000000000003</v>
      </c>
      <c r="AA29" s="10">
        <v>34.71</v>
      </c>
      <c r="AB29" s="95">
        <v>5619600</v>
      </c>
      <c r="AC29" s="10">
        <v>34.71</v>
      </c>
      <c r="AD29" s="2">
        <f t="shared" si="0"/>
        <v>0.48999999999999488</v>
      </c>
      <c r="AE29" s="138" t="e">
        <f t="shared" si="1"/>
        <v>#DIV/0!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42501</v>
      </c>
      <c r="X30" s="10" t="s">
        <v>185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42500</v>
      </c>
      <c r="X31" s="10">
        <v>35.44</v>
      </c>
      <c r="Y31" s="10">
        <v>35.57</v>
      </c>
      <c r="Z31" s="10">
        <v>34.97</v>
      </c>
      <c r="AA31" s="10">
        <v>35.24</v>
      </c>
      <c r="AB31" s="95">
        <v>7819500</v>
      </c>
      <c r="AC31" s="10">
        <v>35.14</v>
      </c>
      <c r="AD31" s="2">
        <f t="shared" si="0"/>
        <v>0.60000000000000142</v>
      </c>
      <c r="AE31" s="138">
        <f t="shared" si="1"/>
        <v>-1.6512734396865292E-2</v>
      </c>
    </row>
    <row r="32" spans="1:31" x14ac:dyDescent="0.25">
      <c r="B32" s="201">
        <v>42521</v>
      </c>
      <c r="C32" s="7">
        <v>160</v>
      </c>
      <c r="D32" s="44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42499</v>
      </c>
      <c r="X32" s="10">
        <v>34.799999999999997</v>
      </c>
      <c r="Y32" s="10">
        <v>35.89</v>
      </c>
      <c r="Z32" s="10">
        <v>34.56</v>
      </c>
      <c r="AA32" s="10">
        <v>35.840000000000003</v>
      </c>
      <c r="AB32" s="95">
        <v>8410100</v>
      </c>
      <c r="AC32" s="10">
        <v>35.729999999999997</v>
      </c>
      <c r="AD32" s="2">
        <f t="shared" si="0"/>
        <v>1.3299999999999983</v>
      </c>
      <c r="AE32" s="138">
        <f t="shared" si="1"/>
        <v>3.7155297532655895E-2</v>
      </c>
    </row>
    <row r="33" spans="2:31" x14ac:dyDescent="0.25">
      <c r="B33" s="201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3">
        <f t="shared" si="4"/>
        <v>3.9478240794182211E-2</v>
      </c>
      <c r="I33" s="40"/>
      <c r="W33" s="133">
        <v>42496</v>
      </c>
      <c r="X33" s="10">
        <v>34.89</v>
      </c>
      <c r="Y33" s="10">
        <v>34.99</v>
      </c>
      <c r="Z33" s="10">
        <v>34.229999999999997</v>
      </c>
      <c r="AA33" s="10">
        <v>34.549999999999997</v>
      </c>
      <c r="AB33" s="95">
        <v>5042700</v>
      </c>
      <c r="AC33" s="10">
        <v>34.450000000000003</v>
      </c>
      <c r="AD33" s="2">
        <f t="shared" si="0"/>
        <v>0.76000000000000512</v>
      </c>
      <c r="AE33" s="138">
        <f t="shared" si="1"/>
        <v>-1.0626076967260145E-2</v>
      </c>
    </row>
    <row r="34" spans="2:31" x14ac:dyDescent="0.25">
      <c r="B34" s="201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3">
        <f t="shared" si="4"/>
        <v>5.3907422371003176E-2</v>
      </c>
      <c r="I34" s="40"/>
      <c r="W34" s="133">
        <v>42495</v>
      </c>
      <c r="X34" s="10">
        <v>34.479999999999997</v>
      </c>
      <c r="Y34" s="10">
        <v>34.99</v>
      </c>
      <c r="Z34" s="10">
        <v>34.22</v>
      </c>
      <c r="AA34" s="10">
        <v>34.92</v>
      </c>
      <c r="AB34" s="95">
        <v>11364400</v>
      </c>
      <c r="AC34" s="10">
        <v>34.82</v>
      </c>
      <c r="AD34" s="2">
        <f t="shared" si="0"/>
        <v>0.77000000000000313</v>
      </c>
      <c r="AE34" s="138">
        <f t="shared" si="1"/>
        <v>-2.2922636103150928E-3</v>
      </c>
    </row>
    <row r="35" spans="2:31" x14ac:dyDescent="0.25">
      <c r="B35" s="201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3">
        <f t="shared" si="4"/>
        <v>0.1968007282894951</v>
      </c>
      <c r="I35" s="40"/>
      <c r="W35" s="133">
        <v>42494</v>
      </c>
      <c r="X35" s="10">
        <v>35.03</v>
      </c>
      <c r="Y35" s="10">
        <v>35.08</v>
      </c>
      <c r="Z35" s="10">
        <v>34.19</v>
      </c>
      <c r="AA35" s="10">
        <v>35</v>
      </c>
      <c r="AB35" s="95">
        <v>8048200</v>
      </c>
      <c r="AC35" s="10">
        <v>34.9</v>
      </c>
      <c r="AD35" s="2">
        <f t="shared" si="0"/>
        <v>0.89000000000000057</v>
      </c>
      <c r="AE35" s="138">
        <f t="shared" si="1"/>
        <v>-5.6980056980058258E-3</v>
      </c>
    </row>
    <row r="36" spans="2:31" x14ac:dyDescent="0.25">
      <c r="B36" s="201">
        <v>42536</v>
      </c>
      <c r="C36" s="7">
        <v>160</v>
      </c>
      <c r="D36" s="44">
        <v>33.652999999999999</v>
      </c>
      <c r="E36" s="40">
        <v>35.71</v>
      </c>
      <c r="F36" s="40">
        <f t="shared" si="2"/>
        <v>329.12000000000035</v>
      </c>
      <c r="G36" s="40">
        <f t="shared" si="3"/>
        <v>5384.48</v>
      </c>
      <c r="H36" s="243">
        <f t="shared" si="4"/>
        <v>6.1123822541823976E-2</v>
      </c>
      <c r="I36" s="40"/>
      <c r="W36" s="133">
        <v>42493</v>
      </c>
      <c r="X36" s="10">
        <v>35.18</v>
      </c>
      <c r="Y36" s="10">
        <v>35.39</v>
      </c>
      <c r="Z36" s="10">
        <v>35.090000000000003</v>
      </c>
      <c r="AA36" s="10">
        <v>35.200000000000003</v>
      </c>
      <c r="AB36" s="95">
        <v>6469200</v>
      </c>
      <c r="AC36" s="10">
        <v>35.1</v>
      </c>
      <c r="AD36" s="2">
        <f t="shared" si="0"/>
        <v>0.29999999999999716</v>
      </c>
      <c r="AE36" s="138">
        <f t="shared" si="1"/>
        <v>-6.2287655719138746E-3</v>
      </c>
    </row>
    <row r="37" spans="2:31" x14ac:dyDescent="0.25">
      <c r="B37" s="201">
        <v>42542</v>
      </c>
      <c r="C37" s="10">
        <v>160</v>
      </c>
      <c r="D37" s="40">
        <v>33.65</v>
      </c>
      <c r="E37" s="40">
        <v>34.71</v>
      </c>
      <c r="F37" s="40">
        <f t="shared" si="2"/>
        <v>169.60000000000036</v>
      </c>
      <c r="G37" s="40">
        <f t="shared" si="3"/>
        <v>5384</v>
      </c>
      <c r="H37" s="243">
        <f t="shared" si="4"/>
        <v>3.1500742942050589E-2</v>
      </c>
      <c r="I37" s="40"/>
      <c r="W37" s="133">
        <v>42492</v>
      </c>
      <c r="X37" s="10">
        <v>35.520000000000003</v>
      </c>
      <c r="Y37" s="10">
        <v>35.56</v>
      </c>
      <c r="Z37" s="10">
        <v>35.159999999999997</v>
      </c>
      <c r="AA37" s="10">
        <v>35.43</v>
      </c>
      <c r="AB37" s="95">
        <v>9010600</v>
      </c>
      <c r="AC37" s="10">
        <v>35.32</v>
      </c>
      <c r="AD37" s="2">
        <f t="shared" si="0"/>
        <v>0.40000000000000568</v>
      </c>
      <c r="AE37" s="138">
        <f t="shared" si="1"/>
        <v>1.1337868480725266E-3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42489</v>
      </c>
      <c r="X38" s="10">
        <v>35.67</v>
      </c>
      <c r="Y38" s="10">
        <v>35.71</v>
      </c>
      <c r="Z38" s="10">
        <v>34.78</v>
      </c>
      <c r="AA38" s="10">
        <v>35.39</v>
      </c>
      <c r="AB38" s="95">
        <v>8253900</v>
      </c>
      <c r="AC38" s="10">
        <v>35.28</v>
      </c>
      <c r="AD38" s="2">
        <f t="shared" si="0"/>
        <v>0.92999999999999972</v>
      </c>
      <c r="AE38" s="138">
        <f t="shared" si="1"/>
        <v>-1.4800335101926909E-2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42488</v>
      </c>
      <c r="X39" s="10">
        <v>36.130000000000003</v>
      </c>
      <c r="Y39" s="10">
        <v>36.64</v>
      </c>
      <c r="Z39" s="10">
        <v>35.799999999999997</v>
      </c>
      <c r="AA39" s="10">
        <v>35.92</v>
      </c>
      <c r="AB39" s="95">
        <v>5912200</v>
      </c>
      <c r="AC39" s="10">
        <v>35.81</v>
      </c>
      <c r="AD39" s="2">
        <f t="shared" si="0"/>
        <v>0.84000000000000341</v>
      </c>
      <c r="AE39" s="138">
        <f t="shared" si="1"/>
        <v>-1.0773480662983448E-2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4" t="s">
        <v>78</v>
      </c>
      <c r="P40" s="474"/>
      <c r="W40" s="133">
        <v>42487</v>
      </c>
      <c r="X40" s="10">
        <v>36.479999999999997</v>
      </c>
      <c r="Y40" s="10">
        <v>36.71</v>
      </c>
      <c r="Z40" s="10">
        <v>36.18</v>
      </c>
      <c r="AA40" s="10">
        <v>36.31</v>
      </c>
      <c r="AB40" s="95">
        <v>4874000</v>
      </c>
      <c r="AC40" s="10">
        <v>36.200000000000003</v>
      </c>
      <c r="AD40" s="2">
        <f t="shared" si="0"/>
        <v>0.53000000000000114</v>
      </c>
      <c r="AE40" s="138">
        <f t="shared" si="1"/>
        <v>-2.4800220446402621E-3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38.181000000000004</v>
      </c>
      <c r="Q41" s="2"/>
      <c r="W41" s="133">
        <v>42486</v>
      </c>
      <c r="X41" s="10">
        <v>36.74</v>
      </c>
      <c r="Y41" s="10">
        <v>37.11</v>
      </c>
      <c r="Z41" s="10">
        <v>36.29</v>
      </c>
      <c r="AA41" s="10">
        <v>36.4</v>
      </c>
      <c r="AB41" s="95">
        <v>6247300</v>
      </c>
      <c r="AC41" s="10">
        <v>36.29</v>
      </c>
      <c r="AD41" s="2">
        <f t="shared" si="0"/>
        <v>0.82000000000000028</v>
      </c>
      <c r="AE41" s="138">
        <f t="shared" si="1"/>
        <v>-1.009274413529726E-2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37.833900000000007</v>
      </c>
      <c r="Q42" s="2"/>
      <c r="T42" s="91" t="s">
        <v>113</v>
      </c>
      <c r="W42" s="133">
        <v>42485</v>
      </c>
      <c r="X42" s="10">
        <v>35.450000000000003</v>
      </c>
      <c r="Y42" s="10">
        <v>36.85</v>
      </c>
      <c r="Z42" s="10">
        <v>35.39</v>
      </c>
      <c r="AA42" s="10">
        <v>36.770000000000003</v>
      </c>
      <c r="AB42" s="95">
        <v>9599800</v>
      </c>
      <c r="AC42" s="10">
        <v>36.659999999999997</v>
      </c>
      <c r="AD42" s="2">
        <f t="shared" si="0"/>
        <v>1.4600000000000009</v>
      </c>
      <c r="AE42" s="138">
        <f t="shared" si="1"/>
        <v>3.354947843247813E-2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1.08</v>
      </c>
      <c r="P43" s="83">
        <f t="shared" si="5"/>
        <v>37.486800000000002</v>
      </c>
      <c r="Q43" s="2"/>
      <c r="T43" s="128" t="s">
        <v>98</v>
      </c>
      <c r="U43" s="98">
        <v>35.18</v>
      </c>
      <c r="W43" s="133">
        <v>42482</v>
      </c>
      <c r="X43" s="10">
        <v>36.36</v>
      </c>
      <c r="Y43" s="10">
        <v>36.54</v>
      </c>
      <c r="Z43" s="10">
        <v>35.130000000000003</v>
      </c>
      <c r="AA43" s="10">
        <v>35.58</v>
      </c>
      <c r="AB43" s="95">
        <v>12971600</v>
      </c>
      <c r="AC43" s="10">
        <v>35.47</v>
      </c>
      <c r="AD43" s="2">
        <f t="shared" si="0"/>
        <v>1.4099999999999966</v>
      </c>
      <c r="AE43" s="138">
        <f t="shared" si="1"/>
        <v>-2.447744774477445E-2</v>
      </c>
    </row>
    <row r="44" spans="2:31" x14ac:dyDescent="0.25">
      <c r="B44" s="201"/>
      <c r="C44" s="10"/>
      <c r="D44" s="40"/>
      <c r="E44" s="40"/>
      <c r="F44" s="40"/>
      <c r="G44" s="40"/>
      <c r="H44" s="243"/>
      <c r="I44" s="40"/>
      <c r="O44" s="83">
        <v>1.07</v>
      </c>
      <c r="P44" s="83">
        <f t="shared" si="5"/>
        <v>37.139700000000005</v>
      </c>
      <c r="Q44" s="2"/>
      <c r="T44" s="93" t="s">
        <v>99</v>
      </c>
      <c r="U44" s="88">
        <v>35.299999999999997</v>
      </c>
      <c r="W44" s="133">
        <v>42481</v>
      </c>
      <c r="X44" s="10">
        <v>36.950000000000003</v>
      </c>
      <c r="Y44" s="10">
        <v>37.01</v>
      </c>
      <c r="Z44" s="10">
        <v>36.33</v>
      </c>
      <c r="AA44" s="10">
        <v>36.47</v>
      </c>
      <c r="AB44" s="95">
        <v>7719100</v>
      </c>
      <c r="AC44" s="10">
        <v>36.36</v>
      </c>
      <c r="AD44" s="2">
        <f t="shared" si="0"/>
        <v>0.67999999999999972</v>
      </c>
      <c r="AE44" s="138">
        <f t="shared" si="1"/>
        <v>-1.3029315960912169E-2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1.06</v>
      </c>
      <c r="P45" s="83">
        <f t="shared" si="5"/>
        <v>36.7926</v>
      </c>
      <c r="Q45" s="2"/>
      <c r="T45" s="93" t="s">
        <v>100</v>
      </c>
      <c r="U45" s="88" t="s">
        <v>493</v>
      </c>
      <c r="W45" s="133">
        <v>42480</v>
      </c>
      <c r="X45" s="10">
        <v>36.369999999999997</v>
      </c>
      <c r="Y45" s="10">
        <v>37.340000000000003</v>
      </c>
      <c r="Z45" s="10">
        <v>36.270000000000003</v>
      </c>
      <c r="AA45" s="10">
        <v>36.950000000000003</v>
      </c>
      <c r="AB45" s="95">
        <v>8870600</v>
      </c>
      <c r="AC45" s="10">
        <v>36.840000000000003</v>
      </c>
      <c r="AD45" s="2">
        <f t="shared" si="0"/>
        <v>1.0700000000000003</v>
      </c>
      <c r="AE45" s="138">
        <f t="shared" si="1"/>
        <v>1.9933554817275878E-2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1.05</v>
      </c>
      <c r="P46" s="83">
        <f t="shared" si="5"/>
        <v>36.445500000000003</v>
      </c>
      <c r="Q46" s="2"/>
      <c r="T46" s="93" t="s">
        <v>101</v>
      </c>
      <c r="U46" s="88" t="s">
        <v>494</v>
      </c>
      <c r="W46" s="133">
        <v>42479</v>
      </c>
      <c r="X46" s="10">
        <v>36.78</v>
      </c>
      <c r="Y46" s="10">
        <v>36.78</v>
      </c>
      <c r="Z46" s="10">
        <v>36.1</v>
      </c>
      <c r="AA46" s="10">
        <v>36.229999999999997</v>
      </c>
      <c r="AB46" s="95">
        <v>11313200</v>
      </c>
      <c r="AC46" s="10">
        <v>36.119999999999997</v>
      </c>
      <c r="AD46" s="2">
        <f t="shared" si="0"/>
        <v>0.67999999999999972</v>
      </c>
      <c r="AE46" s="138">
        <f t="shared" si="1"/>
        <v>-1.2305168170631764E-2</v>
      </c>
    </row>
    <row r="47" spans="2:31" x14ac:dyDescent="0.25">
      <c r="O47" s="83">
        <v>1.04</v>
      </c>
      <c r="P47" s="83">
        <f t="shared" si="5"/>
        <v>36.098400000000005</v>
      </c>
      <c r="Q47" s="2"/>
      <c r="T47" s="93" t="s">
        <v>102</v>
      </c>
      <c r="U47" s="88">
        <v>41.65</v>
      </c>
      <c r="W47" s="133">
        <v>42478</v>
      </c>
      <c r="X47" s="10">
        <v>36.61</v>
      </c>
      <c r="Y47" s="10">
        <v>36.74</v>
      </c>
      <c r="Z47" s="10">
        <v>36.25</v>
      </c>
      <c r="AA47" s="10">
        <v>36.68</v>
      </c>
      <c r="AB47" s="95">
        <v>8881500</v>
      </c>
      <c r="AC47" s="10">
        <v>36.57</v>
      </c>
      <c r="AD47" s="2">
        <f t="shared" si="0"/>
        <v>0.49000000000000199</v>
      </c>
      <c r="AE47" s="138">
        <f t="shared" si="1"/>
        <v>-6.2499999999998668E-3</v>
      </c>
    </row>
    <row r="48" spans="2:31" x14ac:dyDescent="0.25">
      <c r="O48" s="83">
        <v>1.03</v>
      </c>
      <c r="P48" s="83">
        <f t="shared" si="5"/>
        <v>35.751300000000001</v>
      </c>
      <c r="Q48" s="2"/>
      <c r="T48" s="93" t="s">
        <v>103</v>
      </c>
      <c r="U48" s="88">
        <v>0.84700500000000001</v>
      </c>
      <c r="W48" s="133">
        <v>42475</v>
      </c>
      <c r="X48" s="10">
        <v>37.17</v>
      </c>
      <c r="Y48" s="10">
        <v>37.32</v>
      </c>
      <c r="Z48" s="10">
        <v>36.71</v>
      </c>
      <c r="AA48" s="10">
        <v>36.909999999999997</v>
      </c>
      <c r="AB48" s="95">
        <v>7510800</v>
      </c>
      <c r="AC48" s="10">
        <v>36.799999999999997</v>
      </c>
      <c r="AD48" s="2">
        <f t="shared" si="0"/>
        <v>0.60999999999999943</v>
      </c>
      <c r="AE48" s="138">
        <f t="shared" si="1"/>
        <v>-4.3290043290044045E-3</v>
      </c>
    </row>
    <row r="49" spans="15:31" x14ac:dyDescent="0.25">
      <c r="O49" s="83">
        <v>1.02</v>
      </c>
      <c r="P49" s="83">
        <f t="shared" si="5"/>
        <v>35.404200000000003</v>
      </c>
      <c r="Q49" s="2"/>
      <c r="T49" s="93" t="s">
        <v>104</v>
      </c>
      <c r="U49" s="88" t="s">
        <v>340</v>
      </c>
      <c r="W49" s="133">
        <v>42474</v>
      </c>
      <c r="X49" s="10">
        <v>37.49</v>
      </c>
      <c r="Y49" s="10">
        <v>37.590000000000003</v>
      </c>
      <c r="Z49" s="10">
        <v>37.01</v>
      </c>
      <c r="AA49" s="10">
        <v>37.07</v>
      </c>
      <c r="AB49" s="95">
        <v>5995000</v>
      </c>
      <c r="AC49" s="10">
        <v>36.96</v>
      </c>
      <c r="AD49" s="2">
        <f t="shared" si="0"/>
        <v>0.5800000000000054</v>
      </c>
      <c r="AE49" s="138">
        <f t="shared" si="1"/>
        <v>-2.0927152317880782E-2</v>
      </c>
    </row>
    <row r="50" spans="15:31" x14ac:dyDescent="0.25">
      <c r="O50" s="83">
        <v>1.01</v>
      </c>
      <c r="P50" s="83">
        <f t="shared" si="5"/>
        <v>35.057099999999998</v>
      </c>
      <c r="Q50" s="2"/>
      <c r="T50" s="93"/>
      <c r="U50" s="88"/>
      <c r="W50" s="133">
        <v>42473</v>
      </c>
      <c r="X50" s="10">
        <v>37.39</v>
      </c>
      <c r="Y50" s="10">
        <v>37.880000000000003</v>
      </c>
      <c r="Z50" s="10">
        <v>37.299999999999997</v>
      </c>
      <c r="AA50" s="10">
        <v>37.86</v>
      </c>
      <c r="AB50" s="95">
        <v>5486800</v>
      </c>
      <c r="AC50" s="10">
        <v>37.75</v>
      </c>
      <c r="AD50" s="2">
        <f t="shared" si="0"/>
        <v>0.5800000000000054</v>
      </c>
      <c r="AE50" s="138">
        <f t="shared" si="1"/>
        <v>1.8893387314440124E-2</v>
      </c>
    </row>
    <row r="51" spans="15:31" x14ac:dyDescent="0.25">
      <c r="O51" s="83">
        <v>1</v>
      </c>
      <c r="P51" s="83">
        <f t="shared" si="5"/>
        <v>34.71</v>
      </c>
      <c r="Q51" s="2"/>
      <c r="T51" s="93" t="s">
        <v>105</v>
      </c>
      <c r="U51" s="88" t="s">
        <v>430</v>
      </c>
      <c r="W51" s="133">
        <v>42472</v>
      </c>
      <c r="X51" s="10">
        <v>37.200000000000003</v>
      </c>
      <c r="Y51" s="10">
        <v>37.32</v>
      </c>
      <c r="Z51" s="10">
        <v>36.9</v>
      </c>
      <c r="AA51" s="10">
        <v>37.159999999999997</v>
      </c>
      <c r="AB51" s="95">
        <v>6000700</v>
      </c>
      <c r="AC51" s="10">
        <v>37.049999999999997</v>
      </c>
      <c r="AD51" s="2">
        <f t="shared" si="0"/>
        <v>0.42000000000000171</v>
      </c>
      <c r="AE51" s="138">
        <f t="shared" si="1"/>
        <v>-2.6983270372382684E-4</v>
      </c>
    </row>
    <row r="52" spans="15:31" x14ac:dyDescent="0.25">
      <c r="O52" s="83">
        <v>0.99</v>
      </c>
      <c r="P52" s="83">
        <f t="shared" si="5"/>
        <v>34.362900000000003</v>
      </c>
      <c r="Q52" s="2"/>
      <c r="T52" s="93" t="s">
        <v>106</v>
      </c>
      <c r="U52" s="88" t="s">
        <v>230</v>
      </c>
      <c r="W52" s="133">
        <v>42471</v>
      </c>
      <c r="X52" s="10">
        <v>38</v>
      </c>
      <c r="Y52" s="10">
        <v>38.090000000000003</v>
      </c>
      <c r="Z52" s="10">
        <v>37.130000000000003</v>
      </c>
      <c r="AA52" s="10">
        <v>37.17</v>
      </c>
      <c r="AB52" s="95">
        <v>7051400</v>
      </c>
      <c r="AC52" s="10">
        <v>37.06</v>
      </c>
      <c r="AD52" s="2">
        <f t="shared" si="0"/>
        <v>0.96000000000000085</v>
      </c>
      <c r="AE52" s="138">
        <f t="shared" si="1"/>
        <v>-2.1647307286166817E-2</v>
      </c>
    </row>
    <row r="53" spans="15:31" x14ac:dyDescent="0.25">
      <c r="O53" s="83">
        <v>0.98</v>
      </c>
      <c r="P53" s="83">
        <f t="shared" si="5"/>
        <v>34.015799999999999</v>
      </c>
      <c r="Q53" s="2"/>
      <c r="T53" s="93" t="s">
        <v>107</v>
      </c>
      <c r="U53" s="90">
        <v>9017936</v>
      </c>
      <c r="W53" s="133">
        <v>42468</v>
      </c>
      <c r="X53" s="10">
        <v>38.200000000000003</v>
      </c>
      <c r="Y53" s="10">
        <v>38.35</v>
      </c>
      <c r="Z53" s="10">
        <v>37.93</v>
      </c>
      <c r="AA53" s="10">
        <v>37.99</v>
      </c>
      <c r="AB53" s="95">
        <v>7832900</v>
      </c>
      <c r="AC53" s="10">
        <v>37.880000000000003</v>
      </c>
      <c r="AD53" s="2">
        <f t="shared" si="0"/>
        <v>0.42000000000000171</v>
      </c>
      <c r="AE53" s="138">
        <f t="shared" si="1"/>
        <v>-4.729374671571196E-3</v>
      </c>
    </row>
    <row r="54" spans="15:31" x14ac:dyDescent="0.25">
      <c r="O54" s="83">
        <v>0.97</v>
      </c>
      <c r="P54" s="83">
        <f t="shared" si="5"/>
        <v>33.668700000000001</v>
      </c>
      <c r="T54" s="93" t="s">
        <v>110</v>
      </c>
      <c r="U54" s="90">
        <v>7748660</v>
      </c>
      <c r="W54" s="133">
        <v>42467</v>
      </c>
      <c r="X54" s="10">
        <v>38.86</v>
      </c>
      <c r="Y54" s="10">
        <v>39.15</v>
      </c>
      <c r="Z54" s="10">
        <v>38.03</v>
      </c>
      <c r="AA54" s="10">
        <v>38.17</v>
      </c>
      <c r="AB54" s="95">
        <v>6941300</v>
      </c>
      <c r="AC54" s="10">
        <v>38.06</v>
      </c>
      <c r="AD54" s="2">
        <f t="shared" si="0"/>
        <v>1.1199999999999974</v>
      </c>
      <c r="AE54" s="138">
        <f t="shared" si="1"/>
        <v>-2.31006160164271E-2</v>
      </c>
    </row>
    <row r="55" spans="15:31" x14ac:dyDescent="0.25">
      <c r="O55" s="83">
        <v>0.96</v>
      </c>
      <c r="P55" s="83">
        <f t="shared" si="5"/>
        <v>33.321599999999997</v>
      </c>
      <c r="T55" s="93" t="s">
        <v>108</v>
      </c>
      <c r="U55" s="88" t="s">
        <v>431</v>
      </c>
      <c r="W55" s="133">
        <v>42466</v>
      </c>
      <c r="X55" s="10">
        <v>38.22</v>
      </c>
      <c r="Y55" s="10">
        <v>39.22</v>
      </c>
      <c r="Z55" s="10">
        <v>38.22</v>
      </c>
      <c r="AA55" s="10">
        <v>39.08</v>
      </c>
      <c r="AB55" s="95">
        <v>9143500</v>
      </c>
      <c r="AC55" s="10">
        <v>38.96</v>
      </c>
      <c r="AD55" s="2">
        <f t="shared" si="0"/>
        <v>1</v>
      </c>
      <c r="AE55" s="138">
        <f t="shared" si="1"/>
        <v>2.2303857255313586E-2</v>
      </c>
    </row>
    <row r="56" spans="15:31" x14ac:dyDescent="0.25">
      <c r="O56" s="83">
        <v>0.95</v>
      </c>
      <c r="P56" s="83">
        <f t="shared" si="5"/>
        <v>32.974499999999999</v>
      </c>
      <c r="T56" s="93" t="s">
        <v>111</v>
      </c>
      <c r="U56" s="88">
        <v>16.850000000000001</v>
      </c>
      <c r="W56" s="133">
        <v>42465</v>
      </c>
      <c r="X56" s="10">
        <v>37.700000000000003</v>
      </c>
      <c r="Y56" s="10">
        <v>38.369999999999997</v>
      </c>
      <c r="Z56" s="10">
        <v>37.590000000000003</v>
      </c>
      <c r="AA56" s="10">
        <v>38.22</v>
      </c>
      <c r="AB56" s="95">
        <v>9840200</v>
      </c>
      <c r="AC56" s="10">
        <v>38.11</v>
      </c>
      <c r="AD56" s="2">
        <f t="shared" si="0"/>
        <v>0.77999999999999403</v>
      </c>
      <c r="AE56" s="138">
        <f t="shared" si="1"/>
        <v>5.0105485232065927E-3</v>
      </c>
    </row>
    <row r="57" spans="15:31" x14ac:dyDescent="0.25">
      <c r="O57" s="83">
        <v>0.94</v>
      </c>
      <c r="P57" s="83">
        <f t="shared" si="5"/>
        <v>32.627400000000002</v>
      </c>
      <c r="T57" s="93" t="s">
        <v>112</v>
      </c>
      <c r="U57" s="88">
        <v>2.06</v>
      </c>
      <c r="W57" s="133">
        <v>42464</v>
      </c>
      <c r="X57" s="10">
        <v>38.32</v>
      </c>
      <c r="Y57" s="10">
        <v>38.46</v>
      </c>
      <c r="Z57" s="10">
        <v>37.909999999999997</v>
      </c>
      <c r="AA57" s="10">
        <v>38.03</v>
      </c>
      <c r="AB57" s="95">
        <v>7242500</v>
      </c>
      <c r="AC57" s="10">
        <v>37.92</v>
      </c>
      <c r="AD57" s="2">
        <f t="shared" si="0"/>
        <v>0.55000000000000426</v>
      </c>
      <c r="AE57" s="138">
        <f t="shared" si="1"/>
        <v>-7.5896362208845991E-3</v>
      </c>
    </row>
    <row r="58" spans="15:31" x14ac:dyDescent="0.25">
      <c r="O58" s="83">
        <v>0.93</v>
      </c>
      <c r="P58" s="83">
        <f t="shared" si="5"/>
        <v>32.280300000000004</v>
      </c>
      <c r="T58" s="93" t="s">
        <v>109</v>
      </c>
      <c r="U58" s="88" t="s">
        <v>432</v>
      </c>
      <c r="W58" s="133">
        <v>42461</v>
      </c>
      <c r="X58" s="10">
        <v>37.94</v>
      </c>
      <c r="Y58" s="10">
        <v>38.42</v>
      </c>
      <c r="Z58" s="10">
        <v>37.909999999999997</v>
      </c>
      <c r="AA58" s="10">
        <v>38.32</v>
      </c>
      <c r="AB58" s="95">
        <v>6622300</v>
      </c>
      <c r="AC58" s="10">
        <v>38.21</v>
      </c>
      <c r="AD58" s="2">
        <f t="shared" si="0"/>
        <v>0.51000000000000512</v>
      </c>
      <c r="AE58" s="138">
        <f t="shared" si="1"/>
        <v>1.8353434714211136E-3</v>
      </c>
    </row>
    <row r="59" spans="15:31" x14ac:dyDescent="0.25">
      <c r="O59" s="83">
        <v>0.92</v>
      </c>
      <c r="P59" s="83">
        <f t="shared" si="5"/>
        <v>31.933200000000003</v>
      </c>
      <c r="W59" s="133">
        <v>42460</v>
      </c>
      <c r="X59" s="10">
        <v>38.08</v>
      </c>
      <c r="Y59" s="10">
        <v>38.39</v>
      </c>
      <c r="Z59" s="10">
        <v>37.97</v>
      </c>
      <c r="AA59" s="10">
        <v>38.25</v>
      </c>
      <c r="AB59" s="95">
        <v>6888300</v>
      </c>
      <c r="AC59" s="10">
        <v>38.14</v>
      </c>
      <c r="AD59" s="2">
        <f t="shared" si="0"/>
        <v>0.42000000000000171</v>
      </c>
      <c r="AE59" s="138">
        <f t="shared" si="1"/>
        <v>4.2127435492365084E-3</v>
      </c>
    </row>
    <row r="60" spans="15:31" x14ac:dyDescent="0.25">
      <c r="O60" s="83">
        <v>0.91</v>
      </c>
      <c r="P60" s="83">
        <f t="shared" si="5"/>
        <v>31.586100000000002</v>
      </c>
      <c r="W60" s="133">
        <v>42459</v>
      </c>
      <c r="X60" s="10">
        <v>38.049999999999997</v>
      </c>
      <c r="Y60" s="10">
        <v>38.28</v>
      </c>
      <c r="Z60" s="10">
        <v>37.81</v>
      </c>
      <c r="AA60" s="10">
        <v>38.090000000000003</v>
      </c>
      <c r="AB60" s="95">
        <v>6974800</v>
      </c>
      <c r="AC60" s="10">
        <v>37.979999999999997</v>
      </c>
      <c r="AD60" s="2">
        <f t="shared" si="0"/>
        <v>0.46999999999999886</v>
      </c>
      <c r="AE60" s="138">
        <f t="shared" si="1"/>
        <v>1.5822784810124446E-3</v>
      </c>
    </row>
    <row r="61" spans="15:31" x14ac:dyDescent="0.25">
      <c r="O61" s="83">
        <v>0.9</v>
      </c>
      <c r="P61" s="83">
        <f t="shared" si="5"/>
        <v>31.239000000000001</v>
      </c>
      <c r="W61" s="133">
        <v>42458</v>
      </c>
      <c r="X61" s="10">
        <v>37.81</v>
      </c>
      <c r="Y61" s="10">
        <v>38.15</v>
      </c>
      <c r="Z61" s="10">
        <v>37.74</v>
      </c>
      <c r="AA61" s="10">
        <v>38.03</v>
      </c>
      <c r="AB61" s="95">
        <v>5780900</v>
      </c>
      <c r="AC61" s="10">
        <v>37.92</v>
      </c>
      <c r="AD61" s="2">
        <f t="shared" si="0"/>
        <v>0.40999999999999659</v>
      </c>
      <c r="AE61" s="138">
        <f t="shared" si="1"/>
        <v>-7.905138339920903E-4</v>
      </c>
    </row>
    <row r="62" spans="15:31" x14ac:dyDescent="0.25">
      <c r="W62" s="133">
        <v>42457</v>
      </c>
      <c r="X62" s="10">
        <v>37.64</v>
      </c>
      <c r="Y62" s="10">
        <v>38.090000000000003</v>
      </c>
      <c r="Z62" s="10">
        <v>37.53</v>
      </c>
      <c r="AA62" s="10">
        <v>38.06</v>
      </c>
      <c r="AB62" s="95">
        <v>6759000</v>
      </c>
      <c r="AC62" s="10">
        <v>37.950000000000003</v>
      </c>
      <c r="AD62" s="2">
        <f t="shared" si="0"/>
        <v>0.56000000000000227</v>
      </c>
      <c r="AE62" s="138">
        <f t="shared" si="1"/>
        <v>1.0921683537560067E-2</v>
      </c>
    </row>
    <row r="63" spans="15:31" x14ac:dyDescent="0.25">
      <c r="W63" s="133">
        <v>42453</v>
      </c>
      <c r="X63" s="10">
        <v>37.200000000000003</v>
      </c>
      <c r="Y63" s="10">
        <v>37.69</v>
      </c>
      <c r="Z63" s="10">
        <v>37.1</v>
      </c>
      <c r="AA63" s="10">
        <v>37.65</v>
      </c>
      <c r="AB63" s="95">
        <v>9526100</v>
      </c>
      <c r="AC63" s="10">
        <v>37.54</v>
      </c>
      <c r="AD63" s="2">
        <f t="shared" si="0"/>
        <v>0.58999999999999631</v>
      </c>
      <c r="AE63" s="138">
        <f t="shared" si="1"/>
        <v>1.6008537886873508E-3</v>
      </c>
    </row>
    <row r="64" spans="15:31" x14ac:dyDescent="0.25">
      <c r="W64" s="133">
        <v>42452</v>
      </c>
      <c r="X64" s="10">
        <v>37.92</v>
      </c>
      <c r="Y64" s="10">
        <v>38.020000000000003</v>
      </c>
      <c r="Z64" s="10">
        <v>37.35</v>
      </c>
      <c r="AA64" s="10">
        <v>37.590000000000003</v>
      </c>
      <c r="AB64" s="95">
        <v>9195000</v>
      </c>
      <c r="AC64" s="10">
        <v>37.479999999999997</v>
      </c>
      <c r="AD64" s="2">
        <f t="shared" si="0"/>
        <v>0.67000000000000171</v>
      </c>
      <c r="AE64" s="138">
        <f t="shared" si="1"/>
        <v>-9.5137420718818255E-3</v>
      </c>
    </row>
    <row r="65" spans="23:31" x14ac:dyDescent="0.25">
      <c r="W65" s="133">
        <v>42451</v>
      </c>
      <c r="X65" s="10">
        <v>38.18</v>
      </c>
      <c r="Y65" s="10">
        <v>38.32</v>
      </c>
      <c r="Z65" s="10">
        <v>37.69</v>
      </c>
      <c r="AA65" s="10">
        <v>37.950000000000003</v>
      </c>
      <c r="AB65" s="95">
        <v>8055500</v>
      </c>
      <c r="AC65" s="10">
        <v>37.840000000000003</v>
      </c>
      <c r="AD65" s="2">
        <f t="shared" si="0"/>
        <v>0.63000000000000256</v>
      </c>
      <c r="AE65" s="138">
        <f t="shared" si="1"/>
        <v>-4.7343503419252642E-3</v>
      </c>
    </row>
    <row r="66" spans="23:31" x14ac:dyDescent="0.25">
      <c r="W66" s="133">
        <v>42450</v>
      </c>
      <c r="X66" s="10">
        <v>38.380000000000003</v>
      </c>
      <c r="Y66" s="10">
        <v>38.6</v>
      </c>
      <c r="Z66" s="10">
        <v>38.090000000000003</v>
      </c>
      <c r="AA66" s="10">
        <v>38.130000000000003</v>
      </c>
      <c r="AB66" s="95">
        <v>5980300</v>
      </c>
      <c r="AC66" s="10">
        <v>38.020000000000003</v>
      </c>
      <c r="AD66" s="2">
        <f t="shared" si="0"/>
        <v>0.50999999999999801</v>
      </c>
      <c r="AE66" s="138">
        <f t="shared" si="1"/>
        <v>-1.1183355006501916E-2</v>
      </c>
    </row>
    <row r="67" spans="23:31" x14ac:dyDescent="0.25">
      <c r="W67" s="133">
        <v>42447</v>
      </c>
      <c r="X67" s="10">
        <v>38.14</v>
      </c>
      <c r="Y67" s="10">
        <v>38.880000000000003</v>
      </c>
      <c r="Z67" s="10">
        <v>38</v>
      </c>
      <c r="AA67" s="10">
        <v>38.56</v>
      </c>
      <c r="AB67" s="95">
        <v>10017800</v>
      </c>
      <c r="AC67" s="10">
        <v>38.450000000000003</v>
      </c>
      <c r="AD67" s="2">
        <f>Y67-Z67</f>
        <v>0.88000000000000256</v>
      </c>
      <c r="AE67" s="138" t="e">
        <f>AC67/#REF!-1</f>
        <v>#REF!</v>
      </c>
    </row>
    <row r="68" spans="23:31" x14ac:dyDescent="0.25">
      <c r="W68" s="133">
        <v>42446</v>
      </c>
      <c r="X68" s="10">
        <v>38.450000000000003</v>
      </c>
      <c r="Y68" s="10">
        <v>38.56</v>
      </c>
      <c r="Z68" s="10">
        <v>37.979999999999997</v>
      </c>
      <c r="AA68" s="10">
        <v>38.090000000000003</v>
      </c>
      <c r="AB68" s="95">
        <v>9693800</v>
      </c>
      <c r="AC68" s="10">
        <v>37.979999999999997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7" priority="19">
      <formula>F29&gt;0</formula>
    </cfRule>
    <cfRule type="expression" dxfId="516" priority="20">
      <formula>F29&lt;0</formula>
    </cfRule>
  </conditionalFormatting>
  <conditionalFormatting sqref="F34:F46">
    <cfRule type="expression" dxfId="515" priority="15">
      <formula>F34&gt;0</formula>
    </cfRule>
    <cfRule type="expression" dxfId="514" priority="16">
      <formula>F34&lt;0</formula>
    </cfRule>
  </conditionalFormatting>
  <conditionalFormatting sqref="F34:F46">
    <cfRule type="expression" dxfId="513" priority="17">
      <formula>F34&gt;0</formula>
    </cfRule>
    <cfRule type="expression" dxfId="512" priority="18">
      <formula>F34&lt;0</formula>
    </cfRule>
  </conditionalFormatting>
  <conditionalFormatting sqref="H29:H46">
    <cfRule type="expression" dxfId="511" priority="13">
      <formula>H29&gt;0</formula>
    </cfRule>
    <cfRule type="expression" dxfId="510" priority="14">
      <formula>H29&lt;0</formula>
    </cfRule>
  </conditionalFormatting>
  <conditionalFormatting sqref="F25:F28">
    <cfRule type="expression" dxfId="509" priority="7">
      <formula>F25&gt;0</formula>
    </cfRule>
    <cfRule type="expression" dxfId="508" priority="8">
      <formula>F25&lt;0</formula>
    </cfRule>
  </conditionalFormatting>
  <conditionalFormatting sqref="H25:H28">
    <cfRule type="expression" dxfId="507" priority="5">
      <formula>H25&gt;0</formula>
    </cfRule>
    <cfRule type="expression" dxfId="506" priority="6">
      <formula>H25&lt;0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conditionalFormatting sqref="Q7">
    <cfRule type="expression" dxfId="503" priority="3">
      <formula>Q7&gt;0</formula>
    </cfRule>
    <cfRule type="expression" dxfId="50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238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42541</v>
      </c>
      <c r="X2" s="10">
        <v>13.39</v>
      </c>
      <c r="Y2" s="10">
        <v>13.55</v>
      </c>
      <c r="Z2" s="10">
        <v>13.39</v>
      </c>
      <c r="AA2" s="10">
        <v>13.42</v>
      </c>
      <c r="AB2" s="95">
        <v>29636500</v>
      </c>
      <c r="AC2" s="10">
        <v>13.42</v>
      </c>
      <c r="AD2" s="2">
        <f>Y2-Z2</f>
        <v>0.16000000000000014</v>
      </c>
      <c r="AE2" s="138">
        <f>AC2/AC3-1</f>
        <v>1.2066365007541435E-2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42538</v>
      </c>
      <c r="X3" s="10">
        <v>13.16</v>
      </c>
      <c r="Y3" s="10">
        <v>13.4</v>
      </c>
      <c r="Z3" s="10">
        <v>13.15</v>
      </c>
      <c r="AA3" s="10">
        <v>13.26</v>
      </c>
      <c r="AB3" s="95">
        <v>37099500</v>
      </c>
      <c r="AC3" s="10">
        <v>13.26</v>
      </c>
      <c r="AD3" s="2">
        <f t="shared" ref="AD3:AD66" si="0">Y3-Z3</f>
        <v>0.25</v>
      </c>
      <c r="AE3" s="138">
        <f t="shared" ref="AE3:AE66" si="1">AC3/AC4-1</f>
        <v>1.0670731707317138E-2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13.42</v>
      </c>
      <c r="T4" s="163"/>
      <c r="W4" s="133">
        <v>42537</v>
      </c>
      <c r="X4" s="10">
        <v>12.93</v>
      </c>
      <c r="Y4" s="10">
        <v>13.14</v>
      </c>
      <c r="Z4" s="10">
        <v>12.85</v>
      </c>
      <c r="AA4" s="10">
        <v>13.12</v>
      </c>
      <c r="AB4" s="95">
        <v>26540600</v>
      </c>
      <c r="AC4" s="10">
        <v>13.12</v>
      </c>
      <c r="AD4" s="2">
        <f t="shared" si="0"/>
        <v>0.29000000000000092</v>
      </c>
      <c r="AE4" s="138">
        <f t="shared" si="1"/>
        <v>8.4550345887777212E-3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1342</v>
      </c>
      <c r="W5" s="133">
        <v>42536</v>
      </c>
      <c r="X5" s="10">
        <v>12.91</v>
      </c>
      <c r="Y5" s="10">
        <v>13.16</v>
      </c>
      <c r="Z5" s="10">
        <v>12.88</v>
      </c>
      <c r="AA5" s="10">
        <v>13.01</v>
      </c>
      <c r="AB5" s="95">
        <v>25495900</v>
      </c>
      <c r="AC5" s="10">
        <v>13.01</v>
      </c>
      <c r="AD5" s="2">
        <f t="shared" si="0"/>
        <v>0.27999999999999936</v>
      </c>
      <c r="AE5" s="138">
        <f t="shared" si="1"/>
        <v>1.3239875389408073E-2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42535</v>
      </c>
      <c r="X6" s="10">
        <v>12.99</v>
      </c>
      <c r="Y6" s="10">
        <v>13.07</v>
      </c>
      <c r="Z6" s="10">
        <v>12.76</v>
      </c>
      <c r="AA6" s="10">
        <v>12.84</v>
      </c>
      <c r="AB6" s="95">
        <v>30379200</v>
      </c>
      <c r="AC6" s="10">
        <v>12.84</v>
      </c>
      <c r="AD6" s="2">
        <f t="shared" si="0"/>
        <v>0.3100000000000005</v>
      </c>
      <c r="AE6" s="138">
        <f t="shared" si="1"/>
        <v>-1.0785824345146411E-2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200</v>
      </c>
      <c r="Q7" s="2">
        <f>Q10+Q8</f>
        <v>12.970000000000027</v>
      </c>
      <c r="R7" s="166" t="s">
        <v>244</v>
      </c>
      <c r="W7" s="133">
        <v>42534</v>
      </c>
      <c r="X7" s="10">
        <v>13.07</v>
      </c>
      <c r="Y7" s="10">
        <v>13.13</v>
      </c>
      <c r="Z7" s="10">
        <v>12.96</v>
      </c>
      <c r="AA7" s="10">
        <v>12.98</v>
      </c>
      <c r="AB7" s="95">
        <v>20448200</v>
      </c>
      <c r="AC7" s="10">
        <v>12.98</v>
      </c>
      <c r="AD7" s="2">
        <f t="shared" si="0"/>
        <v>0.16999999999999993</v>
      </c>
      <c r="AE7" s="138">
        <f t="shared" si="1"/>
        <v>-9.1603053435114212E-3</v>
      </c>
    </row>
    <row r="8" spans="1:31" x14ac:dyDescent="0.25">
      <c r="O8" s="11" t="s">
        <v>205</v>
      </c>
      <c r="P8" s="34"/>
      <c r="Q8" s="2">
        <f>K18+M18-F18+Q2*Q4</f>
        <v>12.970000000000027</v>
      </c>
      <c r="W8" s="133">
        <v>42531</v>
      </c>
      <c r="X8" s="10">
        <v>13.17</v>
      </c>
      <c r="Y8" s="10">
        <v>13.25</v>
      </c>
      <c r="Z8" s="10">
        <v>13.05</v>
      </c>
      <c r="AA8" s="10">
        <v>13.1</v>
      </c>
      <c r="AB8" s="95">
        <v>27323200</v>
      </c>
      <c r="AC8" s="10">
        <v>13.1</v>
      </c>
      <c r="AD8" s="2">
        <f t="shared" si="0"/>
        <v>0.19999999999999929</v>
      </c>
      <c r="AE8" s="138">
        <f t="shared" si="1"/>
        <v>-1.2066365007541435E-2</v>
      </c>
    </row>
    <row r="9" spans="1:31" x14ac:dyDescent="0.25">
      <c r="O9" s="11" t="s">
        <v>272</v>
      </c>
      <c r="Q9" s="138">
        <f>IF(Q2=0, 0, Q8/Q6)</f>
        <v>9.7589971633447164E-3</v>
      </c>
      <c r="W9" s="133">
        <v>42530</v>
      </c>
      <c r="X9" s="10">
        <v>13.26</v>
      </c>
      <c r="Y9" s="10">
        <v>13.3</v>
      </c>
      <c r="Z9" s="10">
        <v>13.14</v>
      </c>
      <c r="AA9" s="10">
        <v>13.26</v>
      </c>
      <c r="AB9" s="95">
        <v>19850800</v>
      </c>
      <c r="AC9" s="10">
        <v>13.26</v>
      </c>
      <c r="AD9" s="2">
        <f t="shared" si="0"/>
        <v>0.16000000000000014</v>
      </c>
      <c r="AE9" s="138">
        <f t="shared" si="1"/>
        <v>-7.4850299401196807E-3</v>
      </c>
    </row>
    <row r="10" spans="1:31" x14ac:dyDescent="0.25">
      <c r="O10" s="11" t="s">
        <v>271</v>
      </c>
      <c r="P10" s="34"/>
      <c r="Q10" s="2">
        <f>M32</f>
        <v>0</v>
      </c>
      <c r="W10" s="133">
        <v>42529</v>
      </c>
      <c r="X10" s="10">
        <v>13.45</v>
      </c>
      <c r="Y10" s="10">
        <v>13.49</v>
      </c>
      <c r="Z10" s="10">
        <v>13.35</v>
      </c>
      <c r="AA10" s="10">
        <v>13.36</v>
      </c>
      <c r="AB10" s="95">
        <v>18027800</v>
      </c>
      <c r="AC10" s="10">
        <v>13.36</v>
      </c>
      <c r="AD10" s="2">
        <f t="shared" si="0"/>
        <v>0.14000000000000057</v>
      </c>
      <c r="AE10" s="138">
        <f t="shared" si="1"/>
        <v>-1.494768310911887E-3</v>
      </c>
    </row>
    <row r="11" spans="1:31" x14ac:dyDescent="0.25">
      <c r="O11" s="11" t="s">
        <v>193</v>
      </c>
      <c r="P11" s="34"/>
      <c r="Q11" s="138">
        <f>VALUE(TRIM(CLEAN(MID(U58, FIND("(", U58)+1, 5))))</f>
        <v>4.5199999999999997E-2</v>
      </c>
      <c r="W11" s="133">
        <v>42528</v>
      </c>
      <c r="X11" s="10">
        <v>13.23</v>
      </c>
      <c r="Y11" s="10">
        <v>13.45</v>
      </c>
      <c r="Z11" s="10">
        <v>13.18</v>
      </c>
      <c r="AA11" s="10">
        <v>13.38</v>
      </c>
      <c r="AB11" s="95">
        <v>27493500</v>
      </c>
      <c r="AC11" s="10">
        <v>13.38</v>
      </c>
      <c r="AD11" s="2">
        <f t="shared" si="0"/>
        <v>0.26999999999999957</v>
      </c>
      <c r="AE11" s="138">
        <f t="shared" si="1"/>
        <v>1.5174506828528056E-2</v>
      </c>
    </row>
    <row r="12" spans="1:31" x14ac:dyDescent="0.25">
      <c r="W12" s="133">
        <v>42527</v>
      </c>
      <c r="X12" s="10">
        <v>13.08</v>
      </c>
      <c r="Y12" s="10">
        <v>13.21</v>
      </c>
      <c r="Z12" s="10">
        <v>13.04</v>
      </c>
      <c r="AA12" s="10">
        <v>13.18</v>
      </c>
      <c r="AB12" s="95">
        <v>25423100</v>
      </c>
      <c r="AC12" s="10">
        <v>13.18</v>
      </c>
      <c r="AD12" s="2">
        <f t="shared" si="0"/>
        <v>0.17000000000000171</v>
      </c>
      <c r="AE12" s="138">
        <f t="shared" si="1"/>
        <v>1.0736196319018454E-2</v>
      </c>
    </row>
    <row r="13" spans="1:31" x14ac:dyDescent="0.25">
      <c r="W13" s="133">
        <v>42524</v>
      </c>
      <c r="X13" s="10">
        <v>13.14</v>
      </c>
      <c r="Y13" s="10">
        <v>13.14</v>
      </c>
      <c r="Z13" s="10">
        <v>12.9</v>
      </c>
      <c r="AA13" s="10">
        <v>13.04</v>
      </c>
      <c r="AB13" s="95">
        <v>39762700</v>
      </c>
      <c r="AC13" s="10">
        <v>13.04</v>
      </c>
      <c r="AD13" s="2">
        <f t="shared" si="0"/>
        <v>0.24000000000000021</v>
      </c>
      <c r="AE13" s="138">
        <f t="shared" si="1"/>
        <v>-1.2869038607115968E-2</v>
      </c>
    </row>
    <row r="14" spans="1:31" x14ac:dyDescent="0.25">
      <c r="W14" s="133">
        <v>42523</v>
      </c>
      <c r="X14" s="10">
        <v>13.09</v>
      </c>
      <c r="Y14" s="10">
        <v>13.32</v>
      </c>
      <c r="Z14" s="10">
        <v>13.05</v>
      </c>
      <c r="AA14" s="10">
        <v>13.21</v>
      </c>
      <c r="AB14" s="95">
        <v>41041100</v>
      </c>
      <c r="AC14" s="10">
        <v>13.21</v>
      </c>
      <c r="AD14" s="2">
        <f t="shared" si="0"/>
        <v>0.26999999999999957</v>
      </c>
      <c r="AE14" s="138">
        <f t="shared" si="1"/>
        <v>7.6277650648362005E-3</v>
      </c>
    </row>
    <row r="15" spans="1:31" x14ac:dyDescent="0.25">
      <c r="W15" s="133">
        <v>42522</v>
      </c>
      <c r="X15" s="10">
        <v>13.43</v>
      </c>
      <c r="Y15" s="10">
        <v>13.44</v>
      </c>
      <c r="Z15" s="10">
        <v>12.97</v>
      </c>
      <c r="AA15" s="10">
        <v>13.11</v>
      </c>
      <c r="AB15" s="95">
        <v>58131500</v>
      </c>
      <c r="AC15" s="10">
        <v>13.11</v>
      </c>
      <c r="AD15" s="2">
        <f t="shared" si="0"/>
        <v>0.46999999999999886</v>
      </c>
      <c r="AE15" s="138">
        <f t="shared" si="1"/>
        <v>-2.8169014084507116E-2</v>
      </c>
    </row>
    <row r="16" spans="1:31" x14ac:dyDescent="0.25">
      <c r="W16" s="133">
        <v>42521</v>
      </c>
      <c r="X16" s="10">
        <v>13.49</v>
      </c>
      <c r="Y16" s="10">
        <v>13.56</v>
      </c>
      <c r="Z16" s="10">
        <v>13.4</v>
      </c>
      <c r="AA16" s="10">
        <v>13.49</v>
      </c>
      <c r="AB16" s="95">
        <v>25594100</v>
      </c>
      <c r="AC16" s="10">
        <v>13.49</v>
      </c>
      <c r="AD16" s="2">
        <f t="shared" si="0"/>
        <v>0.16000000000000014</v>
      </c>
      <c r="AE16" s="138">
        <f t="shared" si="1"/>
        <v>2.9739776951673846E-3</v>
      </c>
    </row>
    <row r="17" spans="1:31" x14ac:dyDescent="0.25">
      <c r="W17" s="133">
        <v>42517</v>
      </c>
      <c r="X17" s="10">
        <v>13.48</v>
      </c>
      <c r="Y17" s="10">
        <v>13.54</v>
      </c>
      <c r="Z17" s="10">
        <v>13.4</v>
      </c>
      <c r="AA17" s="10">
        <v>13.45</v>
      </c>
      <c r="AB17" s="95">
        <v>17068800</v>
      </c>
      <c r="AC17" s="10">
        <v>13.45</v>
      </c>
      <c r="AD17" s="2">
        <f t="shared" si="0"/>
        <v>0.13999999999999879</v>
      </c>
      <c r="AE17" s="138">
        <f t="shared" si="1"/>
        <v>-7.4294205052016782E-4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42516</v>
      </c>
      <c r="X18" s="10">
        <v>13.59</v>
      </c>
      <c r="Y18" s="10">
        <v>13.68</v>
      </c>
      <c r="Z18" s="10">
        <v>13.37</v>
      </c>
      <c r="AA18" s="10">
        <v>13.46</v>
      </c>
      <c r="AB18" s="95">
        <v>18168300</v>
      </c>
      <c r="AC18" s="10">
        <v>13.46</v>
      </c>
      <c r="AD18" s="2">
        <f t="shared" si="0"/>
        <v>0.3100000000000005</v>
      </c>
      <c r="AE18" s="138">
        <f t="shared" si="1"/>
        <v>-4.4378698224850632E-3</v>
      </c>
    </row>
    <row r="19" spans="1:31" x14ac:dyDescent="0.25">
      <c r="W19" s="133">
        <v>42515</v>
      </c>
      <c r="X19" s="10">
        <v>13.33</v>
      </c>
      <c r="Y19" s="10">
        <v>13.6</v>
      </c>
      <c r="Z19" s="10">
        <v>13.33</v>
      </c>
      <c r="AA19" s="10">
        <v>13.52</v>
      </c>
      <c r="AB19" s="95">
        <v>26188300</v>
      </c>
      <c r="AC19" s="10">
        <v>13.52</v>
      </c>
      <c r="AD19" s="2">
        <f t="shared" si="0"/>
        <v>0.26999999999999957</v>
      </c>
      <c r="AE19" s="138">
        <f t="shared" si="1"/>
        <v>1.7306245297215916E-2</v>
      </c>
    </row>
    <row r="20" spans="1:31" x14ac:dyDescent="0.25">
      <c r="W20" s="133">
        <v>42514</v>
      </c>
      <c r="X20" s="10">
        <v>13.16</v>
      </c>
      <c r="Y20" s="10">
        <v>13.3</v>
      </c>
      <c r="Z20" s="10">
        <v>13.16</v>
      </c>
      <c r="AA20" s="10">
        <v>13.29</v>
      </c>
      <c r="AB20" s="95">
        <v>19592500</v>
      </c>
      <c r="AC20" s="10">
        <v>13.29</v>
      </c>
      <c r="AD20" s="2">
        <f t="shared" si="0"/>
        <v>0.14000000000000057</v>
      </c>
      <c r="AE20" s="138">
        <f t="shared" si="1"/>
        <v>1.2185833968012094E-2</v>
      </c>
    </row>
    <row r="21" spans="1:31" x14ac:dyDescent="0.25">
      <c r="W21" s="133">
        <v>42513</v>
      </c>
      <c r="X21" s="10">
        <v>13.14</v>
      </c>
      <c r="Y21" s="10">
        <v>13.2</v>
      </c>
      <c r="Z21" s="10">
        <v>13.11</v>
      </c>
      <c r="AA21" s="10">
        <v>13.13</v>
      </c>
      <c r="AB21" s="95">
        <v>16194800</v>
      </c>
      <c r="AC21" s="10">
        <v>13.13</v>
      </c>
      <c r="AD21" s="2">
        <f t="shared" si="0"/>
        <v>8.9999999999999858E-2</v>
      </c>
      <c r="AE21" s="138">
        <f t="shared" si="1"/>
        <v>-4.5489006823350442E-3</v>
      </c>
    </row>
    <row r="22" spans="1:31" x14ac:dyDescent="0.25">
      <c r="W22" s="133">
        <v>42510</v>
      </c>
      <c r="X22" s="10">
        <v>13.15</v>
      </c>
      <c r="Y22" s="10">
        <v>13.26</v>
      </c>
      <c r="Z22" s="10">
        <v>13.13</v>
      </c>
      <c r="AA22" s="10">
        <v>13.19</v>
      </c>
      <c r="AB22" s="95">
        <v>19416300</v>
      </c>
      <c r="AC22" s="10">
        <v>13.19</v>
      </c>
      <c r="AD22" s="2">
        <f t="shared" si="0"/>
        <v>0.12999999999999901</v>
      </c>
      <c r="AE22" s="138">
        <f t="shared" si="1"/>
        <v>7.6394194041251584E-3</v>
      </c>
    </row>
    <row r="23" spans="1:31" x14ac:dyDescent="0.25">
      <c r="W23" s="133">
        <v>42509</v>
      </c>
      <c r="X23" s="10">
        <v>13.1</v>
      </c>
      <c r="Y23" s="10">
        <v>13.2</v>
      </c>
      <c r="Z23" s="10">
        <v>13.02</v>
      </c>
      <c r="AA23" s="10">
        <v>13.09</v>
      </c>
      <c r="AB23" s="95">
        <v>23726200</v>
      </c>
      <c r="AC23" s="10">
        <v>13.09</v>
      </c>
      <c r="AD23" s="2">
        <f t="shared" si="0"/>
        <v>0.17999999999999972</v>
      </c>
      <c r="AE23" s="138">
        <f t="shared" si="1"/>
        <v>-5.3191489361702482E-3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42508</v>
      </c>
      <c r="X24" s="10">
        <v>13.12</v>
      </c>
      <c r="Y24" s="10">
        <v>13.34</v>
      </c>
      <c r="Z24" s="10">
        <v>13.05</v>
      </c>
      <c r="AA24" s="10">
        <v>13.16</v>
      </c>
      <c r="AB24" s="95">
        <v>23427200</v>
      </c>
      <c r="AC24" s="10">
        <v>13.16</v>
      </c>
      <c r="AD24" s="2">
        <f t="shared" si="0"/>
        <v>0.28999999999999915</v>
      </c>
      <c r="AE24" s="138">
        <f t="shared" si="1"/>
        <v>1.5220700152207556E-3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42507</v>
      </c>
      <c r="X25" s="10">
        <v>13.14</v>
      </c>
      <c r="Y25" s="10">
        <v>13.31</v>
      </c>
      <c r="Z25" s="10">
        <v>13.07</v>
      </c>
      <c r="AA25" s="10">
        <v>13.14</v>
      </c>
      <c r="AB25" s="95">
        <v>34037300</v>
      </c>
      <c r="AC25" s="10">
        <v>13.14</v>
      </c>
      <c r="AD25" s="2">
        <f t="shared" si="0"/>
        <v>0.24000000000000021</v>
      </c>
      <c r="AE25" s="138">
        <f t="shared" si="1"/>
        <v>-1.3513513513513487E-2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42506</v>
      </c>
      <c r="X26" s="10">
        <v>13.22</v>
      </c>
      <c r="Y26" s="10">
        <v>13.38</v>
      </c>
      <c r="Z26" s="10">
        <v>13.21</v>
      </c>
      <c r="AA26" s="10">
        <v>13.32</v>
      </c>
      <c r="AB26" s="95">
        <v>21160200</v>
      </c>
      <c r="AC26" s="10">
        <v>13.32</v>
      </c>
      <c r="AD26" s="2">
        <f t="shared" si="0"/>
        <v>0.16999999999999993</v>
      </c>
      <c r="AE26" s="138">
        <f t="shared" si="1"/>
        <v>7.5642965204236745E-3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42503</v>
      </c>
      <c r="X27" s="10">
        <v>13.34</v>
      </c>
      <c r="Y27" s="10">
        <v>13.52</v>
      </c>
      <c r="Z27" s="10">
        <v>13.17</v>
      </c>
      <c r="AA27" s="10">
        <v>13.22</v>
      </c>
      <c r="AB27" s="95">
        <v>27395100</v>
      </c>
      <c r="AC27" s="10">
        <v>13.22</v>
      </c>
      <c r="AD27" s="2">
        <f t="shared" si="0"/>
        <v>0.34999999999999964</v>
      </c>
      <c r="AE27" s="138">
        <f t="shared" si="1"/>
        <v>-9.7378277153556958E-3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:F32" si="2">C28*(E28-D28)</f>
        <v>22.969999999999935</v>
      </c>
      <c r="G28" s="40">
        <f t="shared" ref="G28:G32" si="3">D28*C28</f>
        <v>1329.03</v>
      </c>
      <c r="H28" s="243">
        <f t="shared" ref="H28:H32" si="4">(E28-D28)/D28</f>
        <v>1.7283281791983577E-2</v>
      </c>
      <c r="I28" s="40"/>
      <c r="W28" s="133">
        <v>42502</v>
      </c>
      <c r="X28" s="10">
        <v>13.4</v>
      </c>
      <c r="Y28" s="10">
        <v>13.47</v>
      </c>
      <c r="Z28" s="10">
        <v>13.17</v>
      </c>
      <c r="AA28" s="10">
        <v>13.35</v>
      </c>
      <c r="AB28" s="95">
        <v>24768100</v>
      </c>
      <c r="AC28" s="10">
        <v>13.35</v>
      </c>
      <c r="AD28" s="2">
        <f t="shared" si="0"/>
        <v>0.30000000000000071</v>
      </c>
      <c r="AE28" s="138">
        <f t="shared" si="1"/>
        <v>2.2522522522521182E-3</v>
      </c>
    </row>
    <row r="29" spans="1:31" x14ac:dyDescent="0.25">
      <c r="B29" s="201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3">
        <f t="shared" si="4"/>
        <v>-8.2992859453887811E-3</v>
      </c>
      <c r="I29" s="40"/>
      <c r="W29" s="133">
        <v>42501</v>
      </c>
      <c r="X29" s="10">
        <v>13.44</v>
      </c>
      <c r="Y29" s="10">
        <v>13.54</v>
      </c>
      <c r="Z29" s="10">
        <v>13.3</v>
      </c>
      <c r="AA29" s="10">
        <v>13.32</v>
      </c>
      <c r="AB29" s="95">
        <v>19963200</v>
      </c>
      <c r="AC29" s="10">
        <v>13.32</v>
      </c>
      <c r="AD29" s="2">
        <f t="shared" si="0"/>
        <v>0.23999999999999844</v>
      </c>
      <c r="AE29" s="138">
        <f t="shared" si="1"/>
        <v>-1.2601927353595221E-2</v>
      </c>
    </row>
    <row r="30" spans="1:31" x14ac:dyDescent="0.25">
      <c r="B30" s="201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3">
        <f t="shared" si="4"/>
        <v>6.7492833118891638E-3</v>
      </c>
      <c r="I30" s="40"/>
      <c r="W30" s="133">
        <v>42500</v>
      </c>
      <c r="X30" s="10">
        <v>13.38</v>
      </c>
      <c r="Y30" s="10">
        <v>13.52</v>
      </c>
      <c r="Z30" s="10">
        <v>13.38</v>
      </c>
      <c r="AA30" s="10">
        <v>13.49</v>
      </c>
      <c r="AB30" s="95">
        <v>23498400</v>
      </c>
      <c r="AC30" s="10">
        <v>13.49</v>
      </c>
      <c r="AD30" s="2">
        <f t="shared" si="0"/>
        <v>0.13999999999999879</v>
      </c>
      <c r="AE30" s="138">
        <f t="shared" si="1"/>
        <v>1.2762762762762669E-2</v>
      </c>
    </row>
    <row r="31" spans="1:31" x14ac:dyDescent="0.25">
      <c r="B31" s="201">
        <v>42535</v>
      </c>
      <c r="C31" s="10">
        <v>100</v>
      </c>
      <c r="D31" s="40">
        <v>13.29</v>
      </c>
      <c r="E31" s="40">
        <v>12.84</v>
      </c>
      <c r="F31" s="40">
        <f t="shared" si="2"/>
        <v>-44.999999999999929</v>
      </c>
      <c r="G31" s="40">
        <f t="shared" si="3"/>
        <v>1329</v>
      </c>
      <c r="H31" s="243">
        <f t="shared" si="4"/>
        <v>-3.386004514672681E-2</v>
      </c>
      <c r="I31" s="40"/>
      <c r="W31" s="133">
        <v>42499</v>
      </c>
      <c r="X31" s="10">
        <v>13.42</v>
      </c>
      <c r="Y31" s="10">
        <v>13.5</v>
      </c>
      <c r="Z31" s="10">
        <v>13.28</v>
      </c>
      <c r="AA31" s="10">
        <v>13.32</v>
      </c>
      <c r="AB31" s="95">
        <v>21400800</v>
      </c>
      <c r="AC31" s="10">
        <v>13.32</v>
      </c>
      <c r="AD31" s="2">
        <f t="shared" si="0"/>
        <v>0.22000000000000064</v>
      </c>
      <c r="AE31" s="138">
        <f t="shared" si="1"/>
        <v>-8.9285714285713969E-3</v>
      </c>
    </row>
    <row r="32" spans="1:31" x14ac:dyDescent="0.25">
      <c r="B32" s="201">
        <v>42542</v>
      </c>
      <c r="C32" s="10">
        <v>100</v>
      </c>
      <c r="D32" s="40">
        <v>13.2903</v>
      </c>
      <c r="E32" s="40">
        <v>13.42</v>
      </c>
      <c r="F32" s="40">
        <f t="shared" si="2"/>
        <v>12.96999999999997</v>
      </c>
      <c r="G32" s="40">
        <f t="shared" si="3"/>
        <v>1329.03</v>
      </c>
      <c r="H32" s="243">
        <f t="shared" si="4"/>
        <v>9.758997163344673E-3</v>
      </c>
      <c r="I32" s="40"/>
      <c r="W32" s="133">
        <v>42496</v>
      </c>
      <c r="X32" s="10">
        <v>13.26</v>
      </c>
      <c r="Y32" s="10">
        <v>13.48</v>
      </c>
      <c r="Z32" s="10">
        <v>13.24</v>
      </c>
      <c r="AA32" s="10">
        <v>13.44</v>
      </c>
      <c r="AB32" s="95">
        <v>23234500</v>
      </c>
      <c r="AC32" s="10">
        <v>13.44</v>
      </c>
      <c r="AD32" s="2">
        <f t="shared" si="0"/>
        <v>0.24000000000000021</v>
      </c>
      <c r="AE32" s="138">
        <f t="shared" si="1"/>
        <v>9.009009009008917E-3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42495</v>
      </c>
      <c r="X33" s="10">
        <v>13.35</v>
      </c>
      <c r="Y33" s="10">
        <v>13.43</v>
      </c>
      <c r="Z33" s="10">
        <v>13.22</v>
      </c>
      <c r="AA33" s="10">
        <v>13.32</v>
      </c>
      <c r="AB33" s="95">
        <v>23784900</v>
      </c>
      <c r="AC33" s="10">
        <v>13.32</v>
      </c>
      <c r="AD33" s="2">
        <f t="shared" si="0"/>
        <v>0.20999999999999908</v>
      </c>
      <c r="AE33" s="138">
        <f t="shared" si="1"/>
        <v>7.513148009015147E-4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42494</v>
      </c>
      <c r="X34" s="10">
        <v>13.29</v>
      </c>
      <c r="Y34" s="10">
        <v>13.38</v>
      </c>
      <c r="Z34" s="10">
        <v>13.14</v>
      </c>
      <c r="AA34" s="10">
        <v>13.31</v>
      </c>
      <c r="AB34" s="95">
        <v>28815300</v>
      </c>
      <c r="AC34" s="10">
        <v>13.31</v>
      </c>
      <c r="AD34" s="2">
        <f t="shared" si="0"/>
        <v>0.24000000000000021</v>
      </c>
      <c r="AE34" s="138">
        <f t="shared" si="1"/>
        <v>-8.9352196574832288E-3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42493</v>
      </c>
      <c r="X35" s="10">
        <v>13.5</v>
      </c>
      <c r="Y35" s="10">
        <v>13.55</v>
      </c>
      <c r="Z35" s="10">
        <v>13.15</v>
      </c>
      <c r="AA35" s="10">
        <v>13.43</v>
      </c>
      <c r="AB35" s="95">
        <v>45432200</v>
      </c>
      <c r="AC35" s="10">
        <v>13.43</v>
      </c>
      <c r="AD35" s="2">
        <f t="shared" si="0"/>
        <v>0.40000000000000036</v>
      </c>
      <c r="AE35" s="138">
        <f t="shared" si="1"/>
        <v>-1.3950073421439058E-2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42492</v>
      </c>
      <c r="X36" s="10">
        <v>13.67</v>
      </c>
      <c r="Y36" s="10">
        <v>13.79</v>
      </c>
      <c r="Z36" s="10">
        <v>13.6</v>
      </c>
      <c r="AA36" s="10">
        <v>13.62</v>
      </c>
      <c r="AB36" s="95">
        <v>57955400</v>
      </c>
      <c r="AC36" s="10">
        <v>13.62</v>
      </c>
      <c r="AD36" s="2">
        <f t="shared" si="0"/>
        <v>0.1899999999999995</v>
      </c>
      <c r="AE36" s="138">
        <f t="shared" si="1"/>
        <v>4.4247787610618428E-3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42489</v>
      </c>
      <c r="X37" s="10">
        <v>13.93</v>
      </c>
      <c r="Y37" s="10">
        <v>14.03</v>
      </c>
      <c r="Z37" s="10">
        <v>13.53</v>
      </c>
      <c r="AA37" s="10">
        <v>13.56</v>
      </c>
      <c r="AB37" s="95">
        <v>69695100</v>
      </c>
      <c r="AC37" s="10">
        <v>13.56</v>
      </c>
      <c r="AD37" s="2">
        <f t="shared" si="0"/>
        <v>0.5</v>
      </c>
      <c r="AE37" s="138">
        <f t="shared" si="1"/>
        <v>-3.7615330021291693E-2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42488</v>
      </c>
      <c r="X38" s="10">
        <v>13.79</v>
      </c>
      <c r="Y38" s="10">
        <v>14.22</v>
      </c>
      <c r="Z38" s="10">
        <v>13.71</v>
      </c>
      <c r="AA38" s="10">
        <v>14.09</v>
      </c>
      <c r="AB38" s="95">
        <v>87588800</v>
      </c>
      <c r="AC38" s="10">
        <v>14.09</v>
      </c>
      <c r="AD38" s="2">
        <f t="shared" si="0"/>
        <v>0.50999999999999979</v>
      </c>
      <c r="AE38" s="138">
        <f t="shared" si="1"/>
        <v>3.1478770131771583E-2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42487</v>
      </c>
      <c r="X39" s="10">
        <v>13.64</v>
      </c>
      <c r="Y39" s="10">
        <v>13.71</v>
      </c>
      <c r="Z39" s="10">
        <v>13.59</v>
      </c>
      <c r="AA39" s="10">
        <v>13.66</v>
      </c>
      <c r="AB39" s="95">
        <v>27151400</v>
      </c>
      <c r="AC39" s="10">
        <v>13.66</v>
      </c>
      <c r="AD39" s="2">
        <f t="shared" si="0"/>
        <v>0.12000000000000099</v>
      </c>
      <c r="AE39" s="138" t="e">
        <f t="shared" si="1"/>
        <v>#DIV/0!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4" t="s">
        <v>78</v>
      </c>
      <c r="P40" s="474"/>
      <c r="W40" s="133">
        <v>42487</v>
      </c>
      <c r="X40" s="10" t="s">
        <v>194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14.762</v>
      </c>
      <c r="Q41" s="2"/>
      <c r="W41" s="133">
        <v>42486</v>
      </c>
      <c r="X41" s="10">
        <v>13.66</v>
      </c>
      <c r="Y41" s="10">
        <v>13.82</v>
      </c>
      <c r="Z41" s="10">
        <v>13.63</v>
      </c>
      <c r="AA41" s="10">
        <v>13.75</v>
      </c>
      <c r="AB41" s="95">
        <v>35214200</v>
      </c>
      <c r="AC41" s="10">
        <v>13.6</v>
      </c>
      <c r="AD41" s="2">
        <f t="shared" si="0"/>
        <v>0.1899999999999995</v>
      </c>
      <c r="AE41" s="138">
        <f t="shared" si="1"/>
        <v>1.2658227848101333E-2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14.627800000000001</v>
      </c>
      <c r="Q42" s="2"/>
      <c r="T42" s="91" t="s">
        <v>113</v>
      </c>
      <c r="W42" s="133">
        <v>42485</v>
      </c>
      <c r="X42" s="10">
        <v>13.59</v>
      </c>
      <c r="Y42" s="10">
        <v>13.65</v>
      </c>
      <c r="Z42" s="10">
        <v>13.47</v>
      </c>
      <c r="AA42" s="10">
        <v>13.58</v>
      </c>
      <c r="AB42" s="95">
        <v>19494800</v>
      </c>
      <c r="AC42" s="10">
        <v>13.43</v>
      </c>
      <c r="AD42" s="2">
        <f t="shared" si="0"/>
        <v>0.17999999999999972</v>
      </c>
      <c r="AE42" s="138">
        <f t="shared" si="1"/>
        <v>-2.2288261515602814E-3</v>
      </c>
    </row>
    <row r="43" spans="2:31" ht="15.75" thickTop="1" x14ac:dyDescent="0.25">
      <c r="O43" s="83">
        <v>1.08</v>
      </c>
      <c r="P43" s="83">
        <f t="shared" si="5"/>
        <v>14.493600000000001</v>
      </c>
      <c r="Q43" s="2"/>
      <c r="T43" s="128" t="s">
        <v>98</v>
      </c>
      <c r="U43" s="98">
        <v>13.26</v>
      </c>
      <c r="W43" s="133">
        <v>42482</v>
      </c>
      <c r="X43" s="10">
        <v>13.63</v>
      </c>
      <c r="Y43" s="10">
        <v>13.78</v>
      </c>
      <c r="Z43" s="10">
        <v>13.51</v>
      </c>
      <c r="AA43" s="10">
        <v>13.61</v>
      </c>
      <c r="AB43" s="95">
        <v>28846300</v>
      </c>
      <c r="AC43" s="10">
        <v>13.46</v>
      </c>
      <c r="AD43" s="2">
        <f t="shared" si="0"/>
        <v>0.26999999999999957</v>
      </c>
      <c r="AE43" s="138">
        <f t="shared" si="1"/>
        <v>-2.962962962962945E-3</v>
      </c>
    </row>
    <row r="44" spans="2:31" x14ac:dyDescent="0.25">
      <c r="O44" s="83">
        <v>1.07</v>
      </c>
      <c r="P44" s="83">
        <f t="shared" si="5"/>
        <v>14.359400000000001</v>
      </c>
      <c r="Q44" s="2"/>
      <c r="T44" s="93" t="s">
        <v>99</v>
      </c>
      <c r="U44" s="88">
        <v>13.39</v>
      </c>
      <c r="W44" s="133">
        <v>42481</v>
      </c>
      <c r="X44" s="10">
        <v>13.81</v>
      </c>
      <c r="Y44" s="10">
        <v>13.88</v>
      </c>
      <c r="Z44" s="10">
        <v>13.56</v>
      </c>
      <c r="AA44" s="10">
        <v>13.65</v>
      </c>
      <c r="AB44" s="95">
        <v>38126300</v>
      </c>
      <c r="AC44" s="10">
        <v>13.5</v>
      </c>
      <c r="AD44" s="2">
        <f t="shared" si="0"/>
        <v>0.32000000000000028</v>
      </c>
      <c r="AE44" s="138">
        <f t="shared" si="1"/>
        <v>7.4128984432908496E-4</v>
      </c>
    </row>
    <row r="45" spans="2:31" x14ac:dyDescent="0.25">
      <c r="O45" s="83">
        <v>1.06</v>
      </c>
      <c r="P45" s="83">
        <f t="shared" si="5"/>
        <v>14.225200000000001</v>
      </c>
      <c r="Q45" s="2"/>
      <c r="T45" s="93" t="s">
        <v>100</v>
      </c>
      <c r="U45" s="88" t="s">
        <v>451</v>
      </c>
      <c r="W45" s="133">
        <v>42480</v>
      </c>
      <c r="X45" s="10">
        <v>13.42</v>
      </c>
      <c r="Y45" s="10">
        <v>13.72</v>
      </c>
      <c r="Z45" s="10">
        <v>13.4</v>
      </c>
      <c r="AA45" s="10">
        <v>13.64</v>
      </c>
      <c r="AB45" s="95">
        <v>32199000</v>
      </c>
      <c r="AC45" s="10">
        <v>13.49</v>
      </c>
      <c r="AD45" s="2">
        <f t="shared" si="0"/>
        <v>0.32000000000000028</v>
      </c>
      <c r="AE45" s="138">
        <f t="shared" si="1"/>
        <v>1.5048908954100826E-2</v>
      </c>
    </row>
    <row r="46" spans="2:31" x14ac:dyDescent="0.25">
      <c r="O46" s="83">
        <v>1.05</v>
      </c>
      <c r="P46" s="83">
        <f t="shared" si="5"/>
        <v>14.091000000000001</v>
      </c>
      <c r="Q46" s="2"/>
      <c r="T46" s="93" t="s">
        <v>101</v>
      </c>
      <c r="U46" s="88" t="s">
        <v>452</v>
      </c>
      <c r="W46" s="133">
        <v>42479</v>
      </c>
      <c r="X46" s="10">
        <v>13.35</v>
      </c>
      <c r="Y46" s="10">
        <v>13.5</v>
      </c>
      <c r="Z46" s="10">
        <v>13.28</v>
      </c>
      <c r="AA46" s="10">
        <v>13.44</v>
      </c>
      <c r="AB46" s="95">
        <v>28808300</v>
      </c>
      <c r="AC46" s="10">
        <v>13.29</v>
      </c>
      <c r="AD46" s="2">
        <f t="shared" si="0"/>
        <v>0.22000000000000064</v>
      </c>
      <c r="AE46" s="138">
        <f t="shared" si="1"/>
        <v>1.3729977116704761E-2</v>
      </c>
    </row>
    <row r="47" spans="2:31" x14ac:dyDescent="0.25">
      <c r="O47" s="83">
        <v>1.04</v>
      </c>
      <c r="P47" s="83">
        <f t="shared" si="5"/>
        <v>13.956800000000001</v>
      </c>
      <c r="Q47" s="2"/>
      <c r="T47" s="93" t="s">
        <v>102</v>
      </c>
      <c r="U47" s="88">
        <v>15.94</v>
      </c>
      <c r="W47" s="133">
        <v>42478</v>
      </c>
      <c r="X47" s="10">
        <v>12.98</v>
      </c>
      <c r="Y47" s="10">
        <v>13.28</v>
      </c>
      <c r="Z47" s="10">
        <v>12.95</v>
      </c>
      <c r="AA47" s="10">
        <v>13.25</v>
      </c>
      <c r="AB47" s="95">
        <v>30137700</v>
      </c>
      <c r="AC47" s="10">
        <v>13.11</v>
      </c>
      <c r="AD47" s="2">
        <f t="shared" si="0"/>
        <v>0.33000000000000007</v>
      </c>
      <c r="AE47" s="138">
        <f t="shared" si="1"/>
        <v>2.4218749999999956E-2</v>
      </c>
    </row>
    <row r="48" spans="2:31" x14ac:dyDescent="0.25">
      <c r="O48" s="83">
        <v>1.03</v>
      </c>
      <c r="P48" s="83">
        <f t="shared" si="5"/>
        <v>13.8226</v>
      </c>
      <c r="Q48" s="2"/>
      <c r="T48" s="93" t="s">
        <v>103</v>
      </c>
      <c r="U48" s="88">
        <v>1.2576099999999999</v>
      </c>
      <c r="W48" s="133">
        <v>42475</v>
      </c>
      <c r="X48" s="10">
        <v>13.1</v>
      </c>
      <c r="Y48" s="10">
        <v>13.12</v>
      </c>
      <c r="Z48" s="10">
        <v>12.85</v>
      </c>
      <c r="AA48" s="10">
        <v>12.94</v>
      </c>
      <c r="AB48" s="95">
        <v>22986100</v>
      </c>
      <c r="AC48" s="10">
        <v>12.8</v>
      </c>
      <c r="AD48" s="2">
        <f t="shared" si="0"/>
        <v>0.26999999999999957</v>
      </c>
      <c r="AE48" s="138">
        <f t="shared" si="1"/>
        <v>-1.1583011583011449E-2</v>
      </c>
    </row>
    <row r="49" spans="15:31" x14ac:dyDescent="0.25">
      <c r="O49" s="83">
        <v>1.02</v>
      </c>
      <c r="P49" s="83">
        <f t="shared" si="5"/>
        <v>13.6884</v>
      </c>
      <c r="Q49" s="2"/>
      <c r="T49" s="93" t="s">
        <v>104</v>
      </c>
      <c r="U49" s="88" t="s">
        <v>243</v>
      </c>
      <c r="W49" s="133">
        <v>42474</v>
      </c>
      <c r="X49" s="10">
        <v>13.09</v>
      </c>
      <c r="Y49" s="10">
        <v>13.18</v>
      </c>
      <c r="Z49" s="10">
        <v>13.02</v>
      </c>
      <c r="AA49" s="10">
        <v>13.09</v>
      </c>
      <c r="AB49" s="95">
        <v>22453700</v>
      </c>
      <c r="AC49" s="10">
        <v>12.95</v>
      </c>
      <c r="AD49" s="2">
        <f t="shared" si="0"/>
        <v>0.16000000000000014</v>
      </c>
      <c r="AE49" s="138">
        <f t="shared" si="1"/>
        <v>2.3219814241486336E-3</v>
      </c>
    </row>
    <row r="50" spans="15:31" x14ac:dyDescent="0.25">
      <c r="O50" s="83">
        <v>1.01</v>
      </c>
      <c r="P50" s="83">
        <f t="shared" si="5"/>
        <v>13.5542</v>
      </c>
      <c r="Q50" s="2"/>
      <c r="T50" s="93"/>
      <c r="U50" s="88"/>
      <c r="W50" s="133">
        <v>42473</v>
      </c>
      <c r="X50" s="10">
        <v>12.87</v>
      </c>
      <c r="Y50" s="10">
        <v>13.12</v>
      </c>
      <c r="Z50" s="10">
        <v>12.85</v>
      </c>
      <c r="AA50" s="10">
        <v>13.06</v>
      </c>
      <c r="AB50" s="95">
        <v>29331100</v>
      </c>
      <c r="AC50" s="10">
        <v>12.92</v>
      </c>
      <c r="AD50" s="2">
        <f t="shared" si="0"/>
        <v>0.26999999999999957</v>
      </c>
      <c r="AE50" s="138">
        <f t="shared" si="1"/>
        <v>1.9731649565903675E-2</v>
      </c>
    </row>
    <row r="51" spans="15:31" x14ac:dyDescent="0.25">
      <c r="O51" s="83">
        <v>1</v>
      </c>
      <c r="P51" s="83">
        <f t="shared" si="5"/>
        <v>13.42</v>
      </c>
      <c r="Q51" s="2"/>
      <c r="T51" s="93" t="s">
        <v>105</v>
      </c>
      <c r="U51" s="88" t="s">
        <v>347</v>
      </c>
      <c r="W51" s="133">
        <v>42472</v>
      </c>
      <c r="X51" s="10">
        <v>12.72</v>
      </c>
      <c r="Y51" s="10">
        <v>12.84</v>
      </c>
      <c r="Z51" s="10">
        <v>12.66</v>
      </c>
      <c r="AA51" s="10">
        <v>12.81</v>
      </c>
      <c r="AB51" s="95">
        <v>23417000</v>
      </c>
      <c r="AC51" s="10">
        <v>12.67</v>
      </c>
      <c r="AD51" s="2">
        <f t="shared" si="0"/>
        <v>0.17999999999999972</v>
      </c>
      <c r="AE51" s="138">
        <f t="shared" si="1"/>
        <v>1.198083067092659E-2</v>
      </c>
    </row>
    <row r="52" spans="15:31" x14ac:dyDescent="0.25">
      <c r="O52" s="83">
        <v>0.99</v>
      </c>
      <c r="P52" s="83">
        <f t="shared" si="5"/>
        <v>13.2858</v>
      </c>
      <c r="Q52" s="2"/>
      <c r="T52" s="93" t="s">
        <v>106</v>
      </c>
      <c r="U52" s="88" t="s">
        <v>253</v>
      </c>
      <c r="W52" s="133">
        <v>42471</v>
      </c>
      <c r="X52" s="10">
        <v>12.61</v>
      </c>
      <c r="Y52" s="10">
        <v>12.8</v>
      </c>
      <c r="Z52" s="10">
        <v>12.58</v>
      </c>
      <c r="AA52" s="10">
        <v>12.66</v>
      </c>
      <c r="AB52" s="95">
        <v>27744800</v>
      </c>
      <c r="AC52" s="10">
        <v>12.52</v>
      </c>
      <c r="AD52" s="2">
        <f t="shared" si="0"/>
        <v>0.22000000000000064</v>
      </c>
      <c r="AE52" s="138">
        <f t="shared" si="1"/>
        <v>8.8638195004029363E-3</v>
      </c>
    </row>
    <row r="53" spans="15:31" x14ac:dyDescent="0.25">
      <c r="O53" s="83">
        <v>0.98</v>
      </c>
      <c r="P53" s="83">
        <f t="shared" si="5"/>
        <v>13.1516</v>
      </c>
      <c r="Q53" s="2"/>
      <c r="T53" s="93" t="s">
        <v>107</v>
      </c>
      <c r="U53" s="90">
        <v>29667241</v>
      </c>
      <c r="W53" s="133">
        <v>42468</v>
      </c>
      <c r="X53" s="10">
        <v>12.62</v>
      </c>
      <c r="Y53" s="10">
        <v>12.78</v>
      </c>
      <c r="Z53" s="10">
        <v>12.51</v>
      </c>
      <c r="AA53" s="10">
        <v>12.55</v>
      </c>
      <c r="AB53" s="95">
        <v>20015300</v>
      </c>
      <c r="AC53" s="10">
        <v>12.41</v>
      </c>
      <c r="AD53" s="2">
        <f t="shared" si="0"/>
        <v>0.26999999999999957</v>
      </c>
      <c r="AE53" s="138">
        <f t="shared" si="1"/>
        <v>2.4232633279481774E-3</v>
      </c>
    </row>
    <row r="54" spans="15:31" x14ac:dyDescent="0.25">
      <c r="O54" s="83">
        <v>0.97</v>
      </c>
      <c r="P54" s="83">
        <f t="shared" si="5"/>
        <v>13.0174</v>
      </c>
      <c r="T54" s="93" t="s">
        <v>110</v>
      </c>
      <c r="U54" s="90">
        <v>30104300</v>
      </c>
      <c r="W54" s="133">
        <v>42467</v>
      </c>
      <c r="X54" s="10">
        <v>12.77</v>
      </c>
      <c r="Y54" s="10">
        <v>12.79</v>
      </c>
      <c r="Z54" s="10">
        <v>12.39</v>
      </c>
      <c r="AA54" s="10">
        <v>12.52</v>
      </c>
      <c r="AB54" s="95">
        <v>37688100</v>
      </c>
      <c r="AC54" s="10">
        <v>12.38</v>
      </c>
      <c r="AD54" s="2">
        <f t="shared" si="0"/>
        <v>0.39999999999999858</v>
      </c>
      <c r="AE54" s="138">
        <f t="shared" si="1"/>
        <v>-2.3659305993690816E-2</v>
      </c>
    </row>
    <row r="55" spans="15:31" x14ac:dyDescent="0.25">
      <c r="O55" s="83">
        <v>0.96</v>
      </c>
      <c r="P55" s="83">
        <f t="shared" si="5"/>
        <v>12.883199999999999</v>
      </c>
      <c r="T55" s="93" t="s">
        <v>108</v>
      </c>
      <c r="U55" s="88" t="s">
        <v>348</v>
      </c>
      <c r="W55" s="133">
        <v>42466</v>
      </c>
      <c r="X55" s="10">
        <v>12.75</v>
      </c>
      <c r="Y55" s="10">
        <v>12.87</v>
      </c>
      <c r="Z55" s="10">
        <v>12.65</v>
      </c>
      <c r="AA55" s="10">
        <v>12.82</v>
      </c>
      <c r="AB55" s="95">
        <v>22597400</v>
      </c>
      <c r="AC55" s="10">
        <v>12.68</v>
      </c>
      <c r="AD55" s="2">
        <f t="shared" si="0"/>
        <v>0.21999999999999886</v>
      </c>
      <c r="AE55" s="138">
        <f t="shared" si="1"/>
        <v>3.9588281868565556E-3</v>
      </c>
    </row>
    <row r="56" spans="15:31" x14ac:dyDescent="0.25">
      <c r="O56" s="83">
        <v>0.95</v>
      </c>
      <c r="P56" s="83">
        <f t="shared" si="5"/>
        <v>12.748999999999999</v>
      </c>
      <c r="T56" s="93" t="s">
        <v>111</v>
      </c>
      <c r="U56" s="88">
        <v>6.21</v>
      </c>
      <c r="W56" s="133">
        <v>42465</v>
      </c>
      <c r="X56" s="10">
        <v>12.73</v>
      </c>
      <c r="Y56" s="10">
        <v>12.85</v>
      </c>
      <c r="Z56" s="10">
        <v>12.52</v>
      </c>
      <c r="AA56" s="10">
        <v>12.77</v>
      </c>
      <c r="AB56" s="95">
        <v>32425000</v>
      </c>
      <c r="AC56" s="10">
        <v>12.63</v>
      </c>
      <c r="AD56" s="2">
        <f t="shared" si="0"/>
        <v>0.33000000000000007</v>
      </c>
      <c r="AE56" s="138">
        <f t="shared" si="1"/>
        <v>-2.3696682464454666E-3</v>
      </c>
    </row>
    <row r="57" spans="15:31" x14ac:dyDescent="0.25">
      <c r="O57" s="83">
        <v>0.94</v>
      </c>
      <c r="P57" s="83">
        <f t="shared" si="5"/>
        <v>12.614799999999999</v>
      </c>
      <c r="T57" s="93" t="s">
        <v>112</v>
      </c>
      <c r="U57" s="88">
        <v>2.16</v>
      </c>
      <c r="W57" s="133">
        <v>42464</v>
      </c>
      <c r="X57" s="10">
        <v>13.11</v>
      </c>
      <c r="Y57" s="10">
        <v>13.12</v>
      </c>
      <c r="Z57" s="10">
        <v>12.76</v>
      </c>
      <c r="AA57" s="10">
        <v>12.8</v>
      </c>
      <c r="AB57" s="95">
        <v>42406300</v>
      </c>
      <c r="AC57" s="10">
        <v>12.66</v>
      </c>
      <c r="AD57" s="2">
        <f t="shared" si="0"/>
        <v>0.35999999999999943</v>
      </c>
      <c r="AE57" s="138">
        <f t="shared" si="1"/>
        <v>-2.3148148148148251E-2</v>
      </c>
    </row>
    <row r="58" spans="15:31" x14ac:dyDescent="0.25">
      <c r="O58" s="83">
        <v>0.93</v>
      </c>
      <c r="P58" s="83">
        <f t="shared" si="5"/>
        <v>12.480600000000001</v>
      </c>
      <c r="T58" s="93" t="s">
        <v>109</v>
      </c>
      <c r="U58" s="88" t="s">
        <v>349</v>
      </c>
      <c r="W58" s="133">
        <v>42461</v>
      </c>
      <c r="X58" s="10">
        <v>13.28</v>
      </c>
      <c r="Y58" s="10">
        <v>13.33</v>
      </c>
      <c r="Z58" s="10">
        <v>13.05</v>
      </c>
      <c r="AA58" s="10">
        <v>13.1</v>
      </c>
      <c r="AB58" s="95">
        <v>57914000</v>
      </c>
      <c r="AC58" s="10">
        <v>12.96</v>
      </c>
      <c r="AD58" s="2">
        <f t="shared" si="0"/>
        <v>0.27999999999999936</v>
      </c>
      <c r="AE58" s="138">
        <f t="shared" si="1"/>
        <v>-2.9213483146067309E-2</v>
      </c>
    </row>
    <row r="59" spans="15:31" x14ac:dyDescent="0.25">
      <c r="O59" s="83">
        <v>0.92</v>
      </c>
      <c r="P59" s="83">
        <f t="shared" si="5"/>
        <v>12.346400000000001</v>
      </c>
      <c r="W59" s="133">
        <v>42460</v>
      </c>
      <c r="X59" s="10">
        <v>13.34</v>
      </c>
      <c r="Y59" s="10">
        <v>13.52</v>
      </c>
      <c r="Z59" s="10">
        <v>13.34</v>
      </c>
      <c r="AA59" s="10">
        <v>13.5</v>
      </c>
      <c r="AB59" s="95">
        <v>32943400</v>
      </c>
      <c r="AC59" s="10">
        <v>13.35</v>
      </c>
      <c r="AD59" s="2">
        <f t="shared" si="0"/>
        <v>0.17999999999999972</v>
      </c>
      <c r="AE59" s="138">
        <f t="shared" si="1"/>
        <v>1.1363636363636465E-2</v>
      </c>
    </row>
    <row r="60" spans="15:31" x14ac:dyDescent="0.25">
      <c r="O60" s="83">
        <v>0.91</v>
      </c>
      <c r="P60" s="83">
        <f t="shared" si="5"/>
        <v>12.212200000000001</v>
      </c>
      <c r="W60" s="133">
        <v>42459</v>
      </c>
      <c r="X60" s="10">
        <v>13.28</v>
      </c>
      <c r="Y60" s="10">
        <v>13.44</v>
      </c>
      <c r="Z60" s="10">
        <v>13.25</v>
      </c>
      <c r="AA60" s="10">
        <v>13.35</v>
      </c>
      <c r="AB60" s="95">
        <v>25322500</v>
      </c>
      <c r="AC60" s="10">
        <v>13.2</v>
      </c>
      <c r="AD60" s="2">
        <f t="shared" si="0"/>
        <v>0.1899999999999995</v>
      </c>
      <c r="AE60" s="138">
        <f t="shared" si="1"/>
        <v>1.0719754977029039E-2</v>
      </c>
    </row>
    <row r="61" spans="15:31" x14ac:dyDescent="0.25">
      <c r="O61" s="83">
        <v>0.9</v>
      </c>
      <c r="P61" s="83">
        <f t="shared" si="5"/>
        <v>12.077999999999999</v>
      </c>
      <c r="W61" s="133">
        <v>42458</v>
      </c>
      <c r="X61" s="10">
        <v>13.05</v>
      </c>
      <c r="Y61" s="10">
        <v>13.2</v>
      </c>
      <c r="Z61" s="10">
        <v>12.97</v>
      </c>
      <c r="AA61" s="10">
        <v>13.2</v>
      </c>
      <c r="AB61" s="95">
        <v>26077400</v>
      </c>
      <c r="AC61" s="10">
        <v>13.06</v>
      </c>
      <c r="AD61" s="2">
        <f t="shared" si="0"/>
        <v>0.22999999999999865</v>
      </c>
      <c r="AE61" s="138">
        <f t="shared" si="1"/>
        <v>8.4942084942085661E-3</v>
      </c>
    </row>
    <row r="62" spans="15:31" x14ac:dyDescent="0.25">
      <c r="W62" s="133">
        <v>42457</v>
      </c>
      <c r="X62" s="10">
        <v>13.13</v>
      </c>
      <c r="Y62" s="10">
        <v>13.17</v>
      </c>
      <c r="Z62" s="10">
        <v>13.07</v>
      </c>
      <c r="AA62" s="10">
        <v>13.09</v>
      </c>
      <c r="AB62" s="95">
        <v>18684200</v>
      </c>
      <c r="AC62" s="10">
        <v>12.95</v>
      </c>
      <c r="AD62" s="2">
        <f t="shared" si="0"/>
        <v>9.9999999999999645E-2</v>
      </c>
      <c r="AE62" s="138">
        <f t="shared" si="1"/>
        <v>2.3219814241486336E-3</v>
      </c>
    </row>
    <row r="63" spans="15:31" x14ac:dyDescent="0.25">
      <c r="W63" s="133">
        <v>42453</v>
      </c>
      <c r="X63" s="10">
        <v>13.11</v>
      </c>
      <c r="Y63" s="10">
        <v>13.12</v>
      </c>
      <c r="Z63" s="10">
        <v>12.78</v>
      </c>
      <c r="AA63" s="10">
        <v>13.06</v>
      </c>
      <c r="AB63" s="95">
        <v>36203200</v>
      </c>
      <c r="AC63" s="10">
        <v>12.92</v>
      </c>
      <c r="AD63" s="2">
        <f t="shared" si="0"/>
        <v>0.33999999999999986</v>
      </c>
      <c r="AE63" s="138">
        <f t="shared" si="1"/>
        <v>-1.5243902439024293E-2</v>
      </c>
    </row>
    <row r="64" spans="15:31" x14ac:dyDescent="0.25">
      <c r="W64" s="133">
        <v>42452</v>
      </c>
      <c r="X64" s="10">
        <v>13.57</v>
      </c>
      <c r="Y64" s="10">
        <v>13.61</v>
      </c>
      <c r="Z64" s="10">
        <v>13.19</v>
      </c>
      <c r="AA64" s="10">
        <v>13.26</v>
      </c>
      <c r="AB64" s="95">
        <v>31535500</v>
      </c>
      <c r="AC64" s="10">
        <v>13.12</v>
      </c>
      <c r="AD64" s="2">
        <f t="shared" si="0"/>
        <v>0.41999999999999993</v>
      </c>
      <c r="AE64" s="138">
        <f t="shared" si="1"/>
        <v>-2.3809523809523836E-2</v>
      </c>
    </row>
    <row r="65" spans="23:31" x14ac:dyDescent="0.25">
      <c r="W65" s="133">
        <v>42451</v>
      </c>
      <c r="X65" s="10">
        <v>13.65</v>
      </c>
      <c r="Y65" s="10">
        <v>13.73</v>
      </c>
      <c r="Z65" s="10">
        <v>13.51</v>
      </c>
      <c r="AA65" s="10">
        <v>13.59</v>
      </c>
      <c r="AB65" s="95">
        <v>26148000</v>
      </c>
      <c r="AC65" s="10">
        <v>13.44</v>
      </c>
      <c r="AD65" s="2">
        <f t="shared" si="0"/>
        <v>0.22000000000000064</v>
      </c>
      <c r="AE65" s="138">
        <f t="shared" si="1"/>
        <v>-5.1813471502590858E-3</v>
      </c>
    </row>
    <row r="66" spans="23:31" x14ac:dyDescent="0.25">
      <c r="W66" s="133">
        <v>42450</v>
      </c>
      <c r="X66" s="10">
        <v>13.64</v>
      </c>
      <c r="Y66" s="10">
        <v>13.76</v>
      </c>
      <c r="Z66" s="10">
        <v>13.56</v>
      </c>
      <c r="AA66" s="10">
        <v>13.66</v>
      </c>
      <c r="AB66" s="95">
        <v>20905200</v>
      </c>
      <c r="AC66" s="10">
        <v>13.51</v>
      </c>
      <c r="AD66" s="2">
        <f t="shared" si="0"/>
        <v>0.19999999999999929</v>
      </c>
      <c r="AE66" s="138">
        <f t="shared" si="1"/>
        <v>1.4825796886581699E-3</v>
      </c>
    </row>
    <row r="67" spans="23:31" x14ac:dyDescent="0.25">
      <c r="W67" s="133">
        <v>42447</v>
      </c>
      <c r="X67" s="10">
        <v>13.54</v>
      </c>
      <c r="Y67" s="10">
        <v>13.7</v>
      </c>
      <c r="Z67" s="10">
        <v>13.49</v>
      </c>
      <c r="AA67" s="10">
        <v>13.64</v>
      </c>
      <c r="AB67" s="95">
        <v>32182400</v>
      </c>
      <c r="AC67" s="10">
        <v>13.49</v>
      </c>
      <c r="AD67" s="2">
        <f>Y67-Z67</f>
        <v>0.20999999999999908</v>
      </c>
      <c r="AE67" s="138" t="e">
        <f>AC67/#REF!-1</f>
        <v>#REF!</v>
      </c>
    </row>
    <row r="68" spans="23:31" x14ac:dyDescent="0.25">
      <c r="W68" s="133">
        <v>42446</v>
      </c>
      <c r="X68" s="10">
        <v>13.47</v>
      </c>
      <c r="Y68" s="10">
        <v>13.68</v>
      </c>
      <c r="Z68" s="10">
        <v>13.39</v>
      </c>
      <c r="AA68" s="10">
        <v>13.47</v>
      </c>
      <c r="AB68" s="95">
        <v>31521700</v>
      </c>
      <c r="AC68" s="10">
        <v>13.32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01" priority="19">
      <formula>F30&gt;0</formula>
    </cfRule>
    <cfRule type="expression" dxfId="500" priority="20">
      <formula>F30&lt;0</formula>
    </cfRule>
  </conditionalFormatting>
  <conditionalFormatting sqref="F34:F42">
    <cfRule type="expression" dxfId="499" priority="15">
      <formula>F34&gt;0</formula>
    </cfRule>
    <cfRule type="expression" dxfId="498" priority="16">
      <formula>F34&lt;0</formula>
    </cfRule>
  </conditionalFormatting>
  <conditionalFormatting sqref="F34:F42">
    <cfRule type="expression" dxfId="497" priority="17">
      <formula>F34&gt;0</formula>
    </cfRule>
    <cfRule type="expression" dxfId="496" priority="18">
      <formula>F34&lt;0</formula>
    </cfRule>
  </conditionalFormatting>
  <conditionalFormatting sqref="H30:H42">
    <cfRule type="expression" dxfId="495" priority="13">
      <formula>H30&gt;0</formula>
    </cfRule>
    <cfRule type="expression" dxfId="494" priority="14">
      <formula>H30&lt;0</formula>
    </cfRule>
  </conditionalFormatting>
  <conditionalFormatting sqref="F25:F29">
    <cfRule type="expression" dxfId="493" priority="7">
      <formula>F25&gt;0</formula>
    </cfRule>
    <cfRule type="expression" dxfId="492" priority="8">
      <formula>F25&lt;0</formula>
    </cfRule>
  </conditionalFormatting>
  <conditionalFormatting sqref="H25:H29">
    <cfRule type="expression" dxfId="491" priority="5">
      <formula>H25&gt;0</formula>
    </cfRule>
    <cfRule type="expression" dxfId="490" priority="6">
      <formula>H25&lt;0</formula>
    </cfRule>
  </conditionalFormatting>
  <conditionalFormatting sqref="Q7">
    <cfRule type="expression" dxfId="489" priority="3">
      <formula>Q7&gt;0</formula>
    </cfRule>
    <cfRule type="expression" dxfId="488" priority="4">
      <formula>Q7&lt;0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1520</v>
      </c>
      <c r="T2" s="11"/>
      <c r="W2" s="123">
        <v>42541</v>
      </c>
      <c r="X2" s="41">
        <v>14.26</v>
      </c>
      <c r="Y2" s="41">
        <v>14.69</v>
      </c>
      <c r="Z2" s="41">
        <v>14.09</v>
      </c>
      <c r="AA2" s="41">
        <v>14.14</v>
      </c>
      <c r="AB2" s="104">
        <v>4080200</v>
      </c>
      <c r="AC2" s="9">
        <v>14.14</v>
      </c>
      <c r="AD2" s="2">
        <f>Y2-Z2</f>
        <v>0.59999999999999964</v>
      </c>
      <c r="AE2" s="138">
        <f>AC2/AC3-1</f>
        <v>-7.0224719101122934E-3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29.427697368421036</v>
      </c>
      <c r="W3" s="123">
        <v>42538</v>
      </c>
      <c r="X3" s="41">
        <v>13.81</v>
      </c>
      <c r="Y3" s="41">
        <v>14.26</v>
      </c>
      <c r="Z3" s="41">
        <v>13.76</v>
      </c>
      <c r="AA3" s="41">
        <v>14.24</v>
      </c>
      <c r="AB3" s="104">
        <v>3709500</v>
      </c>
      <c r="AC3" s="9">
        <v>14.24</v>
      </c>
      <c r="AD3" s="2">
        <f t="shared" ref="AD3:AD66" si="1">Y3-Z3</f>
        <v>0.5</v>
      </c>
      <c r="AE3" s="138">
        <f t="shared" ref="AE3:AE66" si="2">AC3/AC4-1</f>
        <v>3.5636363636363688E-2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14.14</v>
      </c>
      <c r="T4" s="1"/>
      <c r="W4" s="123">
        <v>42537</v>
      </c>
      <c r="X4" s="41">
        <v>13.37</v>
      </c>
      <c r="Y4" s="41">
        <v>13.86</v>
      </c>
      <c r="Z4" s="41">
        <v>13.32</v>
      </c>
      <c r="AA4" s="41">
        <v>13.75</v>
      </c>
      <c r="AB4" s="104">
        <v>3674800</v>
      </c>
      <c r="AC4" s="9">
        <v>13.75</v>
      </c>
      <c r="AD4" s="2">
        <f t="shared" si="1"/>
        <v>0.53999999999999915</v>
      </c>
      <c r="AE4" s="138">
        <f t="shared" si="2"/>
        <v>1.4011799410029502E-2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21492.799999999999</v>
      </c>
      <c r="T5" s="1"/>
      <c r="W5" s="123">
        <v>42536</v>
      </c>
      <c r="X5" s="41">
        <v>13.81</v>
      </c>
      <c r="Y5" s="41">
        <v>13.96</v>
      </c>
      <c r="Z5" s="41">
        <v>13.53</v>
      </c>
      <c r="AA5" s="41">
        <v>13.56</v>
      </c>
      <c r="AB5" s="104">
        <v>3352400</v>
      </c>
      <c r="AC5" s="9">
        <v>13.56</v>
      </c>
      <c r="AD5" s="2">
        <f t="shared" si="1"/>
        <v>0.43000000000000149</v>
      </c>
      <c r="AE5" s="138">
        <f t="shared" si="2"/>
        <v>-2.3054755043227737E-2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44730.099999999977</v>
      </c>
      <c r="W6" s="123">
        <v>42535</v>
      </c>
      <c r="X6" s="41">
        <v>14.24</v>
      </c>
      <c r="Y6" s="41">
        <v>14.37</v>
      </c>
      <c r="Z6" s="41">
        <v>13.62</v>
      </c>
      <c r="AA6" s="41">
        <v>13.88</v>
      </c>
      <c r="AB6" s="104">
        <v>7535700</v>
      </c>
      <c r="AC6" s="9">
        <v>13.88</v>
      </c>
      <c r="AD6" s="2">
        <f t="shared" si="1"/>
        <v>0.75</v>
      </c>
      <c r="AE6" s="138">
        <f t="shared" si="2"/>
        <v>-2.5964912280701746E-2</v>
      </c>
      <c r="AL6" s="246"/>
      <c r="AO6" s="246"/>
    </row>
    <row r="7" spans="1:42" ht="15.75" x14ac:dyDescent="0.25">
      <c r="B7" s="1">
        <v>42177</v>
      </c>
      <c r="C7" s="4">
        <v>20</v>
      </c>
      <c r="D7" s="254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200</v>
      </c>
      <c r="Q7" s="2">
        <f>Q10+Q8</f>
        <v>-23237.299999999977</v>
      </c>
      <c r="R7" s="198" t="s">
        <v>183</v>
      </c>
      <c r="W7" s="123">
        <v>42534</v>
      </c>
      <c r="X7" s="41">
        <v>14.34</v>
      </c>
      <c r="Y7" s="41">
        <v>14.58</v>
      </c>
      <c r="Z7" s="41">
        <v>14.13</v>
      </c>
      <c r="AA7" s="41">
        <v>14.25</v>
      </c>
      <c r="AB7" s="104">
        <v>6731700</v>
      </c>
      <c r="AC7" s="9">
        <v>14.25</v>
      </c>
      <c r="AD7" s="2">
        <f t="shared" si="1"/>
        <v>0.44999999999999929</v>
      </c>
      <c r="AE7" s="138">
        <f t="shared" si="2"/>
        <v>-1.7918676774638209E-2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205</v>
      </c>
      <c r="P8" s="34"/>
      <c r="Q8" s="2">
        <f>K68+M68-F68+Q2*Q4</f>
        <v>-23237.299999999977</v>
      </c>
      <c r="R8" s="168"/>
      <c r="W8" s="123">
        <v>42531</v>
      </c>
      <c r="X8" s="41">
        <v>15.28</v>
      </c>
      <c r="Y8" s="41">
        <v>15.38</v>
      </c>
      <c r="Z8" s="41">
        <v>14.48</v>
      </c>
      <c r="AA8" s="41">
        <v>14.51</v>
      </c>
      <c r="AB8" s="104">
        <v>6048400</v>
      </c>
      <c r="AC8" s="9">
        <v>14.51</v>
      </c>
      <c r="AD8" s="2">
        <f t="shared" si="1"/>
        <v>0.90000000000000036</v>
      </c>
      <c r="AE8" s="138">
        <f t="shared" si="2"/>
        <v>-6.9871794871794846E-2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272</v>
      </c>
      <c r="Q9" s="138">
        <f>IF(Q2=0, 0, Q8/Q6)</f>
        <v>-0.51950029174985057</v>
      </c>
      <c r="W9" s="123">
        <v>42530</v>
      </c>
      <c r="X9" s="41">
        <v>15.63</v>
      </c>
      <c r="Y9" s="41">
        <v>15.73</v>
      </c>
      <c r="Z9" s="41">
        <v>15.43</v>
      </c>
      <c r="AA9" s="41">
        <v>15.6</v>
      </c>
      <c r="AB9" s="104">
        <v>2905600</v>
      </c>
      <c r="AC9" s="9">
        <v>15.6</v>
      </c>
      <c r="AD9" s="2">
        <f t="shared" si="1"/>
        <v>0.30000000000000071</v>
      </c>
      <c r="AE9" s="138">
        <f t="shared" si="2"/>
        <v>-1.5772870662460581E-2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271</v>
      </c>
      <c r="P10" s="34"/>
      <c r="Q10" s="2">
        <v>0</v>
      </c>
      <c r="W10" s="123">
        <v>42529</v>
      </c>
      <c r="X10" s="41">
        <v>15.98</v>
      </c>
      <c r="Y10" s="41">
        <v>16.07</v>
      </c>
      <c r="Z10" s="41">
        <v>15.83</v>
      </c>
      <c r="AA10" s="41">
        <v>15.85</v>
      </c>
      <c r="AB10" s="104">
        <v>2208300</v>
      </c>
      <c r="AC10" s="9">
        <v>15.85</v>
      </c>
      <c r="AD10" s="2">
        <f t="shared" si="1"/>
        <v>0.24000000000000021</v>
      </c>
      <c r="AE10" s="138">
        <f t="shared" si="2"/>
        <v>-6.3051702395966469E-4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193</v>
      </c>
      <c r="P11" s="34"/>
      <c r="Q11" s="138">
        <f>IF(U58="N/A (N/A)", 0, VALUE(TRIM(CLEAN(MID(U58, FIND("(", U58)+1, 5)))))</f>
        <v>0</v>
      </c>
      <c r="T11" s="11"/>
      <c r="W11" s="123">
        <v>42528</v>
      </c>
      <c r="X11" s="41">
        <v>15.96</v>
      </c>
      <c r="Y11" s="41">
        <v>16.04</v>
      </c>
      <c r="Z11" s="41">
        <v>15.73</v>
      </c>
      <c r="AA11" s="41">
        <v>15.86</v>
      </c>
      <c r="AB11" s="104">
        <v>2228800</v>
      </c>
      <c r="AC11" s="9">
        <v>15.86</v>
      </c>
      <c r="AD11" s="2">
        <f t="shared" si="1"/>
        <v>0.30999999999999872</v>
      </c>
      <c r="AE11" s="138">
        <f t="shared" si="2"/>
        <v>-8.7500000000000355E-3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42527</v>
      </c>
      <c r="X12" s="41">
        <v>15.44</v>
      </c>
      <c r="Y12" s="41">
        <v>16.03</v>
      </c>
      <c r="Z12" s="41">
        <v>15.39</v>
      </c>
      <c r="AA12" s="41">
        <v>16</v>
      </c>
      <c r="AB12" s="104">
        <v>5225700</v>
      </c>
      <c r="AC12" s="9">
        <v>16</v>
      </c>
      <c r="AD12" s="2">
        <f t="shared" si="1"/>
        <v>0.64000000000000057</v>
      </c>
      <c r="AE12" s="138">
        <f t="shared" si="2"/>
        <v>4.5751633986928164E-2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42524</v>
      </c>
      <c r="X13" s="41">
        <v>15.41</v>
      </c>
      <c r="Y13" s="41">
        <v>15.46</v>
      </c>
      <c r="Z13" s="41">
        <v>14.97</v>
      </c>
      <c r="AA13" s="41">
        <v>15.3</v>
      </c>
      <c r="AB13" s="104">
        <v>2280200</v>
      </c>
      <c r="AC13" s="9">
        <v>15.3</v>
      </c>
      <c r="AD13" s="2">
        <f t="shared" si="1"/>
        <v>0.49000000000000021</v>
      </c>
      <c r="AE13" s="138">
        <f t="shared" si="2"/>
        <v>7.2416063199474134E-3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7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42523</v>
      </c>
      <c r="X14" s="41">
        <v>15.06</v>
      </c>
      <c r="Y14" s="41">
        <v>15.42</v>
      </c>
      <c r="Z14" s="41">
        <v>15.04</v>
      </c>
      <c r="AA14" s="41">
        <v>15.19</v>
      </c>
      <c r="AB14" s="104">
        <v>2293400</v>
      </c>
      <c r="AC14" s="9">
        <v>15.19</v>
      </c>
      <c r="AD14" s="2">
        <f t="shared" si="1"/>
        <v>0.38000000000000078</v>
      </c>
      <c r="AE14" s="138">
        <f t="shared" si="2"/>
        <v>7.2944297082226939E-3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7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42522</v>
      </c>
      <c r="X15" s="41">
        <v>14.76</v>
      </c>
      <c r="Y15" s="41">
        <v>15.11</v>
      </c>
      <c r="Z15" s="41">
        <v>14.55</v>
      </c>
      <c r="AA15" s="41">
        <v>15.08</v>
      </c>
      <c r="AB15" s="104">
        <v>3727200</v>
      </c>
      <c r="AC15" s="9">
        <v>15.08</v>
      </c>
      <c r="AD15" s="2">
        <f t="shared" si="1"/>
        <v>0.55999999999999872</v>
      </c>
      <c r="AE15" s="138">
        <f t="shared" si="2"/>
        <v>1.8918918918918948E-2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7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42521</v>
      </c>
      <c r="X16" s="41">
        <v>14.76</v>
      </c>
      <c r="Y16" s="41">
        <v>14.94</v>
      </c>
      <c r="Z16" s="41">
        <v>14.64</v>
      </c>
      <c r="AA16" s="41">
        <v>14.8</v>
      </c>
      <c r="AB16" s="104">
        <v>2573200</v>
      </c>
      <c r="AC16" s="9">
        <v>14.8</v>
      </c>
      <c r="AD16" s="2">
        <f t="shared" si="1"/>
        <v>0.29999999999999893</v>
      </c>
      <c r="AE16" s="138">
        <f t="shared" si="2"/>
        <v>4.070556309362372E-3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7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42517</v>
      </c>
      <c r="X17" s="41">
        <v>14.51</v>
      </c>
      <c r="Y17" s="41">
        <v>14.8</v>
      </c>
      <c r="Z17" s="41">
        <v>14.45</v>
      </c>
      <c r="AA17" s="41">
        <v>14.74</v>
      </c>
      <c r="AB17" s="104">
        <v>2814300</v>
      </c>
      <c r="AC17" s="9">
        <v>14.74</v>
      </c>
      <c r="AD17" s="2">
        <f t="shared" si="1"/>
        <v>0.35000000000000142</v>
      </c>
      <c r="AE17" s="138">
        <f t="shared" si="2"/>
        <v>1.5151515151515138E-2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7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42516</v>
      </c>
      <c r="X18" s="41">
        <v>14.55</v>
      </c>
      <c r="Y18" s="41">
        <v>14.78</v>
      </c>
      <c r="Z18" s="41">
        <v>14.46</v>
      </c>
      <c r="AA18" s="41">
        <v>14.52</v>
      </c>
      <c r="AB18" s="104">
        <v>2103400</v>
      </c>
      <c r="AC18" s="9">
        <v>14.52</v>
      </c>
      <c r="AD18" s="2">
        <f t="shared" si="1"/>
        <v>0.31999999999999851</v>
      </c>
      <c r="AE18" s="138">
        <f t="shared" si="2"/>
        <v>6.8917987594763197E-4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7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42515</v>
      </c>
      <c r="X19" s="41">
        <v>14.46</v>
      </c>
      <c r="Y19" s="41">
        <v>14.78</v>
      </c>
      <c r="Z19" s="41">
        <v>14.25</v>
      </c>
      <c r="AA19" s="41">
        <v>14.51</v>
      </c>
      <c r="AB19" s="104">
        <v>5134600</v>
      </c>
      <c r="AC19" s="9">
        <v>14.51</v>
      </c>
      <c r="AD19" s="2">
        <f t="shared" si="1"/>
        <v>0.52999999999999936</v>
      </c>
      <c r="AE19" s="138">
        <f t="shared" si="2"/>
        <v>-2.9431438127090259E-2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1" si="4">H20*I20-J20</f>
        <v>33749.379999999997</v>
      </c>
      <c r="W20" s="123">
        <v>42514</v>
      </c>
      <c r="X20" s="41">
        <v>14.91</v>
      </c>
      <c r="Y20" s="41">
        <v>15.07</v>
      </c>
      <c r="Z20" s="41">
        <v>14.74</v>
      </c>
      <c r="AA20" s="41">
        <v>14.95</v>
      </c>
      <c r="AB20" s="104">
        <v>2564800</v>
      </c>
      <c r="AC20" s="9">
        <v>14.95</v>
      </c>
      <c r="AD20" s="2">
        <f t="shared" si="1"/>
        <v>0.33000000000000007</v>
      </c>
      <c r="AE20" s="138">
        <f t="shared" si="2"/>
        <v>8.0917060013485642E-3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42513</v>
      </c>
      <c r="X21" s="41">
        <v>14.93</v>
      </c>
      <c r="Y21" s="41">
        <v>15.01</v>
      </c>
      <c r="Z21" s="41">
        <v>14.68</v>
      </c>
      <c r="AA21" s="41">
        <v>14.83</v>
      </c>
      <c r="AB21" s="104">
        <v>2851500</v>
      </c>
      <c r="AC21" s="9">
        <v>14.83</v>
      </c>
      <c r="AD21" s="2">
        <f t="shared" si="1"/>
        <v>0.33000000000000007</v>
      </c>
      <c r="AE21" s="138">
        <f t="shared" si="2"/>
        <v>-8.0267558528427374E-3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42510</v>
      </c>
      <c r="X22" s="41">
        <v>14.55</v>
      </c>
      <c r="Y22" s="41">
        <v>14.98</v>
      </c>
      <c r="Z22" s="41">
        <v>14.47</v>
      </c>
      <c r="AA22" s="41">
        <v>14.95</v>
      </c>
      <c r="AB22" s="104">
        <v>3764600</v>
      </c>
      <c r="AC22" s="9">
        <v>14.95</v>
      </c>
      <c r="AD22" s="2">
        <f t="shared" si="1"/>
        <v>0.50999999999999979</v>
      </c>
      <c r="AE22" s="138">
        <f t="shared" si="2"/>
        <v>2.890571231933925E-2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42509</v>
      </c>
      <c r="X23" s="41">
        <v>14.24</v>
      </c>
      <c r="Y23" s="41">
        <v>14.57</v>
      </c>
      <c r="Z23" s="41">
        <v>14.22</v>
      </c>
      <c r="AA23" s="41">
        <v>14.53</v>
      </c>
      <c r="AB23" s="104">
        <v>1880700</v>
      </c>
      <c r="AC23" s="9">
        <v>14.53</v>
      </c>
      <c r="AD23" s="2">
        <f t="shared" si="1"/>
        <v>0.34999999999999964</v>
      </c>
      <c r="AE23" s="138">
        <f t="shared" si="2"/>
        <v>7.628294036061023E-3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42508</v>
      </c>
      <c r="X24" s="41">
        <v>14.67</v>
      </c>
      <c r="Y24" s="41">
        <v>14.8</v>
      </c>
      <c r="Z24" s="41">
        <v>14.26</v>
      </c>
      <c r="AA24" s="41">
        <v>14.42</v>
      </c>
      <c r="AB24" s="104">
        <v>2732100</v>
      </c>
      <c r="AC24" s="9">
        <v>14.42</v>
      </c>
      <c r="AD24" s="2">
        <f t="shared" si="1"/>
        <v>0.54000000000000092</v>
      </c>
      <c r="AE24" s="138">
        <f t="shared" si="2"/>
        <v>-2.3696682464454999E-2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42507</v>
      </c>
      <c r="X25" s="41">
        <v>14.76</v>
      </c>
      <c r="Y25" s="41">
        <v>14.95</v>
      </c>
      <c r="Z25" s="41">
        <v>14.58</v>
      </c>
      <c r="AA25" s="41">
        <v>14.77</v>
      </c>
      <c r="AB25" s="104">
        <v>2231000</v>
      </c>
      <c r="AC25" s="9">
        <v>14.77</v>
      </c>
      <c r="AD25" s="2">
        <f t="shared" si="1"/>
        <v>0.36999999999999922</v>
      </c>
      <c r="AE25" s="138">
        <f t="shared" si="2"/>
        <v>0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42506</v>
      </c>
      <c r="X26" s="41">
        <v>14.82</v>
      </c>
      <c r="Y26" s="41">
        <v>14.91</v>
      </c>
      <c r="Z26" s="41">
        <v>14.7</v>
      </c>
      <c r="AA26" s="41">
        <v>14.77</v>
      </c>
      <c r="AB26" s="104">
        <v>1648100</v>
      </c>
      <c r="AC26" s="9">
        <v>14.77</v>
      </c>
      <c r="AD26" s="2">
        <f t="shared" si="1"/>
        <v>0.21000000000000085</v>
      </c>
      <c r="AE26" s="138">
        <f t="shared" si="2"/>
        <v>4.0788579197823527E-3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42503</v>
      </c>
      <c r="X27" s="41">
        <v>15.01</v>
      </c>
      <c r="Y27" s="41">
        <v>15.03</v>
      </c>
      <c r="Z27" s="41">
        <v>14.66</v>
      </c>
      <c r="AA27" s="41">
        <v>14.71</v>
      </c>
      <c r="AB27" s="104">
        <v>4353900</v>
      </c>
      <c r="AC27" s="9">
        <v>14.71</v>
      </c>
      <c r="AD27" s="2">
        <f t="shared" si="1"/>
        <v>0.36999999999999922</v>
      </c>
      <c r="AE27" s="138">
        <f t="shared" si="2"/>
        <v>-2.1290751829673882E-2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42502</v>
      </c>
      <c r="X28" s="41">
        <v>15.19</v>
      </c>
      <c r="Y28" s="41">
        <v>15.3</v>
      </c>
      <c r="Z28" s="41">
        <v>14.8</v>
      </c>
      <c r="AA28" s="41">
        <v>15.03</v>
      </c>
      <c r="AB28" s="104">
        <v>3961400</v>
      </c>
      <c r="AC28" s="9">
        <v>15.03</v>
      </c>
      <c r="AD28" s="2">
        <f t="shared" si="1"/>
        <v>0.5</v>
      </c>
      <c r="AE28" s="138">
        <f t="shared" si="2"/>
        <v>0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42501</v>
      </c>
      <c r="X29" s="41">
        <v>15.32</v>
      </c>
      <c r="Y29" s="41">
        <v>15.33</v>
      </c>
      <c r="Z29" s="41">
        <v>14.97</v>
      </c>
      <c r="AA29" s="41">
        <v>15.03</v>
      </c>
      <c r="AB29" s="104">
        <v>2302500</v>
      </c>
      <c r="AC29" s="9">
        <v>15.03</v>
      </c>
      <c r="AD29" s="2">
        <f t="shared" si="1"/>
        <v>0.35999999999999943</v>
      </c>
      <c r="AE29" s="138">
        <f t="shared" si="2"/>
        <v>-1.7004578155657257E-2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42500</v>
      </c>
      <c r="X30" s="41">
        <v>14.95</v>
      </c>
      <c r="Y30" s="41">
        <v>15.31</v>
      </c>
      <c r="Z30" s="41">
        <v>14.82</v>
      </c>
      <c r="AA30" s="41">
        <v>15.29</v>
      </c>
      <c r="AB30" s="104">
        <v>5544500</v>
      </c>
      <c r="AC30" s="9">
        <v>15.29</v>
      </c>
      <c r="AD30" s="2">
        <f t="shared" si="1"/>
        <v>0.49000000000000021</v>
      </c>
      <c r="AE30" s="138">
        <f t="shared" si="2"/>
        <v>2.5486250838363533E-2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>
        <v>42538</v>
      </c>
      <c r="H31" s="82">
        <v>480</v>
      </c>
      <c r="I31" s="79">
        <v>14.18</v>
      </c>
      <c r="J31" s="44">
        <v>0.15</v>
      </c>
      <c r="K31" s="44">
        <f t="shared" si="4"/>
        <v>6806.25</v>
      </c>
      <c r="Q31" s="2"/>
      <c r="W31" s="123">
        <v>42499</v>
      </c>
      <c r="X31" s="41">
        <v>15.16</v>
      </c>
      <c r="Y31" s="41">
        <v>15.26</v>
      </c>
      <c r="Z31" s="41">
        <v>14.85</v>
      </c>
      <c r="AA31" s="41">
        <v>14.91</v>
      </c>
      <c r="AB31" s="104">
        <v>5050500</v>
      </c>
      <c r="AC31" s="9">
        <v>14.91</v>
      </c>
      <c r="AD31" s="2">
        <f t="shared" si="1"/>
        <v>0.41000000000000014</v>
      </c>
      <c r="AE31" s="138">
        <f t="shared" si="2"/>
        <v>-2.4214659685863782E-2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H32" s="72"/>
      <c r="Q32" s="2"/>
      <c r="W32" s="123">
        <v>42496</v>
      </c>
      <c r="X32" s="41">
        <v>14.87</v>
      </c>
      <c r="Y32" s="41">
        <v>15.28</v>
      </c>
      <c r="Z32" s="41">
        <v>14.85</v>
      </c>
      <c r="AA32" s="41">
        <v>15.28</v>
      </c>
      <c r="AB32" s="104">
        <v>2791200</v>
      </c>
      <c r="AC32" s="9">
        <v>15.28</v>
      </c>
      <c r="AD32" s="2">
        <f t="shared" si="1"/>
        <v>0.42999999999999972</v>
      </c>
      <c r="AE32" s="138">
        <f t="shared" si="2"/>
        <v>1.8666666666666609E-2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72"/>
      <c r="Q33" s="2"/>
      <c r="W33" s="123">
        <v>42495</v>
      </c>
      <c r="X33" s="41">
        <v>15.19</v>
      </c>
      <c r="Y33" s="41">
        <v>15.45</v>
      </c>
      <c r="Z33" s="41">
        <v>14.9</v>
      </c>
      <c r="AA33" s="41">
        <v>15</v>
      </c>
      <c r="AB33" s="104">
        <v>2475900</v>
      </c>
      <c r="AC33" s="9">
        <v>15</v>
      </c>
      <c r="AD33" s="2">
        <f t="shared" si="1"/>
        <v>0.54999999999999893</v>
      </c>
      <c r="AE33" s="138">
        <f t="shared" si="2"/>
        <v>-1.3315579227696217E-3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72"/>
      <c r="W34" s="123">
        <v>42494</v>
      </c>
      <c r="X34" s="41">
        <v>14.93</v>
      </c>
      <c r="Y34" s="41">
        <v>15.19</v>
      </c>
      <c r="Z34" s="41">
        <v>14.89</v>
      </c>
      <c r="AA34" s="41">
        <v>15.02</v>
      </c>
      <c r="AB34" s="104">
        <v>2746700</v>
      </c>
      <c r="AC34" s="9">
        <v>15.02</v>
      </c>
      <c r="AD34" s="2">
        <f t="shared" si="1"/>
        <v>0.29999999999999893</v>
      </c>
      <c r="AE34" s="138">
        <f t="shared" si="2"/>
        <v>6.6622251832115786E-4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72"/>
      <c r="W35" s="123">
        <v>42493</v>
      </c>
      <c r="X35" s="41">
        <v>15.22</v>
      </c>
      <c r="Y35" s="41">
        <v>15.25</v>
      </c>
      <c r="Z35" s="41">
        <v>14.77</v>
      </c>
      <c r="AA35" s="41">
        <v>15.01</v>
      </c>
      <c r="AB35" s="104">
        <v>4597700</v>
      </c>
      <c r="AC35" s="9">
        <v>15.01</v>
      </c>
      <c r="AD35" s="2">
        <f t="shared" si="1"/>
        <v>0.48000000000000043</v>
      </c>
      <c r="AE35" s="138">
        <f t="shared" si="2"/>
        <v>-2.0874103065883887E-2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72"/>
      <c r="W36" s="123">
        <v>42492</v>
      </c>
      <c r="X36" s="41">
        <v>15.74</v>
      </c>
      <c r="Y36" s="41">
        <v>15.83</v>
      </c>
      <c r="Z36" s="41">
        <v>15.26</v>
      </c>
      <c r="AA36" s="41">
        <v>15.33</v>
      </c>
      <c r="AB36" s="104">
        <v>3827900</v>
      </c>
      <c r="AC36" s="9">
        <v>15.33</v>
      </c>
      <c r="AD36" s="2">
        <f t="shared" si="1"/>
        <v>0.57000000000000028</v>
      </c>
      <c r="AE36" s="138">
        <f t="shared" si="2"/>
        <v>-2.8517110266159662E-2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1" si="6">C37*D37+E37</f>
        <v>2994.95</v>
      </c>
      <c r="G37" s="1"/>
      <c r="H37" s="72"/>
      <c r="W37" s="123">
        <v>42489</v>
      </c>
      <c r="X37" s="41">
        <v>14.25</v>
      </c>
      <c r="Y37" s="41">
        <v>15.84</v>
      </c>
      <c r="Z37" s="41">
        <v>14.25</v>
      </c>
      <c r="AA37" s="41">
        <v>15.78</v>
      </c>
      <c r="AB37" s="104">
        <v>5358500</v>
      </c>
      <c r="AC37" s="9">
        <v>15.78</v>
      </c>
      <c r="AD37" s="2">
        <f t="shared" si="1"/>
        <v>1.5899999999999999</v>
      </c>
      <c r="AE37" s="138">
        <f t="shared" si="2"/>
        <v>1.4790996784565857E-2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72"/>
      <c r="W38" s="123">
        <v>42488</v>
      </c>
      <c r="X38" s="41">
        <v>15.66</v>
      </c>
      <c r="Y38" s="41">
        <v>16</v>
      </c>
      <c r="Z38" s="41">
        <v>15.46</v>
      </c>
      <c r="AA38" s="41">
        <v>15.55</v>
      </c>
      <c r="AB38" s="104">
        <v>5944800</v>
      </c>
      <c r="AC38" s="9">
        <v>15.55</v>
      </c>
      <c r="AD38" s="2">
        <f t="shared" si="1"/>
        <v>0.53999999999999915</v>
      </c>
      <c r="AE38" s="138">
        <f t="shared" si="2"/>
        <v>-6.4267352185087834E-4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72"/>
      <c r="W39" s="123">
        <v>42487</v>
      </c>
      <c r="X39" s="41">
        <v>15.27</v>
      </c>
      <c r="Y39" s="41">
        <v>15.72</v>
      </c>
      <c r="Z39" s="41">
        <v>15.27</v>
      </c>
      <c r="AA39" s="41">
        <v>15.56</v>
      </c>
      <c r="AB39" s="104">
        <v>3082400</v>
      </c>
      <c r="AC39" s="9">
        <v>15.56</v>
      </c>
      <c r="AD39" s="2">
        <f t="shared" si="1"/>
        <v>0.45000000000000107</v>
      </c>
      <c r="AE39" s="138">
        <f t="shared" si="2"/>
        <v>2.166776099803025E-2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72"/>
      <c r="W40" s="123">
        <v>42486</v>
      </c>
      <c r="X40" s="41">
        <v>15.08</v>
      </c>
      <c r="Y40" s="41">
        <v>15.32</v>
      </c>
      <c r="Z40" s="41">
        <v>14.93</v>
      </c>
      <c r="AA40" s="41">
        <v>15.23</v>
      </c>
      <c r="AB40" s="104">
        <v>3289800</v>
      </c>
      <c r="AC40" s="9">
        <v>15.23</v>
      </c>
      <c r="AD40" s="2">
        <f t="shared" si="1"/>
        <v>0.39000000000000057</v>
      </c>
      <c r="AE40" s="138">
        <f t="shared" si="2"/>
        <v>1.6010673782521634E-2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72"/>
      <c r="W41" s="123">
        <v>42485</v>
      </c>
      <c r="X41" s="41">
        <v>15.3</v>
      </c>
      <c r="Y41" s="41">
        <v>15.49</v>
      </c>
      <c r="Z41" s="41">
        <v>14.94</v>
      </c>
      <c r="AA41" s="41">
        <v>14.99</v>
      </c>
      <c r="AB41" s="104">
        <v>2959200</v>
      </c>
      <c r="AC41" s="9">
        <v>14.99</v>
      </c>
      <c r="AD41" s="2">
        <f t="shared" si="1"/>
        <v>0.55000000000000071</v>
      </c>
      <c r="AE41" s="138">
        <f t="shared" si="2"/>
        <v>-2.7255029201816994E-2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72"/>
      <c r="O42" s="405" t="s">
        <v>78</v>
      </c>
      <c r="P42" s="405"/>
      <c r="T42" s="105" t="s">
        <v>92</v>
      </c>
      <c r="U42" s="109"/>
      <c r="W42" s="123">
        <v>42482</v>
      </c>
      <c r="X42" s="41">
        <v>15.63</v>
      </c>
      <c r="Y42" s="41">
        <v>15.82</v>
      </c>
      <c r="Z42" s="41">
        <v>15.38</v>
      </c>
      <c r="AA42" s="41">
        <v>15.41</v>
      </c>
      <c r="AB42" s="104">
        <v>3160100</v>
      </c>
      <c r="AC42" s="9">
        <v>15.41</v>
      </c>
      <c r="AD42" s="2">
        <f t="shared" si="1"/>
        <v>0.4399999999999995</v>
      </c>
      <c r="AE42" s="138">
        <f t="shared" si="2"/>
        <v>-1.0276172125883165E-2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72"/>
      <c r="O43" s="83">
        <v>1.1000000000000001</v>
      </c>
      <c r="P43" s="83">
        <f>O43*$Q$4</f>
        <v>15.554000000000002</v>
      </c>
      <c r="T43" s="108" t="s">
        <v>98</v>
      </c>
      <c r="U43" s="106">
        <v>14.24</v>
      </c>
      <c r="W43" s="123">
        <v>42481</v>
      </c>
      <c r="X43" s="41">
        <v>15.4</v>
      </c>
      <c r="Y43" s="41">
        <v>15.65</v>
      </c>
      <c r="Z43" s="41">
        <v>15.28</v>
      </c>
      <c r="AA43" s="41">
        <v>15.57</v>
      </c>
      <c r="AB43" s="104">
        <v>4975800</v>
      </c>
      <c r="AC43" s="9">
        <v>15.57</v>
      </c>
      <c r="AD43" s="2">
        <f t="shared" si="1"/>
        <v>0.37000000000000099</v>
      </c>
      <c r="AE43" s="138">
        <f t="shared" si="2"/>
        <v>8.4196891191710144E-3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72"/>
      <c r="O44" s="83">
        <v>1.0900000000000001</v>
      </c>
      <c r="P44" s="83">
        <f t="shared" ref="P44:P63" si="7">O44*$Q$4</f>
        <v>15.412600000000001</v>
      </c>
      <c r="T44" s="108" t="s">
        <v>99</v>
      </c>
      <c r="U44" s="106">
        <v>14.26</v>
      </c>
      <c r="W44" s="123">
        <v>42480</v>
      </c>
      <c r="X44" s="41">
        <v>15.66</v>
      </c>
      <c r="Y44" s="41">
        <v>15.66</v>
      </c>
      <c r="Z44" s="41">
        <v>15.37</v>
      </c>
      <c r="AA44" s="41">
        <v>15.44</v>
      </c>
      <c r="AB44" s="104">
        <v>5675000</v>
      </c>
      <c r="AC44" s="9">
        <v>15.44</v>
      </c>
      <c r="AD44" s="2">
        <f t="shared" si="1"/>
        <v>0.29000000000000092</v>
      </c>
      <c r="AE44" s="138">
        <f t="shared" si="2"/>
        <v>-1.8436109345200347E-2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72"/>
      <c r="O45" s="83">
        <v>1.08</v>
      </c>
      <c r="P45" s="83">
        <f t="shared" si="7"/>
        <v>15.271200000000002</v>
      </c>
      <c r="Q45" s="2"/>
      <c r="T45" s="108" t="s">
        <v>100</v>
      </c>
      <c r="U45" s="106" t="s">
        <v>453</v>
      </c>
      <c r="W45" s="123">
        <v>42479</v>
      </c>
      <c r="X45" s="41">
        <v>15.33</v>
      </c>
      <c r="Y45" s="41">
        <v>15.76</v>
      </c>
      <c r="Z45" s="41">
        <v>15.17</v>
      </c>
      <c r="AA45" s="41">
        <v>15.73</v>
      </c>
      <c r="AB45" s="104">
        <v>4362400</v>
      </c>
      <c r="AC45" s="9">
        <v>15.73</v>
      </c>
      <c r="AD45" s="2">
        <f t="shared" si="1"/>
        <v>0.58999999999999986</v>
      </c>
      <c r="AE45" s="138">
        <f t="shared" si="2"/>
        <v>3.2829940906106359E-2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15.129800000000001</v>
      </c>
      <c r="Q46" s="2"/>
      <c r="T46" s="108" t="s">
        <v>101</v>
      </c>
      <c r="U46" s="106" t="s">
        <v>350</v>
      </c>
      <c r="W46" s="123">
        <v>42478</v>
      </c>
      <c r="X46" s="41">
        <v>14.81</v>
      </c>
      <c r="Y46" s="41">
        <v>15.29</v>
      </c>
      <c r="Z46" s="41">
        <v>14.75</v>
      </c>
      <c r="AA46" s="41">
        <v>15.23</v>
      </c>
      <c r="AB46" s="104">
        <v>4816900</v>
      </c>
      <c r="AC46" s="9">
        <v>15.23</v>
      </c>
      <c r="AD46" s="2">
        <f t="shared" si="1"/>
        <v>0.53999999999999915</v>
      </c>
      <c r="AE46" s="138">
        <f t="shared" si="2"/>
        <v>1.736806947227798E-2</v>
      </c>
    </row>
    <row r="47" spans="2:41" x14ac:dyDescent="0.25">
      <c r="B47" s="477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14.988400000000002</v>
      </c>
      <c r="Q47" s="2"/>
      <c r="T47" s="108" t="s">
        <v>102</v>
      </c>
      <c r="U47" s="106">
        <v>18.87</v>
      </c>
      <c r="W47" s="123">
        <v>42475</v>
      </c>
      <c r="X47" s="41">
        <v>14.9</v>
      </c>
      <c r="Y47" s="41">
        <v>15.07</v>
      </c>
      <c r="Z47" s="41">
        <v>14.9</v>
      </c>
      <c r="AA47" s="41">
        <v>14.97</v>
      </c>
      <c r="AB47" s="104">
        <v>2119000</v>
      </c>
      <c r="AC47" s="9">
        <v>14.97</v>
      </c>
      <c r="AD47" s="2">
        <f t="shared" si="1"/>
        <v>0.16999999999999993</v>
      </c>
      <c r="AE47" s="138">
        <f t="shared" si="2"/>
        <v>6.6844919786102075E-4</v>
      </c>
    </row>
    <row r="48" spans="2:41" x14ac:dyDescent="0.25">
      <c r="B48" s="477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14.847000000000001</v>
      </c>
      <c r="Q48" s="2"/>
      <c r="T48" s="108" t="s">
        <v>103</v>
      </c>
      <c r="U48" s="106">
        <v>1.0523499999999999</v>
      </c>
      <c r="W48" s="123">
        <v>42474</v>
      </c>
      <c r="X48" s="41">
        <v>14.92</v>
      </c>
      <c r="Y48" s="41">
        <v>15.02</v>
      </c>
      <c r="Z48" s="41">
        <v>14.81</v>
      </c>
      <c r="AA48" s="41">
        <v>14.96</v>
      </c>
      <c r="AB48" s="104">
        <v>3038200</v>
      </c>
      <c r="AC48" s="9">
        <v>14.96</v>
      </c>
      <c r="AD48" s="2">
        <f t="shared" si="1"/>
        <v>0.20999999999999908</v>
      </c>
      <c r="AE48" s="138">
        <f t="shared" si="2"/>
        <v>3.3534540576793948E-3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14.7056</v>
      </c>
      <c r="Q49" s="2"/>
      <c r="T49" s="108" t="s">
        <v>123</v>
      </c>
      <c r="U49" s="106" t="s">
        <v>241</v>
      </c>
      <c r="W49" s="123">
        <v>42473</v>
      </c>
      <c r="X49" s="41">
        <v>14.89</v>
      </c>
      <c r="Y49" s="41">
        <v>15.05</v>
      </c>
      <c r="Z49" s="41">
        <v>14.76</v>
      </c>
      <c r="AA49" s="41">
        <v>14.91</v>
      </c>
      <c r="AB49" s="104">
        <v>3816500</v>
      </c>
      <c r="AC49" s="9">
        <v>14.91</v>
      </c>
      <c r="AD49" s="2">
        <f t="shared" si="1"/>
        <v>0.29000000000000092</v>
      </c>
      <c r="AE49" s="138">
        <f t="shared" si="2"/>
        <v>4.0404040404040664E-3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14.564200000000001</v>
      </c>
      <c r="Q50" s="2"/>
      <c r="T50" s="108"/>
      <c r="U50" s="106"/>
      <c r="W50" s="123">
        <v>42472</v>
      </c>
      <c r="X50" s="41">
        <v>14.53</v>
      </c>
      <c r="Y50" s="41">
        <v>14.89</v>
      </c>
      <c r="Z50" s="41">
        <v>14.43</v>
      </c>
      <c r="AA50" s="41">
        <v>14.85</v>
      </c>
      <c r="AB50" s="104">
        <v>6073500</v>
      </c>
      <c r="AC50" s="9">
        <v>14.85</v>
      </c>
      <c r="AD50" s="2">
        <f t="shared" si="1"/>
        <v>0.46000000000000085</v>
      </c>
      <c r="AE50" s="138">
        <f t="shared" si="2"/>
        <v>2.4844720496894457E-2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14.422800000000001</v>
      </c>
      <c r="Q51" s="2"/>
      <c r="T51" s="108" t="s">
        <v>105</v>
      </c>
      <c r="U51" s="106" t="s">
        <v>351</v>
      </c>
      <c r="W51" s="123">
        <v>42471</v>
      </c>
      <c r="X51" s="41">
        <v>14.46</v>
      </c>
      <c r="Y51" s="41">
        <v>14.71</v>
      </c>
      <c r="Z51" s="41">
        <v>14.32</v>
      </c>
      <c r="AA51" s="41">
        <v>14.49</v>
      </c>
      <c r="AB51" s="104">
        <v>5909500</v>
      </c>
      <c r="AC51" s="9">
        <v>14.49</v>
      </c>
      <c r="AD51" s="2">
        <f t="shared" si="1"/>
        <v>0.39000000000000057</v>
      </c>
      <c r="AE51" s="138">
        <f t="shared" si="2"/>
        <v>6.9492703266156308E-3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14.281400000000001</v>
      </c>
      <c r="Q52" s="2"/>
      <c r="T52" s="108" t="s">
        <v>106</v>
      </c>
      <c r="U52" s="106" t="s">
        <v>315</v>
      </c>
      <c r="W52" s="123">
        <v>42468</v>
      </c>
      <c r="X52" s="41">
        <v>14.41</v>
      </c>
      <c r="Y52" s="41">
        <v>14.71</v>
      </c>
      <c r="Z52" s="41">
        <v>14.28</v>
      </c>
      <c r="AA52" s="41">
        <v>14.39</v>
      </c>
      <c r="AB52" s="104">
        <v>3784700</v>
      </c>
      <c r="AC52" s="9">
        <v>14.39</v>
      </c>
      <c r="AD52" s="2">
        <f t="shared" si="1"/>
        <v>0.43000000000000149</v>
      </c>
      <c r="AE52" s="138">
        <f t="shared" si="2"/>
        <v>1.1243851018974071E-2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14.14</v>
      </c>
      <c r="Q53" s="2"/>
      <c r="T53" s="108" t="s">
        <v>107</v>
      </c>
      <c r="U53" s="107">
        <v>4080587</v>
      </c>
      <c r="W53" s="123">
        <v>42467</v>
      </c>
      <c r="X53" s="41">
        <v>14.3</v>
      </c>
      <c r="Y53" s="41">
        <v>14.83</v>
      </c>
      <c r="Z53" s="41">
        <v>14.11</v>
      </c>
      <c r="AA53" s="41">
        <v>14.23</v>
      </c>
      <c r="AB53" s="104">
        <v>5665300</v>
      </c>
      <c r="AC53" s="9">
        <v>14.23</v>
      </c>
      <c r="AD53" s="2">
        <f t="shared" si="1"/>
        <v>0.72000000000000064</v>
      </c>
      <c r="AE53" s="138">
        <f t="shared" si="2"/>
        <v>-7.670850767085069E-3</v>
      </c>
      <c r="AL53" s="246"/>
      <c r="AO53" s="24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13.9986</v>
      </c>
      <c r="Q54" s="2"/>
      <c r="T54" s="108" t="s">
        <v>110</v>
      </c>
      <c r="U54" s="107">
        <v>3686490</v>
      </c>
      <c r="W54" s="123">
        <v>42466</v>
      </c>
      <c r="X54" s="41">
        <v>14.3</v>
      </c>
      <c r="Y54" s="41">
        <v>14.41</v>
      </c>
      <c r="Z54" s="41">
        <v>13.93</v>
      </c>
      <c r="AA54" s="41">
        <v>14.34</v>
      </c>
      <c r="AB54" s="104">
        <v>3521100</v>
      </c>
      <c r="AC54" s="9">
        <v>14.34</v>
      </c>
      <c r="AD54" s="2">
        <f t="shared" si="1"/>
        <v>0.48000000000000043</v>
      </c>
      <c r="AE54" s="138">
        <f t="shared" si="2"/>
        <v>4.2016806722688926E-3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13.857200000000001</v>
      </c>
      <c r="T55" s="108" t="s">
        <v>108</v>
      </c>
      <c r="U55" s="106" t="s">
        <v>352</v>
      </c>
      <c r="W55" s="123">
        <v>42465</v>
      </c>
      <c r="X55" s="41">
        <v>14.63</v>
      </c>
      <c r="Y55" s="41">
        <v>14.71</v>
      </c>
      <c r="Z55" s="41">
        <v>14.22</v>
      </c>
      <c r="AA55" s="41">
        <v>14.28</v>
      </c>
      <c r="AB55" s="104">
        <v>5389200</v>
      </c>
      <c r="AC55" s="9">
        <v>14.28</v>
      </c>
      <c r="AD55" s="2">
        <f t="shared" si="1"/>
        <v>0.49000000000000021</v>
      </c>
      <c r="AE55" s="138">
        <f t="shared" si="2"/>
        <v>-2.9891304347826164E-2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13.7158</v>
      </c>
      <c r="T56" s="108" t="s">
        <v>111</v>
      </c>
      <c r="U56" s="106">
        <v>112.22</v>
      </c>
      <c r="W56" s="123">
        <v>42464</v>
      </c>
      <c r="X56" s="41">
        <v>15.36</v>
      </c>
      <c r="Y56" s="41">
        <v>15.44</v>
      </c>
      <c r="Z56" s="41">
        <v>14.65</v>
      </c>
      <c r="AA56" s="41">
        <v>14.72</v>
      </c>
      <c r="AB56" s="104">
        <v>3849800</v>
      </c>
      <c r="AC56" s="9">
        <v>14.72</v>
      </c>
      <c r="AD56" s="2">
        <f t="shared" si="1"/>
        <v>0.78999999999999915</v>
      </c>
      <c r="AE56" s="138">
        <f t="shared" si="2"/>
        <v>-4.4776119402985093E-2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13.574400000000001</v>
      </c>
      <c r="T57" s="108" t="s">
        <v>112</v>
      </c>
      <c r="U57" s="106">
        <v>0.13</v>
      </c>
      <c r="W57" s="123">
        <v>42461</v>
      </c>
      <c r="X57" s="41">
        <v>14.92</v>
      </c>
      <c r="Y57" s="41">
        <v>15.52</v>
      </c>
      <c r="Z57" s="41">
        <v>14.87</v>
      </c>
      <c r="AA57" s="41">
        <v>15.41</v>
      </c>
      <c r="AB57" s="104">
        <v>4098000</v>
      </c>
      <c r="AC57" s="9">
        <v>15.41</v>
      </c>
      <c r="AD57" s="2">
        <f t="shared" si="1"/>
        <v>0.65000000000000036</v>
      </c>
      <c r="AE57" s="138">
        <f t="shared" si="2"/>
        <v>1.5820698747528006E-2</v>
      </c>
      <c r="AL57" s="246"/>
      <c r="AO57" s="24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O58" s="83">
        <v>0.95</v>
      </c>
      <c r="P58" s="83">
        <f t="shared" si="7"/>
        <v>13.433</v>
      </c>
      <c r="T58" s="108" t="s">
        <v>109</v>
      </c>
      <c r="U58" s="106" t="s">
        <v>124</v>
      </c>
      <c r="W58" s="123">
        <v>42460</v>
      </c>
      <c r="X58" s="41">
        <v>14.78</v>
      </c>
      <c r="Y58" s="41">
        <v>15.18</v>
      </c>
      <c r="Z58" s="41">
        <v>14.72</v>
      </c>
      <c r="AA58" s="41">
        <v>15.17</v>
      </c>
      <c r="AB58" s="104">
        <v>3069000</v>
      </c>
      <c r="AC58" s="9">
        <v>15.17</v>
      </c>
      <c r="AD58" s="2">
        <f t="shared" si="1"/>
        <v>0.45999999999999908</v>
      </c>
      <c r="AE58" s="138">
        <f t="shared" si="2"/>
        <v>2.7081922816519999E-2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O59" s="83">
        <v>0.94</v>
      </c>
      <c r="P59" s="83">
        <f t="shared" si="7"/>
        <v>13.291599999999999</v>
      </c>
      <c r="W59" s="123">
        <v>42459</v>
      </c>
      <c r="X59" s="41">
        <v>14.71</v>
      </c>
      <c r="Y59" s="41">
        <v>14.92</v>
      </c>
      <c r="Z59" s="41">
        <v>14.61</v>
      </c>
      <c r="AA59" s="41">
        <v>14.77</v>
      </c>
      <c r="AB59" s="104">
        <v>3346500</v>
      </c>
      <c r="AC59" s="9">
        <v>14.77</v>
      </c>
      <c r="AD59" s="2">
        <f t="shared" si="1"/>
        <v>0.3100000000000005</v>
      </c>
      <c r="AE59" s="138">
        <f t="shared" si="2"/>
        <v>1.1643835616438336E-2</v>
      </c>
      <c r="AL59" s="24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6"/>
        <v>6696</v>
      </c>
      <c r="O60" s="83">
        <v>0.93</v>
      </c>
      <c r="P60" s="83">
        <f t="shared" si="7"/>
        <v>13.150200000000002</v>
      </c>
      <c r="W60" s="123">
        <v>42458</v>
      </c>
      <c r="X60" s="41">
        <v>14.25</v>
      </c>
      <c r="Y60" s="41">
        <v>14.62</v>
      </c>
      <c r="Z60" s="41">
        <v>13.99</v>
      </c>
      <c r="AA60" s="41">
        <v>14.6</v>
      </c>
      <c r="AB60" s="104">
        <v>3446000</v>
      </c>
      <c r="AC60" s="9">
        <v>14.6</v>
      </c>
      <c r="AD60" s="2">
        <f t="shared" si="1"/>
        <v>0.62999999999999901</v>
      </c>
      <c r="AE60" s="138">
        <f t="shared" si="2"/>
        <v>1.8841591067690233E-2</v>
      </c>
    </row>
    <row r="61" spans="2:42" x14ac:dyDescent="0.25">
      <c r="B61" s="1"/>
      <c r="C61" s="4"/>
      <c r="D61" s="254"/>
      <c r="E61" s="3"/>
      <c r="F61" s="3"/>
      <c r="O61" s="83">
        <v>0.92</v>
      </c>
      <c r="P61" s="83">
        <f t="shared" si="7"/>
        <v>13.008800000000001</v>
      </c>
      <c r="W61" s="123">
        <v>42457</v>
      </c>
      <c r="X61" s="41">
        <v>14.25</v>
      </c>
      <c r="Y61" s="41">
        <v>14.35</v>
      </c>
      <c r="Z61" s="41">
        <v>13.93</v>
      </c>
      <c r="AA61" s="41">
        <v>14.33</v>
      </c>
      <c r="AB61" s="104">
        <v>1847100</v>
      </c>
      <c r="AC61" s="9">
        <v>14.33</v>
      </c>
      <c r="AD61" s="2">
        <f t="shared" si="1"/>
        <v>0.41999999999999993</v>
      </c>
      <c r="AE61" s="138">
        <f t="shared" si="2"/>
        <v>1.0578279266572732E-2</v>
      </c>
      <c r="AL61" s="246"/>
      <c r="AO61" s="246"/>
    </row>
    <row r="62" spans="2:42" x14ac:dyDescent="0.25">
      <c r="C62" s="4"/>
      <c r="D62" s="254"/>
      <c r="E62" s="3"/>
      <c r="F62" s="3"/>
      <c r="O62" s="83">
        <v>0.91</v>
      </c>
      <c r="P62" s="83">
        <f t="shared" si="7"/>
        <v>12.867400000000002</v>
      </c>
      <c r="W62" s="123">
        <v>42453</v>
      </c>
      <c r="X62" s="41">
        <v>14.11</v>
      </c>
      <c r="Y62" s="41">
        <v>14.27</v>
      </c>
      <c r="Z62" s="41">
        <v>13.8</v>
      </c>
      <c r="AA62" s="41">
        <v>14.18</v>
      </c>
      <c r="AB62" s="104">
        <v>2279300</v>
      </c>
      <c r="AC62" s="9">
        <v>14.18</v>
      </c>
      <c r="AD62" s="2">
        <f t="shared" si="1"/>
        <v>0.46999999999999886</v>
      </c>
      <c r="AE62" s="138">
        <f t="shared" si="2"/>
        <v>-4.2134831460673983E-3</v>
      </c>
    </row>
    <row r="63" spans="2:42" x14ac:dyDescent="0.25">
      <c r="O63" s="83">
        <v>0.9</v>
      </c>
      <c r="P63" s="83">
        <f t="shared" si="7"/>
        <v>12.726000000000001</v>
      </c>
      <c r="W63" s="123">
        <v>42452</v>
      </c>
      <c r="X63" s="41">
        <v>14.6</v>
      </c>
      <c r="Y63" s="41">
        <v>14.6</v>
      </c>
      <c r="Z63" s="41">
        <v>14.21</v>
      </c>
      <c r="AA63" s="41">
        <v>14.24</v>
      </c>
      <c r="AB63" s="104">
        <v>1947800</v>
      </c>
      <c r="AC63" s="9">
        <v>14.24</v>
      </c>
      <c r="AD63" s="2">
        <f t="shared" si="1"/>
        <v>0.38999999999999879</v>
      </c>
      <c r="AE63" s="138">
        <f t="shared" si="2"/>
        <v>-2.7986348122866933E-2</v>
      </c>
      <c r="AL63" s="246"/>
      <c r="AO63" s="246"/>
      <c r="AP63" s="246"/>
    </row>
    <row r="64" spans="2:42" x14ac:dyDescent="0.25">
      <c r="W64" s="123">
        <v>42451</v>
      </c>
      <c r="X64" s="41">
        <v>14.58</v>
      </c>
      <c r="Y64" s="41">
        <v>14.82</v>
      </c>
      <c r="Z64" s="41">
        <v>14.47</v>
      </c>
      <c r="AA64" s="41">
        <v>14.65</v>
      </c>
      <c r="AB64" s="104">
        <v>2078200</v>
      </c>
      <c r="AC64" s="9">
        <v>14.65</v>
      </c>
      <c r="AD64" s="2">
        <f t="shared" si="1"/>
        <v>0.34999999999999964</v>
      </c>
      <c r="AE64" s="138">
        <f t="shared" si="2"/>
        <v>-6.8212824010915885E-4</v>
      </c>
    </row>
    <row r="65" spans="1:41" x14ac:dyDescent="0.25">
      <c r="W65" s="123">
        <v>42450</v>
      </c>
      <c r="X65" s="41">
        <v>14.92</v>
      </c>
      <c r="Y65" s="41">
        <v>14.94</v>
      </c>
      <c r="Z65" s="41">
        <v>14.51</v>
      </c>
      <c r="AA65" s="41">
        <v>14.66</v>
      </c>
      <c r="AB65" s="104">
        <v>2360300</v>
      </c>
      <c r="AC65" s="9">
        <v>14.66</v>
      </c>
      <c r="AD65" s="2">
        <f t="shared" si="1"/>
        <v>0.42999999999999972</v>
      </c>
      <c r="AE65" s="138">
        <f t="shared" si="2"/>
        <v>-2.1361815754339153E-2</v>
      </c>
      <c r="AL65" s="246"/>
      <c r="AO65" s="246"/>
    </row>
    <row r="66" spans="1:41" x14ac:dyDescent="0.25">
      <c r="W66" s="123">
        <v>42447</v>
      </c>
      <c r="X66" s="41">
        <v>14.66</v>
      </c>
      <c r="Y66" s="41">
        <v>15.01</v>
      </c>
      <c r="Z66" s="41">
        <v>14.63</v>
      </c>
      <c r="AA66" s="41">
        <v>14.98</v>
      </c>
      <c r="AB66" s="104">
        <v>3375700</v>
      </c>
      <c r="AC66" s="9">
        <v>14.98</v>
      </c>
      <c r="AD66" s="2">
        <f t="shared" si="1"/>
        <v>0.37999999999999901</v>
      </c>
      <c r="AE66" s="138">
        <f t="shared" si="2"/>
        <v>2.1828103683492417E-2</v>
      </c>
    </row>
    <row r="67" spans="1:41" x14ac:dyDescent="0.25">
      <c r="C67" s="4"/>
      <c r="D67" s="254"/>
      <c r="E67" s="3"/>
      <c r="F67" s="3"/>
      <c r="W67" s="123">
        <v>42446</v>
      </c>
      <c r="X67" s="41">
        <v>14.68</v>
      </c>
      <c r="Y67" s="41">
        <v>14.97</v>
      </c>
      <c r="Z67" s="41">
        <v>14.39</v>
      </c>
      <c r="AA67" s="41">
        <v>14.66</v>
      </c>
      <c r="AB67" s="104">
        <v>3834900</v>
      </c>
      <c r="AC67" s="9">
        <v>14.66</v>
      </c>
      <c r="AD67" s="2">
        <f>Y67-Z67</f>
        <v>0.58000000000000007</v>
      </c>
      <c r="AE67" s="138" t="e">
        <f>AC67/AC68-1</f>
        <v>#DIV/0!</v>
      </c>
      <c r="AL67" s="246"/>
    </row>
    <row r="68" spans="1:41" x14ac:dyDescent="0.25">
      <c r="A68" s="32" t="s">
        <v>81</v>
      </c>
      <c r="B68" s="14"/>
      <c r="C68" s="14">
        <f>SUM(C2:C67)</f>
        <v>26065</v>
      </c>
      <c r="D68" s="81"/>
      <c r="E68" s="14"/>
      <c r="F68" s="18">
        <f>SUM(F2:F67)</f>
        <v>394593.77</v>
      </c>
      <c r="G68" s="14"/>
      <c r="H68" s="14">
        <f>SUM(H2:H46)</f>
        <v>24545</v>
      </c>
      <c r="I68" s="81"/>
      <c r="J68" s="14"/>
      <c r="K68" s="18">
        <f>SUM(K2:K47)</f>
        <v>349863.67000000004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84" t="s">
        <v>221</v>
      </c>
      <c r="B69" s="385"/>
      <c r="C69" s="386">
        <f>SumByColor($A$69,C2:C67)</f>
        <v>20545</v>
      </c>
      <c r="D69" s="386"/>
      <c r="E69" s="386"/>
      <c r="F69" s="387">
        <f>SumByColor($A$69,F2:F67)</f>
        <v>297760</v>
      </c>
      <c r="G69" s="386"/>
      <c r="H69" s="386">
        <f>SumByColor($A$69,H2:H67)</f>
        <v>20545</v>
      </c>
      <c r="I69" s="386"/>
      <c r="J69" s="386"/>
      <c r="K69" s="387">
        <f>SumByColor($A$69,K2:K67)</f>
        <v>298784</v>
      </c>
      <c r="L69" s="386"/>
      <c r="M69" s="387">
        <f>SumByColor($A$69,M2:M67)</f>
        <v>0</v>
      </c>
    </row>
    <row r="73" spans="1:41" x14ac:dyDescent="0.25">
      <c r="B73" s="199" t="s">
        <v>114</v>
      </c>
      <c r="C73" s="199" t="s">
        <v>150</v>
      </c>
      <c r="D73" s="209" t="s">
        <v>149</v>
      </c>
      <c r="E73" s="203" t="s">
        <v>151</v>
      </c>
      <c r="F73" s="203" t="s">
        <v>65</v>
      </c>
      <c r="G73" s="240" t="s">
        <v>155</v>
      </c>
      <c r="H73" s="203" t="s">
        <v>88</v>
      </c>
      <c r="I73" s="255" t="s">
        <v>155</v>
      </c>
    </row>
    <row r="74" spans="1:41" x14ac:dyDescent="0.25">
      <c r="B74" s="201">
        <v>42304</v>
      </c>
      <c r="C74" s="10">
        <v>5530</v>
      </c>
      <c r="D74" s="210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44">
        <f>IF(C74=0, D74, (E74-D74)/D74)</f>
        <v>-0.16082711085583001</v>
      </c>
      <c r="I74" s="210"/>
    </row>
    <row r="75" spans="1:41" x14ac:dyDescent="0.25">
      <c r="B75" s="201">
        <v>42306</v>
      </c>
      <c r="C75" s="10">
        <v>5530</v>
      </c>
      <c r="D75" s="210">
        <v>17.41</v>
      </c>
      <c r="E75" s="40">
        <v>14.94</v>
      </c>
      <c r="F75" s="40">
        <f t="shared" ref="F75:F114" si="8">C75*(E75-D75)</f>
        <v>-13659.100000000004</v>
      </c>
      <c r="G75" s="40">
        <f t="shared" ref="G75:G114" si="9">IF(C75=0, 0,D75*C75)</f>
        <v>96277.3</v>
      </c>
      <c r="H75" s="244">
        <f t="shared" ref="H75:H114" si="10">IF(C75=0, D75, (E75-D75)/D75)</f>
        <v>-0.14187248707639291</v>
      </c>
      <c r="I75" s="210"/>
    </row>
    <row r="76" spans="1:41" x14ac:dyDescent="0.25">
      <c r="B76" s="201">
        <v>42307</v>
      </c>
      <c r="C76" s="10">
        <v>5730</v>
      </c>
      <c r="D76" s="210">
        <v>17.329999999999998</v>
      </c>
      <c r="E76" s="40">
        <v>15.51</v>
      </c>
      <c r="F76" s="40">
        <f t="shared" si="8"/>
        <v>-10428.599999999991</v>
      </c>
      <c r="G76" s="40">
        <f t="shared" si="9"/>
        <v>99300.9</v>
      </c>
      <c r="H76" s="244">
        <f t="shared" si="10"/>
        <v>-0.10502019619157522</v>
      </c>
      <c r="I76" s="210"/>
    </row>
    <row r="77" spans="1:41" ht="15" customHeight="1" x14ac:dyDescent="0.25">
      <c r="B77" s="201">
        <v>42313</v>
      </c>
      <c r="C77" s="10">
        <v>6000</v>
      </c>
      <c r="D77" s="210">
        <v>17.22</v>
      </c>
      <c r="E77" s="40">
        <v>14.88</v>
      </c>
      <c r="F77" s="40">
        <f t="shared" si="8"/>
        <v>-14039.999999999989</v>
      </c>
      <c r="G77" s="40">
        <f t="shared" si="9"/>
        <v>103320</v>
      </c>
      <c r="H77" s="244">
        <f t="shared" si="10"/>
        <v>-0.13588850174216019</v>
      </c>
      <c r="I77" s="210"/>
    </row>
    <row r="78" spans="1:41" x14ac:dyDescent="0.25">
      <c r="B78" s="201">
        <v>42314</v>
      </c>
      <c r="C78" s="10">
        <v>7006</v>
      </c>
      <c r="D78" s="210">
        <v>16.829999999999998</v>
      </c>
      <c r="E78" s="40">
        <v>14.42</v>
      </c>
      <c r="F78" s="40">
        <f t="shared" si="8"/>
        <v>-16884.459999999988</v>
      </c>
      <c r="G78" s="40">
        <f t="shared" si="9"/>
        <v>117910.97999999998</v>
      </c>
      <c r="H78" s="244">
        <f t="shared" si="10"/>
        <v>-0.14319667260843724</v>
      </c>
      <c r="I78" s="210"/>
    </row>
    <row r="79" spans="1:41" x14ac:dyDescent="0.25">
      <c r="B79" s="201">
        <v>42324</v>
      </c>
      <c r="C79" s="10">
        <v>6000</v>
      </c>
      <c r="D79" s="210">
        <v>17.18</v>
      </c>
      <c r="E79" s="40">
        <v>14.92</v>
      </c>
      <c r="F79" s="40">
        <f t="shared" si="8"/>
        <v>-13559.999999999998</v>
      </c>
      <c r="G79" s="40">
        <f t="shared" si="9"/>
        <v>103080</v>
      </c>
      <c r="H79" s="244">
        <f t="shared" si="10"/>
        <v>-0.13154831199068684</v>
      </c>
      <c r="I79" s="210"/>
    </row>
    <row r="80" spans="1:41" ht="15" customHeight="1" x14ac:dyDescent="0.25">
      <c r="B80" s="201">
        <v>42325</v>
      </c>
      <c r="C80" s="10">
        <v>7000</v>
      </c>
      <c r="D80" s="210">
        <v>16.79</v>
      </c>
      <c r="E80" s="40">
        <v>14.38</v>
      </c>
      <c r="F80" s="40">
        <f t="shared" si="8"/>
        <v>-16869.999999999989</v>
      </c>
      <c r="G80" s="40">
        <f t="shared" si="9"/>
        <v>117530</v>
      </c>
      <c r="H80" s="244">
        <f t="shared" si="10"/>
        <v>-0.14353782013103028</v>
      </c>
      <c r="I80" s="210"/>
    </row>
    <row r="81" spans="2:9" x14ac:dyDescent="0.25">
      <c r="B81" s="201">
        <v>42326</v>
      </c>
      <c r="C81" s="10">
        <v>6000</v>
      </c>
      <c r="D81" s="210">
        <v>17.16</v>
      </c>
      <c r="E81" s="40">
        <v>14.65</v>
      </c>
      <c r="F81" s="40">
        <f t="shared" si="8"/>
        <v>-15059.999999999998</v>
      </c>
      <c r="G81" s="40">
        <f t="shared" si="9"/>
        <v>102960</v>
      </c>
      <c r="H81" s="244">
        <f t="shared" si="10"/>
        <v>-0.14627039627039626</v>
      </c>
      <c r="I81" s="210"/>
    </row>
    <row r="82" spans="2:9" x14ac:dyDescent="0.25">
      <c r="B82" s="201">
        <v>42335</v>
      </c>
      <c r="C82" s="10">
        <v>6100</v>
      </c>
      <c r="D82" s="210">
        <v>17.11</v>
      </c>
      <c r="E82" s="40">
        <v>14.47</v>
      </c>
      <c r="F82" s="40">
        <f t="shared" si="8"/>
        <v>-16103.999999999993</v>
      </c>
      <c r="G82" s="40">
        <f t="shared" si="9"/>
        <v>104371</v>
      </c>
      <c r="H82" s="244">
        <f t="shared" si="10"/>
        <v>-0.15429573348918754</v>
      </c>
      <c r="I82" s="210"/>
    </row>
    <row r="83" spans="2:9" ht="15" customHeight="1" x14ac:dyDescent="0.25">
      <c r="B83" s="201">
        <v>42335</v>
      </c>
      <c r="C83" s="10">
        <v>7000</v>
      </c>
      <c r="D83" s="210">
        <v>16.77</v>
      </c>
      <c r="E83" s="40">
        <v>14.47</v>
      </c>
      <c r="F83" s="40">
        <f t="shared" si="8"/>
        <v>-16099.999999999993</v>
      </c>
      <c r="G83" s="40">
        <f t="shared" si="9"/>
        <v>117390</v>
      </c>
      <c r="H83" s="244">
        <f t="shared" si="10"/>
        <v>-0.1371496720333929</v>
      </c>
      <c r="I83" s="210"/>
    </row>
    <row r="84" spans="2:9" x14ac:dyDescent="0.25">
      <c r="B84" s="201">
        <v>42338</v>
      </c>
      <c r="C84" s="10">
        <v>6000</v>
      </c>
      <c r="D84" s="210">
        <v>17.100000000000001</v>
      </c>
      <c r="E84" s="40">
        <v>14.78</v>
      </c>
      <c r="F84" s="40">
        <f t="shared" si="8"/>
        <v>-13920.000000000013</v>
      </c>
      <c r="G84" s="40">
        <f t="shared" si="9"/>
        <v>102600.00000000001</v>
      </c>
      <c r="H84" s="244">
        <f t="shared" si="10"/>
        <v>-0.13567251461988314</v>
      </c>
      <c r="I84" s="210"/>
    </row>
    <row r="85" spans="2:9" x14ac:dyDescent="0.25">
      <c r="B85" s="201">
        <v>42338</v>
      </c>
      <c r="C85" s="10">
        <v>5900</v>
      </c>
      <c r="D85" s="210">
        <v>17.14</v>
      </c>
      <c r="E85" s="40">
        <v>14.78</v>
      </c>
      <c r="F85" s="40">
        <f t="shared" si="8"/>
        <v>-13924.000000000007</v>
      </c>
      <c r="G85" s="40">
        <f t="shared" si="9"/>
        <v>101126</v>
      </c>
      <c r="H85" s="244">
        <f t="shared" si="10"/>
        <v>-0.13768961493582271</v>
      </c>
      <c r="I85" s="210"/>
    </row>
    <row r="86" spans="2:9" ht="15" customHeight="1" x14ac:dyDescent="0.25">
      <c r="B86" s="201">
        <v>42340</v>
      </c>
      <c r="C86" s="10">
        <v>7000</v>
      </c>
      <c r="D86" s="210">
        <v>16.670000000000002</v>
      </c>
      <c r="E86" s="40">
        <v>13.9</v>
      </c>
      <c r="F86" s="40">
        <f t="shared" si="8"/>
        <v>-19390.000000000011</v>
      </c>
      <c r="G86" s="40">
        <f t="shared" si="9"/>
        <v>116690.00000000001</v>
      </c>
      <c r="H86" s="244">
        <f t="shared" si="10"/>
        <v>-0.16616676664667074</v>
      </c>
      <c r="I86" s="210"/>
    </row>
    <row r="87" spans="2:9" x14ac:dyDescent="0.25">
      <c r="B87" s="201">
        <v>42340</v>
      </c>
      <c r="C87" s="10">
        <v>7500</v>
      </c>
      <c r="D87" s="210">
        <v>16.510000000000002</v>
      </c>
      <c r="E87" s="40">
        <v>13.9</v>
      </c>
      <c r="F87" s="40">
        <f t="shared" si="8"/>
        <v>-19575.000000000007</v>
      </c>
      <c r="G87" s="40">
        <f t="shared" si="9"/>
        <v>123825.00000000001</v>
      </c>
      <c r="H87" s="244">
        <f t="shared" si="10"/>
        <v>-0.15808600847970933</v>
      </c>
      <c r="I87" s="210"/>
    </row>
    <row r="88" spans="2:9" x14ac:dyDescent="0.25">
      <c r="B88" s="201">
        <v>42344</v>
      </c>
      <c r="C88" s="10">
        <v>7500</v>
      </c>
      <c r="D88" s="210">
        <v>16.510000000000002</v>
      </c>
      <c r="E88" s="40">
        <v>13.15</v>
      </c>
      <c r="F88" s="40">
        <f t="shared" si="8"/>
        <v>-25200.000000000007</v>
      </c>
      <c r="G88" s="40">
        <f t="shared" si="9"/>
        <v>123825.00000000001</v>
      </c>
      <c r="H88" s="244">
        <f t="shared" si="10"/>
        <v>-0.20351302241066027</v>
      </c>
      <c r="I88" s="210"/>
    </row>
    <row r="89" spans="2:9" ht="15" customHeight="1" x14ac:dyDescent="0.25">
      <c r="B89" s="201">
        <v>42349</v>
      </c>
      <c r="C89" s="10">
        <v>8000</v>
      </c>
      <c r="D89" s="210">
        <v>16.260000000000002</v>
      </c>
      <c r="E89" s="40">
        <v>12.47</v>
      </c>
      <c r="F89" s="40">
        <f t="shared" si="8"/>
        <v>-30320.000000000007</v>
      </c>
      <c r="G89" s="40">
        <f t="shared" si="9"/>
        <v>130080.00000000001</v>
      </c>
      <c r="H89" s="244">
        <f t="shared" si="10"/>
        <v>-0.23308733087330877</v>
      </c>
      <c r="I89" s="210"/>
    </row>
    <row r="90" spans="2:9" x14ac:dyDescent="0.25">
      <c r="B90" s="201">
        <v>42356</v>
      </c>
      <c r="C90" s="10">
        <v>7500</v>
      </c>
      <c r="D90" s="210">
        <v>16.510000000000002</v>
      </c>
      <c r="E90" s="40">
        <v>12.6</v>
      </c>
      <c r="F90" s="40">
        <f t="shared" si="8"/>
        <v>-29325.000000000015</v>
      </c>
      <c r="G90" s="40">
        <f t="shared" si="9"/>
        <v>123825.00000000001</v>
      </c>
      <c r="H90" s="244">
        <f t="shared" si="10"/>
        <v>-0.23682616596002432</v>
      </c>
      <c r="I90" s="210"/>
    </row>
    <row r="91" spans="2:9" x14ac:dyDescent="0.25">
      <c r="B91" s="201">
        <v>42356</v>
      </c>
      <c r="C91" s="10">
        <v>4500</v>
      </c>
      <c r="D91" s="210">
        <v>19.079999999999998</v>
      </c>
      <c r="E91" s="40">
        <v>12.88</v>
      </c>
      <c r="F91" s="40">
        <f t="shared" si="8"/>
        <v>-27899.999999999989</v>
      </c>
      <c r="G91" s="40">
        <f t="shared" si="9"/>
        <v>85859.999999999985</v>
      </c>
      <c r="H91" s="244">
        <f t="shared" si="10"/>
        <v>-0.32494758909853239</v>
      </c>
      <c r="I91" s="210"/>
    </row>
    <row r="92" spans="2:9" ht="15" customHeight="1" x14ac:dyDescent="0.25">
      <c r="B92" s="201">
        <v>42397</v>
      </c>
      <c r="C92" s="275">
        <v>2000</v>
      </c>
      <c r="D92" s="276">
        <v>26.06</v>
      </c>
      <c r="E92" s="40">
        <v>15.27</v>
      </c>
      <c r="F92" s="40">
        <f t="shared" si="8"/>
        <v>-21580</v>
      </c>
      <c r="G92" s="40">
        <f t="shared" si="9"/>
        <v>52120</v>
      </c>
      <c r="H92" s="244">
        <f t="shared" si="10"/>
        <v>-0.41404451266308517</v>
      </c>
      <c r="I92" s="210"/>
    </row>
    <row r="93" spans="2:9" x14ac:dyDescent="0.25">
      <c r="B93" s="201">
        <v>42398</v>
      </c>
      <c r="C93" s="10">
        <v>1800</v>
      </c>
      <c r="D93" s="210">
        <v>27.26</v>
      </c>
      <c r="E93" s="40">
        <v>15.27</v>
      </c>
      <c r="F93" s="40">
        <f t="shared" si="8"/>
        <v>-21582.000000000004</v>
      </c>
      <c r="G93" s="40">
        <f t="shared" si="9"/>
        <v>49068</v>
      </c>
      <c r="H93" s="244">
        <f t="shared" si="10"/>
        <v>-0.43983859134262659</v>
      </c>
      <c r="I93" s="210"/>
    </row>
    <row r="94" spans="2:9" x14ac:dyDescent="0.25">
      <c r="B94" s="201">
        <v>42402</v>
      </c>
      <c r="C94" s="275">
        <v>2000</v>
      </c>
      <c r="D94" s="276">
        <v>26</v>
      </c>
      <c r="E94" s="40">
        <v>15.18</v>
      </c>
      <c r="F94" s="40">
        <f t="shared" si="8"/>
        <v>-21640</v>
      </c>
      <c r="G94" s="40">
        <f t="shared" si="9"/>
        <v>52000</v>
      </c>
      <c r="H94" s="244">
        <f t="shared" si="10"/>
        <v>-0.41615384615384615</v>
      </c>
      <c r="I94" s="210"/>
    </row>
    <row r="95" spans="2:9" x14ac:dyDescent="0.25">
      <c r="B95" s="201">
        <v>42412</v>
      </c>
      <c r="C95" s="10">
        <v>2200</v>
      </c>
      <c r="D95" s="210">
        <v>24.75</v>
      </c>
      <c r="E95" s="40">
        <v>12.35</v>
      </c>
      <c r="F95" s="40">
        <f t="shared" si="8"/>
        <v>-27280</v>
      </c>
      <c r="G95" s="40">
        <f t="shared" si="9"/>
        <v>54450</v>
      </c>
      <c r="H95" s="244">
        <f t="shared" si="10"/>
        <v>-0.50101010101010102</v>
      </c>
      <c r="I95" s="210"/>
    </row>
    <row r="96" spans="2:9" x14ac:dyDescent="0.25">
      <c r="B96" s="201">
        <v>42416</v>
      </c>
      <c r="C96" s="275">
        <v>2000</v>
      </c>
      <c r="D96" s="276">
        <v>25.96</v>
      </c>
      <c r="E96" s="40">
        <v>12.35</v>
      </c>
      <c r="F96" s="40">
        <f t="shared" si="8"/>
        <v>-27220.000000000004</v>
      </c>
      <c r="G96" s="40">
        <f t="shared" si="9"/>
        <v>51920</v>
      </c>
      <c r="H96" s="244">
        <f t="shared" si="10"/>
        <v>-0.52426810477657937</v>
      </c>
      <c r="I96" s="210"/>
    </row>
    <row r="97" spans="2:9" x14ac:dyDescent="0.25">
      <c r="B97" s="201">
        <v>42416</v>
      </c>
      <c r="C97" s="10">
        <v>1750</v>
      </c>
      <c r="D97" s="210">
        <v>27.81</v>
      </c>
      <c r="E97" s="40">
        <v>12.89</v>
      </c>
      <c r="F97" s="40">
        <f t="shared" si="8"/>
        <v>-26109.999999999996</v>
      </c>
      <c r="G97" s="40">
        <f t="shared" si="9"/>
        <v>48667.5</v>
      </c>
      <c r="H97" s="244">
        <f t="shared" si="10"/>
        <v>-0.53649766271125487</v>
      </c>
      <c r="I97" s="210"/>
    </row>
    <row r="98" spans="2:9" x14ac:dyDescent="0.25">
      <c r="B98" s="201">
        <v>42416</v>
      </c>
      <c r="C98" s="275">
        <v>2000</v>
      </c>
      <c r="D98" s="276">
        <v>25.948</v>
      </c>
      <c r="E98" s="40">
        <v>12.94</v>
      </c>
      <c r="F98" s="40">
        <f t="shared" si="8"/>
        <v>-26016</v>
      </c>
      <c r="G98" s="40">
        <f t="shared" si="9"/>
        <v>51896</v>
      </c>
      <c r="H98" s="244">
        <f t="shared" si="10"/>
        <v>-0.50131031293355943</v>
      </c>
      <c r="I98" s="210"/>
    </row>
    <row r="99" spans="2:9" x14ac:dyDescent="0.25">
      <c r="B99" s="201">
        <v>42426</v>
      </c>
      <c r="C99" s="275">
        <v>2000</v>
      </c>
      <c r="D99" s="276">
        <v>25.914999999999999</v>
      </c>
      <c r="E99" s="40">
        <v>12.37</v>
      </c>
      <c r="F99" s="40">
        <f t="shared" si="8"/>
        <v>-27090</v>
      </c>
      <c r="G99" s="40">
        <f t="shared" si="9"/>
        <v>51830</v>
      </c>
      <c r="H99" s="244">
        <f t="shared" si="10"/>
        <v>-0.52267026818444917</v>
      </c>
      <c r="I99" s="210"/>
    </row>
    <row r="100" spans="2:9" x14ac:dyDescent="0.25">
      <c r="B100" s="201">
        <v>42430</v>
      </c>
      <c r="C100" s="298">
        <v>2000</v>
      </c>
      <c r="D100" s="299">
        <v>25.914999999999999</v>
      </c>
      <c r="E100" s="40">
        <v>12.82</v>
      </c>
      <c r="F100" s="40">
        <f t="shared" si="8"/>
        <v>-26189.999999999996</v>
      </c>
      <c r="G100" s="40">
        <f t="shared" si="9"/>
        <v>51830</v>
      </c>
      <c r="H100" s="244">
        <f t="shared" si="10"/>
        <v>-0.50530580744742426</v>
      </c>
      <c r="I100" s="210">
        <v>25.5</v>
      </c>
    </row>
    <row r="101" spans="2:9" x14ac:dyDescent="0.25">
      <c r="B101" s="201">
        <v>42431</v>
      </c>
      <c r="C101" s="10">
        <v>1500</v>
      </c>
      <c r="D101" s="210">
        <v>30.137</v>
      </c>
      <c r="E101" s="40">
        <v>13.3</v>
      </c>
      <c r="F101" s="40">
        <f t="shared" si="8"/>
        <v>-25255.5</v>
      </c>
      <c r="G101" s="40">
        <f t="shared" si="9"/>
        <v>45205.5</v>
      </c>
      <c r="H101" s="244">
        <f t="shared" si="10"/>
        <v>-0.55868201878090051</v>
      </c>
      <c r="I101" s="210"/>
    </row>
    <row r="102" spans="2:9" x14ac:dyDescent="0.25">
      <c r="B102" s="201">
        <v>42433</v>
      </c>
      <c r="C102" s="10">
        <v>1500</v>
      </c>
      <c r="D102" s="210">
        <v>30.137</v>
      </c>
      <c r="E102" s="40">
        <v>14.14</v>
      </c>
      <c r="F102" s="40">
        <f t="shared" si="8"/>
        <v>-23995.5</v>
      </c>
      <c r="G102" s="40">
        <f t="shared" si="9"/>
        <v>45205.5</v>
      </c>
      <c r="H102" s="244">
        <f t="shared" si="10"/>
        <v>-0.53080930417758898</v>
      </c>
      <c r="I102" s="210"/>
    </row>
    <row r="103" spans="2:9" x14ac:dyDescent="0.25">
      <c r="B103" s="201">
        <v>42437</v>
      </c>
      <c r="C103" s="10">
        <v>1500</v>
      </c>
      <c r="D103" s="210">
        <v>30.137</v>
      </c>
      <c r="E103" s="40">
        <v>13.52</v>
      </c>
      <c r="F103" s="40">
        <f t="shared" si="8"/>
        <v>-24925.5</v>
      </c>
      <c r="G103" s="40">
        <f t="shared" si="9"/>
        <v>45205.5</v>
      </c>
      <c r="H103" s="244">
        <f t="shared" si="10"/>
        <v>-0.55138202209908094</v>
      </c>
      <c r="I103" s="210"/>
    </row>
    <row r="104" spans="2:9" x14ac:dyDescent="0.25">
      <c r="B104" s="201">
        <v>42444</v>
      </c>
      <c r="C104" s="10">
        <v>1500</v>
      </c>
      <c r="D104" s="210">
        <v>30.137</v>
      </c>
      <c r="E104" s="40">
        <v>14.28</v>
      </c>
      <c r="F104" s="40">
        <f t="shared" si="8"/>
        <v>-23785.5</v>
      </c>
      <c r="G104" s="40">
        <f t="shared" si="9"/>
        <v>45205.5</v>
      </c>
      <c r="H104" s="244">
        <f t="shared" si="10"/>
        <v>-0.52616385174370384</v>
      </c>
      <c r="I104" s="210"/>
    </row>
    <row r="105" spans="2:9" x14ac:dyDescent="0.25">
      <c r="B105" s="201">
        <v>42447</v>
      </c>
      <c r="C105" s="10">
        <v>1500</v>
      </c>
      <c r="D105" s="210">
        <v>30.137</v>
      </c>
      <c r="E105" s="40">
        <v>14.98</v>
      </c>
      <c r="F105" s="40">
        <f t="shared" si="8"/>
        <v>-22735.5</v>
      </c>
      <c r="G105" s="40">
        <f t="shared" si="9"/>
        <v>45205.5</v>
      </c>
      <c r="H105" s="244">
        <f t="shared" si="10"/>
        <v>-0.50293658957427745</v>
      </c>
      <c r="I105" s="210"/>
    </row>
    <row r="106" spans="2:9" x14ac:dyDescent="0.25">
      <c r="B106" s="201">
        <v>42480</v>
      </c>
      <c r="C106" s="10">
        <v>1500</v>
      </c>
      <c r="D106" s="210">
        <v>30.07</v>
      </c>
      <c r="E106" s="40">
        <v>15.44</v>
      </c>
      <c r="F106" s="40">
        <f t="shared" si="8"/>
        <v>-21945</v>
      </c>
      <c r="G106" s="40">
        <f t="shared" si="9"/>
        <v>45105</v>
      </c>
      <c r="H106" s="244">
        <f t="shared" si="10"/>
        <v>-0.48653142667110078</v>
      </c>
      <c r="I106" s="210"/>
    </row>
    <row r="107" spans="2:9" x14ac:dyDescent="0.25">
      <c r="B107" s="201">
        <v>42488</v>
      </c>
      <c r="C107" s="10">
        <v>1500</v>
      </c>
      <c r="D107" s="210">
        <v>30.030999999999999</v>
      </c>
      <c r="E107" s="40">
        <v>15.55</v>
      </c>
      <c r="F107" s="40">
        <f t="shared" si="8"/>
        <v>-21721.499999999996</v>
      </c>
      <c r="G107" s="40">
        <f t="shared" si="9"/>
        <v>45046.5</v>
      </c>
      <c r="H107" s="244">
        <f t="shared" si="10"/>
        <v>-0.4822017248842862</v>
      </c>
      <c r="I107" s="210"/>
    </row>
    <row r="108" spans="2:9" x14ac:dyDescent="0.25">
      <c r="B108" s="201">
        <v>42494</v>
      </c>
      <c r="C108" s="10">
        <v>1500</v>
      </c>
      <c r="D108" s="210">
        <v>30.030999999999999</v>
      </c>
      <c r="E108" s="40">
        <v>15.02</v>
      </c>
      <c r="F108" s="40">
        <f t="shared" si="8"/>
        <v>-22516.5</v>
      </c>
      <c r="G108" s="40">
        <f t="shared" si="9"/>
        <v>45046.5</v>
      </c>
      <c r="H108" s="244">
        <f t="shared" si="10"/>
        <v>-0.49985015483999867</v>
      </c>
      <c r="I108" s="210"/>
    </row>
    <row r="109" spans="2:9" x14ac:dyDescent="0.25">
      <c r="B109" s="201">
        <v>42517</v>
      </c>
      <c r="C109" s="10">
        <v>1500</v>
      </c>
      <c r="D109" s="210">
        <v>30.024000000000001</v>
      </c>
      <c r="E109" s="40">
        <v>14.74</v>
      </c>
      <c r="F109" s="40">
        <f t="shared" si="8"/>
        <v>-22926</v>
      </c>
      <c r="G109" s="40">
        <f t="shared" si="9"/>
        <v>45036</v>
      </c>
      <c r="H109" s="244">
        <f t="shared" si="10"/>
        <v>-0.50905941913136155</v>
      </c>
      <c r="I109" s="210"/>
    </row>
    <row r="110" spans="2:9" x14ac:dyDescent="0.25">
      <c r="B110" s="201">
        <v>42522</v>
      </c>
      <c r="C110" s="10">
        <v>1500</v>
      </c>
      <c r="D110" s="210">
        <v>30.024000000000001</v>
      </c>
      <c r="E110" s="40">
        <v>15.08</v>
      </c>
      <c r="F110" s="40">
        <f t="shared" si="8"/>
        <v>-22416</v>
      </c>
      <c r="G110" s="40">
        <f t="shared" si="9"/>
        <v>45036</v>
      </c>
      <c r="H110" s="244">
        <f t="shared" si="10"/>
        <v>-0.49773514521715961</v>
      </c>
      <c r="I110" s="210"/>
    </row>
    <row r="111" spans="2:9" x14ac:dyDescent="0.25">
      <c r="B111" s="201">
        <v>42530</v>
      </c>
      <c r="C111" s="10">
        <v>1520</v>
      </c>
      <c r="D111" s="210">
        <v>29.5</v>
      </c>
      <c r="E111" s="40">
        <v>15.6</v>
      </c>
      <c r="F111" s="40">
        <f t="shared" si="8"/>
        <v>-21128</v>
      </c>
      <c r="G111" s="40">
        <f t="shared" si="9"/>
        <v>44840</v>
      </c>
      <c r="H111" s="244">
        <f t="shared" si="10"/>
        <v>-0.47118644067796611</v>
      </c>
      <c r="I111" s="210"/>
    </row>
    <row r="112" spans="2:9" x14ac:dyDescent="0.25">
      <c r="B112" s="201">
        <v>42534</v>
      </c>
      <c r="C112" s="10">
        <v>1520</v>
      </c>
      <c r="D112" s="210">
        <v>29.5</v>
      </c>
      <c r="E112" s="40">
        <v>14.25</v>
      </c>
      <c r="F112" s="40">
        <f t="shared" si="8"/>
        <v>-23180</v>
      </c>
      <c r="G112" s="40">
        <f t="shared" si="9"/>
        <v>44840</v>
      </c>
      <c r="H112" s="244">
        <f t="shared" si="10"/>
        <v>-0.51694915254237284</v>
      </c>
      <c r="I112" s="210"/>
    </row>
    <row r="113" spans="2:9" x14ac:dyDescent="0.25">
      <c r="B113" s="201">
        <v>42535</v>
      </c>
      <c r="C113" s="275">
        <v>2000</v>
      </c>
      <c r="D113" s="276">
        <v>25.768000000000001</v>
      </c>
      <c r="E113" s="40">
        <v>13.88</v>
      </c>
      <c r="F113" s="40">
        <f t="shared" si="8"/>
        <v>-23776</v>
      </c>
      <c r="G113" s="40">
        <f t="shared" si="9"/>
        <v>51536</v>
      </c>
      <c r="H113" s="244">
        <f t="shared" si="10"/>
        <v>-0.46134740763737969</v>
      </c>
      <c r="I113" s="210"/>
    </row>
    <row r="114" spans="2:9" x14ac:dyDescent="0.25">
      <c r="B114" s="201">
        <v>42538</v>
      </c>
      <c r="C114" s="10">
        <v>1520</v>
      </c>
      <c r="D114" s="210">
        <v>29.428000000000001</v>
      </c>
      <c r="E114" s="40">
        <v>14.24</v>
      </c>
      <c r="F114" s="40">
        <f t="shared" si="8"/>
        <v>-23085.760000000002</v>
      </c>
      <c r="G114" s="40">
        <f t="shared" si="9"/>
        <v>44730.559999999998</v>
      </c>
      <c r="H114" s="244">
        <f t="shared" si="10"/>
        <v>-0.5161071088759005</v>
      </c>
      <c r="I114" s="210"/>
    </row>
    <row r="115" spans="2:9" x14ac:dyDescent="0.25">
      <c r="B115" s="201"/>
      <c r="C115" s="10"/>
      <c r="D115" s="210"/>
      <c r="E115" s="40"/>
      <c r="F115" s="40"/>
      <c r="G115" s="40"/>
      <c r="H115" s="244"/>
      <c r="I115" s="210"/>
    </row>
    <row r="116" spans="2:9" x14ac:dyDescent="0.25">
      <c r="B116" s="201"/>
      <c r="C116" s="10"/>
      <c r="D116" s="210"/>
      <c r="E116" s="40"/>
      <c r="F116" s="40"/>
      <c r="G116" s="40"/>
      <c r="H116" s="244"/>
      <c r="I116" s="210"/>
    </row>
    <row r="117" spans="2:9" x14ac:dyDescent="0.25">
      <c r="B117" s="201"/>
      <c r="C117" s="10"/>
      <c r="D117" s="210"/>
      <c r="E117" s="40"/>
      <c r="F117" s="40"/>
      <c r="G117" s="40"/>
      <c r="H117" s="244"/>
      <c r="I117" s="210"/>
    </row>
  </sheetData>
  <mergeCells count="2">
    <mergeCell ref="B47:B48"/>
    <mergeCell ref="G14:G19"/>
  </mergeCells>
  <conditionalFormatting sqref="Q12">
    <cfRule type="expression" dxfId="485" priority="38">
      <formula>Q12&gt;0</formula>
    </cfRule>
    <cfRule type="expression" dxfId="484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83" priority="31">
      <formula>F74&gt;0</formula>
    </cfRule>
    <cfRule type="expression" dxfId="482" priority="32">
      <formula>F74&lt;0</formula>
    </cfRule>
  </conditionalFormatting>
  <conditionalFormatting sqref="H74:H80">
    <cfRule type="expression" dxfId="481" priority="19">
      <formula>H74&gt;0</formula>
    </cfRule>
    <cfRule type="expression" dxfId="480" priority="20">
      <formula>H74&lt;0</formula>
    </cfRule>
  </conditionalFormatting>
  <conditionalFormatting sqref="H81">
    <cfRule type="expression" dxfId="479" priority="17">
      <formula>H81&gt;0</formula>
    </cfRule>
    <cfRule type="expression" dxfId="478" priority="18">
      <formula>H81&lt;0</formula>
    </cfRule>
  </conditionalFormatting>
  <conditionalFormatting sqref="H82">
    <cfRule type="expression" dxfId="477" priority="15">
      <formula>H82&gt;0</formula>
    </cfRule>
    <cfRule type="expression" dxfId="476" priority="16">
      <formula>H82&lt;0</formula>
    </cfRule>
  </conditionalFormatting>
  <conditionalFormatting sqref="H83:H85">
    <cfRule type="expression" dxfId="475" priority="13">
      <formula>H83&gt;0</formula>
    </cfRule>
    <cfRule type="expression" dxfId="474" priority="14">
      <formula>H83&lt;0</formula>
    </cfRule>
  </conditionalFormatting>
  <conditionalFormatting sqref="H86">
    <cfRule type="expression" dxfId="473" priority="9">
      <formula>H86&gt;0</formula>
    </cfRule>
    <cfRule type="expression" dxfId="472" priority="10">
      <formula>H86&lt;0</formula>
    </cfRule>
  </conditionalFormatting>
  <conditionalFormatting sqref="F95:F117">
    <cfRule type="expression" dxfId="471" priority="7">
      <formula>F95&gt;0</formula>
    </cfRule>
    <cfRule type="expression" dxfId="470" priority="8">
      <formula>F95&lt;0</formula>
    </cfRule>
  </conditionalFormatting>
  <conditionalFormatting sqref="H87:H117">
    <cfRule type="expression" dxfId="469" priority="5">
      <formula>H87&gt;0</formula>
    </cfRule>
    <cfRule type="expression" dxfId="468" priority="6">
      <formula>H87&lt;0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35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223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120</v>
      </c>
      <c r="T2" s="16"/>
      <c r="U2" s="127"/>
      <c r="V2" s="16"/>
      <c r="W2" s="141">
        <v>42541</v>
      </c>
      <c r="X2" s="142">
        <v>54.23</v>
      </c>
      <c r="Y2" s="142">
        <v>55.15</v>
      </c>
      <c r="Z2" s="10">
        <v>54.23</v>
      </c>
      <c r="AA2" s="10">
        <v>54.36</v>
      </c>
      <c r="AB2" s="95">
        <v>8362800</v>
      </c>
      <c r="AC2" s="10">
        <v>54.36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55.284999999999997</v>
      </c>
      <c r="W3" s="133">
        <v>42538</v>
      </c>
      <c r="X3" s="10">
        <v>53.45</v>
      </c>
      <c r="Y3" s="10">
        <v>53.87</v>
      </c>
      <c r="Z3" s="10">
        <v>53.16</v>
      </c>
      <c r="AA3" s="10">
        <v>53.71</v>
      </c>
      <c r="AB3" s="95">
        <v>11007100</v>
      </c>
      <c r="AC3" s="10">
        <v>53.71</v>
      </c>
      <c r="AE3" s="138"/>
      <c r="AL3" s="246"/>
      <c r="AO3" s="246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1">
        <v>54.36</v>
      </c>
      <c r="T4" s="1"/>
      <c r="W4" s="133">
        <v>42537</v>
      </c>
      <c r="X4" s="10">
        <v>53.54</v>
      </c>
      <c r="Y4" s="10">
        <v>53.64</v>
      </c>
      <c r="Z4" s="10">
        <v>52.94</v>
      </c>
      <c r="AA4" s="10">
        <v>53.47</v>
      </c>
      <c r="AB4" s="95">
        <v>14456500</v>
      </c>
      <c r="AC4" s="10">
        <v>53.47</v>
      </c>
      <c r="AE4" s="138"/>
      <c r="AL4" s="246"/>
      <c r="AO4" s="246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6523.2</v>
      </c>
      <c r="W5" s="133">
        <v>42536</v>
      </c>
      <c r="X5" s="10">
        <v>54.24</v>
      </c>
      <c r="Y5" s="10">
        <v>55.06</v>
      </c>
      <c r="Z5" s="10">
        <v>54.24</v>
      </c>
      <c r="AA5" s="10">
        <v>54.31</v>
      </c>
      <c r="AB5" s="95">
        <v>7498400</v>
      </c>
      <c r="AC5" s="10">
        <v>54.31</v>
      </c>
      <c r="AE5" s="138"/>
      <c r="AL5" s="246"/>
      <c r="AO5" s="246"/>
    </row>
    <row r="6" spans="1:42" x14ac:dyDescent="0.25">
      <c r="C6" s="4"/>
      <c r="D6" s="3"/>
      <c r="E6" s="3"/>
      <c r="F6" s="3"/>
      <c r="O6" s="11" t="s">
        <v>64</v>
      </c>
      <c r="Q6" s="2">
        <f>Q3*Q2</f>
        <v>6634.2</v>
      </c>
      <c r="W6" s="133">
        <v>42535</v>
      </c>
      <c r="X6" s="10">
        <v>54.58</v>
      </c>
      <c r="Y6" s="10">
        <v>54.94</v>
      </c>
      <c r="Z6" s="10">
        <v>54.08</v>
      </c>
      <c r="AA6" s="10">
        <v>54.12</v>
      </c>
      <c r="AB6" s="95">
        <v>9585600</v>
      </c>
      <c r="AC6" s="10">
        <v>54.12</v>
      </c>
      <c r="AE6" s="138"/>
      <c r="AL6" s="246"/>
      <c r="AO6" s="246"/>
    </row>
    <row r="7" spans="1:42" ht="15.75" x14ac:dyDescent="0.25">
      <c r="O7" s="11" t="s">
        <v>200</v>
      </c>
      <c r="Q7" s="2">
        <f>Q10+Q8</f>
        <v>-111</v>
      </c>
      <c r="R7" s="371"/>
      <c r="W7" s="133">
        <v>42534</v>
      </c>
      <c r="X7" s="10">
        <v>55</v>
      </c>
      <c r="Y7" s="10">
        <v>55.64</v>
      </c>
      <c r="Z7" s="10">
        <v>54.88</v>
      </c>
      <c r="AA7" s="10">
        <v>54.91</v>
      </c>
      <c r="AB7" s="95">
        <v>8582200</v>
      </c>
      <c r="AC7" s="10">
        <v>54.91</v>
      </c>
      <c r="AE7" s="138"/>
    </row>
    <row r="8" spans="1:42" x14ac:dyDescent="0.25">
      <c r="O8" s="11" t="s">
        <v>205</v>
      </c>
      <c r="P8" s="34"/>
      <c r="Q8" s="2">
        <f>K18+M18-F18+Q2*Q4</f>
        <v>-111</v>
      </c>
      <c r="W8" s="133">
        <v>42531</v>
      </c>
      <c r="X8" s="10">
        <v>54.64</v>
      </c>
      <c r="Y8" s="10">
        <v>55.36</v>
      </c>
      <c r="Z8" s="10">
        <v>54.55</v>
      </c>
      <c r="AA8" s="10">
        <v>55.11</v>
      </c>
      <c r="AB8" s="95">
        <v>12183600</v>
      </c>
      <c r="AC8" s="10">
        <v>55.11</v>
      </c>
      <c r="AE8" s="138"/>
      <c r="AL8" s="246"/>
      <c r="AO8" s="246"/>
      <c r="AP8" s="246"/>
    </row>
    <row r="9" spans="1:42" x14ac:dyDescent="0.25">
      <c r="O9" s="11" t="s">
        <v>272</v>
      </c>
      <c r="Q9" s="138">
        <f>IF(Q2=0, 0, Q8/Q6)</f>
        <v>-1.6731482318893008E-2</v>
      </c>
      <c r="W9" s="133">
        <v>42530</v>
      </c>
      <c r="X9" s="10">
        <v>54.11</v>
      </c>
      <c r="Y9" s="10">
        <v>55.05</v>
      </c>
      <c r="Z9" s="10">
        <v>53.88</v>
      </c>
      <c r="AA9" s="10">
        <v>54.94</v>
      </c>
      <c r="AB9" s="95">
        <v>11609800</v>
      </c>
      <c r="AC9" s="10">
        <v>54.94</v>
      </c>
      <c r="AE9" s="138"/>
    </row>
    <row r="10" spans="1:42" x14ac:dyDescent="0.25">
      <c r="O10" s="11" t="s">
        <v>271</v>
      </c>
      <c r="P10" s="34"/>
      <c r="Q10" s="2">
        <v>0</v>
      </c>
      <c r="T10" s="11"/>
      <c r="W10" s="133">
        <v>42529</v>
      </c>
      <c r="X10" s="10">
        <v>53.83</v>
      </c>
      <c r="Y10" s="10">
        <v>54.34</v>
      </c>
      <c r="Z10" s="10">
        <v>53.66</v>
      </c>
      <c r="AA10" s="10">
        <v>54.12</v>
      </c>
      <c r="AB10" s="95">
        <v>12068500</v>
      </c>
      <c r="AC10" s="10">
        <v>54.12</v>
      </c>
      <c r="AE10" s="138"/>
      <c r="AL10" s="246"/>
      <c r="AO10" s="246"/>
    </row>
    <row r="11" spans="1:42" x14ac:dyDescent="0.25">
      <c r="O11" s="11" t="s">
        <v>193</v>
      </c>
      <c r="P11" s="34"/>
      <c r="Q11" s="138">
        <f>IF(U58="N/A (N/A)", 0, VALUE(TRIM(CLEAN(MID(U58, FIND("(", U58)+1, 5)))))</f>
        <v>1.1900000000000001E-2</v>
      </c>
      <c r="T11" s="1"/>
      <c r="W11" s="133">
        <v>42528</v>
      </c>
      <c r="X11" s="10">
        <v>54.16</v>
      </c>
      <c r="Y11" s="10">
        <v>54.35</v>
      </c>
      <c r="Z11" s="10">
        <v>53.55</v>
      </c>
      <c r="AA11" s="10">
        <v>53.55</v>
      </c>
      <c r="AB11" s="95">
        <v>13334000</v>
      </c>
      <c r="AC11" s="10">
        <v>53.55</v>
      </c>
      <c r="AE11" s="138"/>
    </row>
    <row r="12" spans="1:42" x14ac:dyDescent="0.25">
      <c r="W12" s="133">
        <v>42527</v>
      </c>
      <c r="X12" s="10">
        <v>53.77</v>
      </c>
      <c r="Y12" s="10">
        <v>54.54</v>
      </c>
      <c r="Z12" s="10">
        <v>53.69</v>
      </c>
      <c r="AA12" s="10">
        <v>54.3</v>
      </c>
      <c r="AB12" s="95">
        <v>13808300</v>
      </c>
      <c r="AC12" s="10">
        <v>54.3</v>
      </c>
      <c r="AE12" s="138"/>
      <c r="AL12" s="246"/>
      <c r="AO12" s="246"/>
    </row>
    <row r="13" spans="1:42" x14ac:dyDescent="0.25">
      <c r="T13" s="1"/>
      <c r="W13" s="133">
        <v>42524</v>
      </c>
      <c r="X13" s="10">
        <v>54.29</v>
      </c>
      <c r="Y13" s="10">
        <v>54.57</v>
      </c>
      <c r="Z13" s="10">
        <v>53.4</v>
      </c>
      <c r="AA13" s="10">
        <v>53.45</v>
      </c>
      <c r="AB13" s="95">
        <v>17265800</v>
      </c>
      <c r="AC13" s="10">
        <v>53.45</v>
      </c>
      <c r="AE13" s="138"/>
    </row>
    <row r="14" spans="1:42" x14ac:dyDescent="0.25">
      <c r="W14" s="133">
        <v>42523</v>
      </c>
      <c r="X14" s="10">
        <v>54.22</v>
      </c>
      <c r="Y14" s="10">
        <v>54.67</v>
      </c>
      <c r="Z14" s="10">
        <v>54.22</v>
      </c>
      <c r="AA14" s="10">
        <v>54.53</v>
      </c>
      <c r="AB14" s="95">
        <v>13901700</v>
      </c>
      <c r="AC14" s="10">
        <v>54.53</v>
      </c>
      <c r="AE14" s="138"/>
      <c r="AL14" s="246"/>
      <c r="AO14" s="246"/>
      <c r="AP14" s="246"/>
    </row>
    <row r="15" spans="1:42" x14ac:dyDescent="0.25">
      <c r="W15" s="133">
        <v>42523</v>
      </c>
      <c r="X15" s="10" t="s">
        <v>225</v>
      </c>
      <c r="Y15" s="10"/>
      <c r="Z15" s="10"/>
      <c r="AA15" s="10"/>
      <c r="AB15" s="95"/>
      <c r="AC15" s="10"/>
      <c r="AE15" s="138"/>
    </row>
    <row r="16" spans="1:42" x14ac:dyDescent="0.25">
      <c r="O16" s="2"/>
      <c r="P16" s="2"/>
      <c r="Q16" s="2"/>
      <c r="T16" s="69"/>
      <c r="W16" s="133">
        <v>42522</v>
      </c>
      <c r="X16" s="10">
        <v>53.33</v>
      </c>
      <c r="Y16" s="10">
        <v>55.04</v>
      </c>
      <c r="Z16" s="10">
        <v>52.92</v>
      </c>
      <c r="AA16" s="10">
        <v>54.93</v>
      </c>
      <c r="AB16" s="95">
        <v>28409300</v>
      </c>
      <c r="AC16" s="10">
        <v>54.77</v>
      </c>
      <c r="AE16" s="138"/>
    </row>
    <row r="17" spans="1:41" x14ac:dyDescent="0.25">
      <c r="O17" s="2"/>
      <c r="P17" s="2"/>
      <c r="Q17" s="2"/>
      <c r="W17" s="133">
        <v>42521</v>
      </c>
      <c r="X17" s="10">
        <v>56.41</v>
      </c>
      <c r="Y17" s="10">
        <v>56.47</v>
      </c>
      <c r="Z17" s="10">
        <v>55.17</v>
      </c>
      <c r="AA17" s="10">
        <v>55.22</v>
      </c>
      <c r="AB17" s="95">
        <v>14233600</v>
      </c>
      <c r="AC17" s="10">
        <v>55.06</v>
      </c>
      <c r="AE17" s="138"/>
    </row>
    <row r="18" spans="1:41" x14ac:dyDescent="0.25">
      <c r="A18" s="22" t="s">
        <v>81</v>
      </c>
      <c r="B18" s="12"/>
      <c r="C18" s="12">
        <f>SUM(C2:C6)</f>
        <v>120</v>
      </c>
      <c r="D18" s="12"/>
      <c r="E18" s="12"/>
      <c r="F18" s="13">
        <f>SUM(F2:F6)</f>
        <v>6634.2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42517</v>
      </c>
      <c r="X18" s="10">
        <v>56.17</v>
      </c>
      <c r="Y18" s="10">
        <v>56.53</v>
      </c>
      <c r="Z18" s="10">
        <v>55.98</v>
      </c>
      <c r="AA18" s="10">
        <v>56.19</v>
      </c>
      <c r="AB18" s="95">
        <v>8525900</v>
      </c>
      <c r="AC18" s="10">
        <v>56.03</v>
      </c>
      <c r="AE18" s="138"/>
      <c r="AL18" s="246"/>
      <c r="AO18" s="246"/>
    </row>
    <row r="19" spans="1:41" ht="15.75" thickBot="1" x14ac:dyDescent="0.3">
      <c r="A19" s="384" t="s">
        <v>221</v>
      </c>
      <c r="B19" s="385"/>
      <c r="C19" s="386">
        <f>SumByColor($A$19,C2:C5)</f>
        <v>0</v>
      </c>
      <c r="D19" s="386"/>
      <c r="E19" s="386"/>
      <c r="F19" s="387">
        <f>SumByColor($A$19,F2:F5)</f>
        <v>0</v>
      </c>
      <c r="G19" s="386"/>
      <c r="H19" s="386">
        <f>SumByColor($A$19,H2:H5)</f>
        <v>0</v>
      </c>
      <c r="I19" s="386"/>
      <c r="J19" s="386"/>
      <c r="K19" s="387">
        <f>SumByColor($A$19,K2:K5)</f>
        <v>0</v>
      </c>
      <c r="L19" s="386"/>
      <c r="M19" s="387">
        <f>SumByColor($A$19,M2:M5)</f>
        <v>0</v>
      </c>
      <c r="O19" s="2"/>
      <c r="P19" s="2"/>
      <c r="Q19" s="2"/>
      <c r="W19" s="133">
        <v>42516</v>
      </c>
      <c r="X19" s="10">
        <v>56.05</v>
      </c>
      <c r="Y19" s="10">
        <v>56.36</v>
      </c>
      <c r="Z19" s="10">
        <v>55.6</v>
      </c>
      <c r="AA19" s="10">
        <v>55.84</v>
      </c>
      <c r="AB19" s="95">
        <v>9063100</v>
      </c>
      <c r="AC19" s="10">
        <v>55.68</v>
      </c>
      <c r="AE19" s="138"/>
    </row>
    <row r="20" spans="1:41" x14ac:dyDescent="0.25">
      <c r="O20" s="2"/>
      <c r="P20" s="2"/>
      <c r="Q20" s="2"/>
      <c r="W20" s="133">
        <v>42515</v>
      </c>
      <c r="X20" s="10">
        <v>56.47</v>
      </c>
      <c r="Y20" s="10">
        <v>56.69</v>
      </c>
      <c r="Z20" s="10">
        <v>55.77</v>
      </c>
      <c r="AA20" s="10">
        <v>55.99</v>
      </c>
      <c r="AB20" s="95">
        <v>9921500</v>
      </c>
      <c r="AC20" s="10">
        <v>55.83</v>
      </c>
      <c r="AE20" s="138"/>
    </row>
    <row r="21" spans="1:41" x14ac:dyDescent="0.25">
      <c r="O21" s="2"/>
      <c r="P21" s="2"/>
      <c r="Q21" s="2"/>
      <c r="W21" s="133">
        <v>42514</v>
      </c>
      <c r="X21" s="10">
        <v>56.05</v>
      </c>
      <c r="Y21" s="10">
        <v>56.77</v>
      </c>
      <c r="Z21" s="10">
        <v>55.86</v>
      </c>
      <c r="AA21" s="10">
        <v>56.59</v>
      </c>
      <c r="AB21" s="95">
        <v>11098700</v>
      </c>
      <c r="AC21" s="10">
        <v>56.43</v>
      </c>
      <c r="AE21" s="138"/>
    </row>
    <row r="22" spans="1:41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3" t="s">
        <v>65</v>
      </c>
      <c r="G22" s="240" t="s">
        <v>155</v>
      </c>
      <c r="H22" s="203" t="s">
        <v>88</v>
      </c>
      <c r="I22" s="240" t="s">
        <v>161</v>
      </c>
      <c r="O22" s="2"/>
      <c r="P22" s="2"/>
      <c r="Q22" s="2"/>
      <c r="W22" s="133">
        <v>42513</v>
      </c>
      <c r="X22" s="10">
        <v>56.6</v>
      </c>
      <c r="Y22" s="10">
        <v>56.97</v>
      </c>
      <c r="Z22" s="10">
        <v>55.95</v>
      </c>
      <c r="AA22" s="10">
        <v>55.99</v>
      </c>
      <c r="AB22" s="95">
        <v>7780700</v>
      </c>
      <c r="AC22" s="10">
        <v>55.83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 t="shared" ref="F23:F30" si="0">-C23*(D23-E23)</f>
        <v>77.999999999999758</v>
      </c>
      <c r="G23" s="40">
        <f t="shared" ref="G23:G30" si="1">IF(C23=0, 0,D23*C23)</f>
        <v>2849.5</v>
      </c>
      <c r="H23" s="244">
        <f t="shared" ref="H23:H30" si="2">IF(C23=0, D23, (E23-D23)/D23)</f>
        <v>2.7373223372521408E-2</v>
      </c>
      <c r="I23" s="40"/>
      <c r="O23" s="2"/>
      <c r="P23" s="2"/>
      <c r="Q23" s="2"/>
      <c r="W23" s="133">
        <v>42510</v>
      </c>
      <c r="X23" s="10">
        <v>55.88</v>
      </c>
      <c r="Y23" s="10">
        <v>57.06</v>
      </c>
      <c r="Z23" s="10">
        <v>55.41</v>
      </c>
      <c r="AA23" s="10">
        <v>56.48</v>
      </c>
      <c r="AB23" s="95">
        <v>13745300</v>
      </c>
      <c r="AC23" s="10">
        <v>56.32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4">
        <f t="shared" si="2"/>
        <v>4.281452886471307E-2</v>
      </c>
      <c r="I24" s="40"/>
      <c r="O24" s="2"/>
      <c r="P24" s="2"/>
      <c r="Q24" s="2"/>
      <c r="W24" s="133">
        <v>42509</v>
      </c>
      <c r="X24" s="10">
        <v>55.82</v>
      </c>
      <c r="Y24" s="10">
        <v>57.3</v>
      </c>
      <c r="Z24" s="10">
        <v>55.67</v>
      </c>
      <c r="AA24" s="10">
        <v>57.04</v>
      </c>
      <c r="AB24" s="95">
        <v>9376500</v>
      </c>
      <c r="AC24" s="10">
        <v>56.87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4">
        <f t="shared" si="2"/>
        <v>1.754693805930865E-2</v>
      </c>
      <c r="I25" s="40"/>
      <c r="O25" s="2"/>
      <c r="P25" s="2"/>
      <c r="Q25" s="2"/>
      <c r="W25" s="133">
        <v>42508</v>
      </c>
      <c r="X25" s="10">
        <v>56.76</v>
      </c>
      <c r="Y25" s="10">
        <v>56.87</v>
      </c>
      <c r="Z25" s="10">
        <v>55.67</v>
      </c>
      <c r="AA25" s="10">
        <v>56.12</v>
      </c>
      <c r="AB25" s="95">
        <v>11532800</v>
      </c>
      <c r="AC25" s="10">
        <v>55.96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4">
        <f t="shared" si="2"/>
        <v>-1.5265836111598605E-2</v>
      </c>
      <c r="I26" s="40"/>
      <c r="O26" s="2"/>
      <c r="P26" s="2"/>
      <c r="Q26" s="2"/>
      <c r="W26" s="133">
        <v>42507</v>
      </c>
      <c r="X26" s="10">
        <v>57.15</v>
      </c>
      <c r="Y26" s="10">
        <v>57.38</v>
      </c>
      <c r="Z26" s="10">
        <v>56.65</v>
      </c>
      <c r="AA26" s="10">
        <v>57.1</v>
      </c>
      <c r="AB26" s="95">
        <v>7620700</v>
      </c>
      <c r="AC26" s="10">
        <v>56.93</v>
      </c>
      <c r="AE26" s="138"/>
    </row>
    <row r="27" spans="1:41" x14ac:dyDescent="0.25">
      <c r="B27" s="201">
        <v>42524</v>
      </c>
      <c r="C27" s="10">
        <v>120</v>
      </c>
      <c r="D27" s="210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4">
        <f t="shared" si="2"/>
        <v>-3.3191643302884939E-2</v>
      </c>
      <c r="I27" s="40"/>
      <c r="O27" s="2"/>
      <c r="P27" s="2"/>
      <c r="Q27" s="2"/>
      <c r="W27" s="133">
        <v>42506</v>
      </c>
      <c r="X27" s="10">
        <v>57.27</v>
      </c>
      <c r="Y27" s="10">
        <v>57.53</v>
      </c>
      <c r="Z27" s="10">
        <v>56.63</v>
      </c>
      <c r="AA27" s="10">
        <v>57.14</v>
      </c>
      <c r="AB27" s="95">
        <v>8045900</v>
      </c>
      <c r="AC27" s="10">
        <v>56.97</v>
      </c>
      <c r="AE27" s="138"/>
    </row>
    <row r="28" spans="1:41" x14ac:dyDescent="0.25">
      <c r="B28" s="201">
        <v>42530</v>
      </c>
      <c r="C28" s="10">
        <v>120</v>
      </c>
      <c r="D28" s="210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4">
        <f t="shared" si="2"/>
        <v>-6.2403907027222373E-3</v>
      </c>
      <c r="I28" s="40"/>
      <c r="O28" s="2"/>
      <c r="P28" s="2"/>
      <c r="Q28" s="2"/>
      <c r="W28" s="133">
        <v>42503</v>
      </c>
      <c r="X28" s="10">
        <v>57.74</v>
      </c>
      <c r="Y28" s="10">
        <v>58.12</v>
      </c>
      <c r="Z28" s="10">
        <v>57.28</v>
      </c>
      <c r="AA28" s="10">
        <v>57.31</v>
      </c>
      <c r="AB28" s="95">
        <v>7392600</v>
      </c>
      <c r="AC28" s="10">
        <v>57.14</v>
      </c>
      <c r="AE28" s="138"/>
    </row>
    <row r="29" spans="1:41" x14ac:dyDescent="0.25">
      <c r="B29" s="201">
        <v>42537</v>
      </c>
      <c r="C29" s="10">
        <v>120</v>
      </c>
      <c r="D29" s="210">
        <v>55.284999999999997</v>
      </c>
      <c r="E29" s="40">
        <v>53.47</v>
      </c>
      <c r="F29" s="40">
        <f t="shared" si="0"/>
        <v>-217.79999999999973</v>
      </c>
      <c r="G29" s="40">
        <f t="shared" si="1"/>
        <v>6634.2</v>
      </c>
      <c r="H29" s="244">
        <f t="shared" si="2"/>
        <v>-3.2829881523017052E-2</v>
      </c>
      <c r="I29" s="40"/>
      <c r="W29" s="133">
        <v>42502</v>
      </c>
      <c r="X29" s="10">
        <v>57.52</v>
      </c>
      <c r="Y29" s="10">
        <v>58.34</v>
      </c>
      <c r="Z29" s="10">
        <v>57.31</v>
      </c>
      <c r="AA29" s="10">
        <v>57.99</v>
      </c>
      <c r="AB29" s="95">
        <v>8083700</v>
      </c>
      <c r="AC29" s="10">
        <v>57.82</v>
      </c>
      <c r="AE29" s="138"/>
    </row>
    <row r="30" spans="1:41" x14ac:dyDescent="0.25">
      <c r="B30" s="201">
        <v>42541</v>
      </c>
      <c r="C30" s="10">
        <v>120</v>
      </c>
      <c r="D30" s="210">
        <v>55.284999999999997</v>
      </c>
      <c r="E30" s="40">
        <v>54.36</v>
      </c>
      <c r="F30" s="40">
        <f t="shared" si="0"/>
        <v>-110.99999999999966</v>
      </c>
      <c r="G30" s="40">
        <f t="shared" si="1"/>
        <v>6634.2</v>
      </c>
      <c r="H30" s="244">
        <f t="shared" si="2"/>
        <v>-1.673148231889296E-2</v>
      </c>
      <c r="I30" s="40"/>
      <c r="W30" s="133">
        <v>42501</v>
      </c>
      <c r="X30" s="10">
        <v>58.5</v>
      </c>
      <c r="Y30" s="10">
        <v>58.68</v>
      </c>
      <c r="Z30" s="10">
        <v>56.85</v>
      </c>
      <c r="AA30" s="10">
        <v>57.01</v>
      </c>
      <c r="AB30" s="95">
        <v>12823000</v>
      </c>
      <c r="AC30" s="10">
        <v>56.84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42500</v>
      </c>
      <c r="X31" s="10">
        <v>58.61</v>
      </c>
      <c r="Y31" s="10">
        <v>59.99</v>
      </c>
      <c r="Z31" s="10">
        <v>58.61</v>
      </c>
      <c r="AA31" s="10">
        <v>59.2</v>
      </c>
      <c r="AB31" s="95">
        <v>7600200</v>
      </c>
      <c r="AC31" s="10">
        <v>59.03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42499</v>
      </c>
      <c r="X32" s="10">
        <v>58.59</v>
      </c>
      <c r="Y32" s="10">
        <v>59.19</v>
      </c>
      <c r="Z32" s="10">
        <v>58.45</v>
      </c>
      <c r="AA32" s="10">
        <v>58.72</v>
      </c>
      <c r="AB32" s="95">
        <v>5604900</v>
      </c>
      <c r="AC32" s="10">
        <v>58.55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42496</v>
      </c>
      <c r="X33" s="10">
        <v>58.16</v>
      </c>
      <c r="Y33" s="10">
        <v>58.44</v>
      </c>
      <c r="Z33" s="10">
        <v>57.38</v>
      </c>
      <c r="AA33" s="10">
        <v>58.43</v>
      </c>
      <c r="AB33" s="95">
        <v>7308000</v>
      </c>
      <c r="AC33" s="10">
        <v>58.26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42495</v>
      </c>
      <c r="X34" s="10">
        <v>58.94</v>
      </c>
      <c r="Y34" s="10">
        <v>58.98</v>
      </c>
      <c r="Z34" s="10">
        <v>58</v>
      </c>
      <c r="AA34" s="10">
        <v>58.19</v>
      </c>
      <c r="AB34" s="95">
        <v>7846000</v>
      </c>
      <c r="AC34" s="10">
        <v>58.02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42494</v>
      </c>
      <c r="X35" s="10">
        <v>59.23</v>
      </c>
      <c r="Y35" s="10">
        <v>59.96</v>
      </c>
      <c r="Z35" s="10">
        <v>58.82</v>
      </c>
      <c r="AA35" s="10">
        <v>59.11</v>
      </c>
      <c r="AB35" s="95">
        <v>8062800</v>
      </c>
      <c r="AC35" s="10">
        <v>58.94</v>
      </c>
      <c r="AE35" s="138"/>
    </row>
    <row r="36" spans="2:41" x14ac:dyDescent="0.25">
      <c r="W36" s="133">
        <v>42493</v>
      </c>
      <c r="X36" s="10">
        <v>59.24</v>
      </c>
      <c r="Y36" s="10">
        <v>59.85</v>
      </c>
      <c r="Z36" s="10">
        <v>59.03</v>
      </c>
      <c r="AA36" s="10">
        <v>59.52</v>
      </c>
      <c r="AB36" s="95">
        <v>8061300</v>
      </c>
      <c r="AC36" s="10">
        <v>59.35</v>
      </c>
      <c r="AE36" s="138"/>
      <c r="AL36" s="246"/>
    </row>
    <row r="37" spans="2:41" x14ac:dyDescent="0.25">
      <c r="W37" s="133">
        <v>42492</v>
      </c>
      <c r="X37" s="10">
        <v>59.09</v>
      </c>
      <c r="Y37" s="10">
        <v>59.75</v>
      </c>
      <c r="Z37" s="10">
        <v>58.99</v>
      </c>
      <c r="AA37" s="10">
        <v>59.59</v>
      </c>
      <c r="AB37" s="95">
        <v>8647800</v>
      </c>
      <c r="AC37" s="10">
        <v>59.42</v>
      </c>
      <c r="AE37" s="138"/>
    </row>
    <row r="38" spans="2:41" x14ac:dyDescent="0.25">
      <c r="W38" s="133">
        <v>42489</v>
      </c>
      <c r="X38" s="10">
        <v>58.41</v>
      </c>
      <c r="Y38" s="10">
        <v>59.09</v>
      </c>
      <c r="Z38" s="10">
        <v>58.1</v>
      </c>
      <c r="AA38" s="10">
        <v>58.94</v>
      </c>
      <c r="AB38" s="95">
        <v>8178700</v>
      </c>
      <c r="AC38" s="10">
        <v>58.77</v>
      </c>
      <c r="AE38" s="138"/>
    </row>
    <row r="39" spans="2:41" x14ac:dyDescent="0.25">
      <c r="W39" s="133">
        <v>42488</v>
      </c>
      <c r="X39" s="10">
        <v>58.95</v>
      </c>
      <c r="Y39" s="10">
        <v>59.89</v>
      </c>
      <c r="Z39" s="10">
        <v>58.42</v>
      </c>
      <c r="AA39" s="10">
        <v>58.54</v>
      </c>
      <c r="AB39" s="95">
        <v>6028600</v>
      </c>
      <c r="AC39" s="10">
        <v>58.37</v>
      </c>
      <c r="AE39" s="138"/>
    </row>
    <row r="40" spans="2:41" x14ac:dyDescent="0.25">
      <c r="W40" s="133">
        <v>42487</v>
      </c>
      <c r="X40" s="10">
        <v>59.63</v>
      </c>
      <c r="Y40" s="10">
        <v>59.73</v>
      </c>
      <c r="Z40" s="10">
        <v>58.63</v>
      </c>
      <c r="AA40" s="10">
        <v>59.27</v>
      </c>
      <c r="AB40" s="95">
        <v>8094600</v>
      </c>
      <c r="AC40" s="10">
        <v>59.1</v>
      </c>
      <c r="AE40" s="138"/>
    </row>
    <row r="41" spans="2:41" x14ac:dyDescent="0.25">
      <c r="W41" s="133">
        <v>42486</v>
      </c>
      <c r="X41" s="10">
        <v>59.31</v>
      </c>
      <c r="Y41" s="10">
        <v>59.97</v>
      </c>
      <c r="Z41" s="10">
        <v>59.27</v>
      </c>
      <c r="AA41" s="10">
        <v>59.54</v>
      </c>
      <c r="AB41" s="95">
        <v>5582200</v>
      </c>
      <c r="AC41" s="10">
        <v>59.37</v>
      </c>
      <c r="AE41" s="138"/>
    </row>
    <row r="42" spans="2:41" ht="20.25" thickBot="1" x14ac:dyDescent="0.35">
      <c r="T42" s="91" t="s">
        <v>113</v>
      </c>
      <c r="W42" s="133">
        <v>42485</v>
      </c>
      <c r="X42" s="10">
        <v>59.34</v>
      </c>
      <c r="Y42" s="10">
        <v>59.42</v>
      </c>
      <c r="Z42" s="10">
        <v>58.76</v>
      </c>
      <c r="AA42" s="10">
        <v>59.21</v>
      </c>
      <c r="AB42" s="95">
        <v>6117700</v>
      </c>
      <c r="AC42" s="10">
        <v>59.04</v>
      </c>
      <c r="AE42" s="138"/>
      <c r="AL42" s="246"/>
      <c r="AO42" s="246"/>
    </row>
    <row r="43" spans="2:41" ht="15.75" thickTop="1" x14ac:dyDescent="0.25">
      <c r="T43" s="128" t="s">
        <v>98</v>
      </c>
      <c r="U43" s="129">
        <v>53.71</v>
      </c>
      <c r="W43" s="133">
        <v>42482</v>
      </c>
      <c r="X43" s="10">
        <v>60.18</v>
      </c>
      <c r="Y43" s="10">
        <v>60.22</v>
      </c>
      <c r="Z43" s="10">
        <v>58.97</v>
      </c>
      <c r="AA43" s="10">
        <v>59.43</v>
      </c>
      <c r="AB43" s="95">
        <v>8294300</v>
      </c>
      <c r="AC43" s="10">
        <v>59.26</v>
      </c>
      <c r="AE43" s="138"/>
    </row>
    <row r="44" spans="2:41" ht="20.25" thickBot="1" x14ac:dyDescent="0.35">
      <c r="O44" s="474" t="s">
        <v>78</v>
      </c>
      <c r="P44" s="474"/>
      <c r="T44" s="93" t="s">
        <v>99</v>
      </c>
      <c r="U44" s="130">
        <v>54.23</v>
      </c>
      <c r="W44" s="133">
        <v>42481</v>
      </c>
      <c r="X44" s="10">
        <v>60.53</v>
      </c>
      <c r="Y44" s="10">
        <v>60.53</v>
      </c>
      <c r="Z44" s="10">
        <v>59.71</v>
      </c>
      <c r="AA44" s="10">
        <v>60.08</v>
      </c>
      <c r="AB44" s="95">
        <v>7156700</v>
      </c>
      <c r="AC44" s="10">
        <v>59.91</v>
      </c>
      <c r="AE44" s="138"/>
    </row>
    <row r="45" spans="2:41" ht="15.75" thickTop="1" x14ac:dyDescent="0.25">
      <c r="O45" s="83">
        <v>1.1000000000000001</v>
      </c>
      <c r="P45" s="83">
        <f>O45*$Q$4</f>
        <v>59.796000000000006</v>
      </c>
      <c r="T45" s="93" t="s">
        <v>100</v>
      </c>
      <c r="U45" s="130" t="s">
        <v>495</v>
      </c>
      <c r="W45" s="133">
        <v>42480</v>
      </c>
      <c r="X45" s="10">
        <v>59.43</v>
      </c>
      <c r="Y45" s="10">
        <v>60.24</v>
      </c>
      <c r="Z45" s="10">
        <v>59.43</v>
      </c>
      <c r="AA45" s="10">
        <v>59.62</v>
      </c>
      <c r="AB45" s="95">
        <v>7177500</v>
      </c>
      <c r="AC45" s="10">
        <v>59.45</v>
      </c>
      <c r="AE45" s="138"/>
    </row>
    <row r="46" spans="2:41" x14ac:dyDescent="0.25">
      <c r="O46" s="83">
        <v>1.0900000000000001</v>
      </c>
      <c r="P46" s="83">
        <f t="shared" ref="P46:P65" si="3">O46*$Q$4</f>
        <v>59.252400000000002</v>
      </c>
      <c r="T46" s="93" t="s">
        <v>101</v>
      </c>
      <c r="U46" s="130" t="s">
        <v>496</v>
      </c>
      <c r="W46" s="133">
        <v>42479</v>
      </c>
      <c r="X46" s="10">
        <v>59.96</v>
      </c>
      <c r="Y46" s="10">
        <v>59.99</v>
      </c>
      <c r="Z46" s="10">
        <v>59.33</v>
      </c>
      <c r="AA46" s="10">
        <v>59.56</v>
      </c>
      <c r="AB46" s="95">
        <v>6594400</v>
      </c>
      <c r="AC46" s="10">
        <v>59.39</v>
      </c>
      <c r="AE46" s="138"/>
    </row>
    <row r="47" spans="2:41" x14ac:dyDescent="0.25">
      <c r="O47" s="83">
        <v>1.08</v>
      </c>
      <c r="P47" s="83">
        <f t="shared" si="3"/>
        <v>58.708800000000004</v>
      </c>
      <c r="T47" s="93" t="s">
        <v>102</v>
      </c>
      <c r="U47" s="130">
        <v>70.459999999999994</v>
      </c>
      <c r="W47" s="133">
        <v>42478</v>
      </c>
      <c r="X47" s="10">
        <v>59.38</v>
      </c>
      <c r="Y47" s="10">
        <v>60</v>
      </c>
      <c r="Z47" s="10">
        <v>59.38</v>
      </c>
      <c r="AA47" s="10">
        <v>59.57</v>
      </c>
      <c r="AB47" s="95">
        <v>6075900</v>
      </c>
      <c r="AC47" s="10">
        <v>59.4</v>
      </c>
      <c r="AE47" s="138"/>
    </row>
    <row r="48" spans="2:41" x14ac:dyDescent="0.25">
      <c r="O48" s="83">
        <v>1.07</v>
      </c>
      <c r="P48" s="83">
        <f t="shared" si="3"/>
        <v>58.165200000000006</v>
      </c>
      <c r="T48" s="93" t="s">
        <v>103</v>
      </c>
      <c r="U48" s="130">
        <v>0.50823499999999999</v>
      </c>
      <c r="W48" s="133">
        <v>42475</v>
      </c>
      <c r="X48" s="10">
        <v>59.02</v>
      </c>
      <c r="Y48" s="10">
        <v>59.59</v>
      </c>
      <c r="Z48" s="10">
        <v>58.39</v>
      </c>
      <c r="AA48" s="10">
        <v>59.5</v>
      </c>
      <c r="AB48" s="95">
        <v>7653600</v>
      </c>
      <c r="AC48" s="10">
        <v>59.33</v>
      </c>
      <c r="AE48" s="138"/>
    </row>
    <row r="49" spans="15:41" x14ac:dyDescent="0.25">
      <c r="O49" s="83">
        <v>1.06</v>
      </c>
      <c r="P49" s="83">
        <f t="shared" si="3"/>
        <v>57.621600000000001</v>
      </c>
      <c r="T49" s="93" t="s">
        <v>104</v>
      </c>
      <c r="U49" s="130" t="s">
        <v>320</v>
      </c>
      <c r="W49" s="133">
        <v>42474</v>
      </c>
      <c r="X49" s="10">
        <v>59.71</v>
      </c>
      <c r="Y49" s="10">
        <v>60.34</v>
      </c>
      <c r="Z49" s="10">
        <v>59.44</v>
      </c>
      <c r="AA49" s="10">
        <v>59.49</v>
      </c>
      <c r="AB49" s="95">
        <v>7785200</v>
      </c>
      <c r="AC49" s="10">
        <v>59.32</v>
      </c>
      <c r="AE49" s="138"/>
    </row>
    <row r="50" spans="15:41" x14ac:dyDescent="0.25">
      <c r="O50" s="83">
        <v>1.05</v>
      </c>
      <c r="P50" s="83">
        <f t="shared" si="3"/>
        <v>57.078000000000003</v>
      </c>
      <c r="T50" s="93"/>
      <c r="U50" s="130"/>
      <c r="W50" s="133">
        <v>42473</v>
      </c>
      <c r="X50" s="10">
        <v>59.02</v>
      </c>
      <c r="Y50" s="10">
        <v>59.95</v>
      </c>
      <c r="Z50" s="10">
        <v>58.83</v>
      </c>
      <c r="AA50" s="10">
        <v>59.58</v>
      </c>
      <c r="AB50" s="95">
        <v>10629100</v>
      </c>
      <c r="AC50" s="10">
        <v>59.41</v>
      </c>
      <c r="AE50" s="138"/>
      <c r="AL50" s="246"/>
      <c r="AO50" s="246"/>
    </row>
    <row r="51" spans="15:41" x14ac:dyDescent="0.25">
      <c r="O51" s="83">
        <v>1.04</v>
      </c>
      <c r="P51" s="83">
        <f t="shared" si="3"/>
        <v>56.534399999999998</v>
      </c>
      <c r="T51" s="93" t="s">
        <v>105</v>
      </c>
      <c r="U51" s="130" t="s">
        <v>433</v>
      </c>
      <c r="W51" s="133">
        <v>42472</v>
      </c>
      <c r="X51" s="10">
        <v>58</v>
      </c>
      <c r="Y51" s="10">
        <v>58.62</v>
      </c>
      <c r="Z51" s="10">
        <v>56.89</v>
      </c>
      <c r="AA51" s="10">
        <v>58.55</v>
      </c>
      <c r="AB51" s="95">
        <v>12471100</v>
      </c>
      <c r="AC51" s="10">
        <v>58.38</v>
      </c>
      <c r="AE51" s="138"/>
    </row>
    <row r="52" spans="15:41" x14ac:dyDescent="0.25">
      <c r="O52" s="83">
        <v>1.03</v>
      </c>
      <c r="P52" s="83">
        <f t="shared" si="3"/>
        <v>55.9908</v>
      </c>
      <c r="T52" s="93" t="s">
        <v>106</v>
      </c>
      <c r="U52" s="130" t="s">
        <v>224</v>
      </c>
      <c r="W52" s="133">
        <v>42471</v>
      </c>
      <c r="X52" s="10">
        <v>59.73</v>
      </c>
      <c r="Y52" s="10">
        <v>59.78</v>
      </c>
      <c r="Z52" s="10">
        <v>57.82</v>
      </c>
      <c r="AA52" s="10">
        <v>57.92</v>
      </c>
      <c r="AB52" s="95">
        <v>12593400</v>
      </c>
      <c r="AC52" s="10">
        <v>57.75</v>
      </c>
      <c r="AE52" s="138"/>
    </row>
    <row r="53" spans="15:41" x14ac:dyDescent="0.25">
      <c r="O53" s="83">
        <v>1.02</v>
      </c>
      <c r="P53" s="83">
        <f t="shared" si="3"/>
        <v>55.447200000000002</v>
      </c>
      <c r="T53" s="93" t="s">
        <v>107</v>
      </c>
      <c r="U53" s="131">
        <v>8429371</v>
      </c>
      <c r="W53" s="133">
        <v>42468</v>
      </c>
      <c r="X53" s="10">
        <v>60.49</v>
      </c>
      <c r="Y53" s="10">
        <v>60.56</v>
      </c>
      <c r="Z53" s="10">
        <v>59.32</v>
      </c>
      <c r="AA53" s="10">
        <v>59.42</v>
      </c>
      <c r="AB53" s="95">
        <v>8761700</v>
      </c>
      <c r="AC53" s="10">
        <v>59.25</v>
      </c>
      <c r="AE53" s="138"/>
    </row>
    <row r="54" spans="15:41" x14ac:dyDescent="0.25">
      <c r="O54" s="83">
        <v>1.01</v>
      </c>
      <c r="P54" s="83">
        <f t="shared" si="3"/>
        <v>54.903599999999997</v>
      </c>
      <c r="T54" s="93" t="s">
        <v>110</v>
      </c>
      <c r="U54" s="131">
        <v>10242000</v>
      </c>
      <c r="W54" s="133">
        <v>42467</v>
      </c>
      <c r="X54" s="10">
        <v>59.79</v>
      </c>
      <c r="Y54" s="10">
        <v>60.58</v>
      </c>
      <c r="Z54" s="10">
        <v>59.71</v>
      </c>
      <c r="AA54" s="10">
        <v>60.3</v>
      </c>
      <c r="AB54" s="95">
        <v>7092900</v>
      </c>
      <c r="AC54" s="10">
        <v>60.12</v>
      </c>
      <c r="AE54" s="138"/>
      <c r="AL54" s="246"/>
      <c r="AO54" s="246"/>
    </row>
    <row r="55" spans="15:41" x14ac:dyDescent="0.25">
      <c r="O55" s="83">
        <v>1</v>
      </c>
      <c r="P55" s="83">
        <f t="shared" si="3"/>
        <v>54.36</v>
      </c>
      <c r="T55" s="93" t="s">
        <v>108</v>
      </c>
      <c r="U55" s="130" t="s">
        <v>434</v>
      </c>
      <c r="W55" s="133">
        <v>42466</v>
      </c>
      <c r="X55" s="10">
        <v>59.6</v>
      </c>
      <c r="Y55" s="10">
        <v>60.68</v>
      </c>
      <c r="Z55" s="10">
        <v>59.19</v>
      </c>
      <c r="AA55" s="10">
        <v>60.31</v>
      </c>
      <c r="AB55" s="95">
        <v>10201500</v>
      </c>
      <c r="AC55" s="10">
        <v>60.13</v>
      </c>
      <c r="AE55" s="138"/>
    </row>
    <row r="56" spans="15:41" x14ac:dyDescent="0.25">
      <c r="O56" s="83">
        <v>0.99</v>
      </c>
      <c r="P56" s="83">
        <f t="shared" si="3"/>
        <v>53.816400000000002</v>
      </c>
      <c r="T56" s="93" t="s">
        <v>111</v>
      </c>
      <c r="U56" s="130">
        <v>25.17</v>
      </c>
      <c r="W56" s="133">
        <v>42465</v>
      </c>
      <c r="X56" s="10">
        <v>59.62</v>
      </c>
      <c r="Y56" s="10">
        <v>60.17</v>
      </c>
      <c r="Z56" s="10">
        <v>59.44</v>
      </c>
      <c r="AA56" s="10">
        <v>59.67</v>
      </c>
      <c r="AB56" s="95">
        <v>7554000</v>
      </c>
      <c r="AC56" s="10">
        <v>59.5</v>
      </c>
      <c r="AE56" s="138"/>
    </row>
    <row r="57" spans="15:41" x14ac:dyDescent="0.25">
      <c r="O57" s="83">
        <v>0.98</v>
      </c>
      <c r="P57" s="83">
        <f t="shared" si="3"/>
        <v>53.272799999999997</v>
      </c>
      <c r="T57" s="93" t="s">
        <v>112</v>
      </c>
      <c r="U57" s="130">
        <v>2.16</v>
      </c>
      <c r="W57" s="133">
        <v>42464</v>
      </c>
      <c r="X57" s="10">
        <v>61.73</v>
      </c>
      <c r="Y57" s="10">
        <v>61.85</v>
      </c>
      <c r="Z57" s="10">
        <v>59.42</v>
      </c>
      <c r="AA57" s="10">
        <v>59.97</v>
      </c>
      <c r="AB57" s="95">
        <v>16523400</v>
      </c>
      <c r="AC57" s="10">
        <v>59.8</v>
      </c>
      <c r="AE57" s="138"/>
    </row>
    <row r="58" spans="15:41" x14ac:dyDescent="0.25">
      <c r="O58" s="83">
        <v>0.97</v>
      </c>
      <c r="P58" s="83">
        <f t="shared" si="3"/>
        <v>52.729199999999999</v>
      </c>
      <c r="T58" s="93" t="s">
        <v>109</v>
      </c>
      <c r="U58" s="130" t="s">
        <v>435</v>
      </c>
      <c r="W58" s="133">
        <v>42461</v>
      </c>
      <c r="X58" s="10">
        <v>61.22</v>
      </c>
      <c r="Y58" s="10">
        <v>61.82</v>
      </c>
      <c r="Z58" s="10">
        <v>61.15</v>
      </c>
      <c r="AA58" s="10">
        <v>61.59</v>
      </c>
      <c r="AB58" s="95">
        <v>7555300</v>
      </c>
      <c r="AC58" s="10">
        <v>61.41</v>
      </c>
      <c r="AE58" s="138"/>
      <c r="AL58" s="246"/>
      <c r="AO58" s="246"/>
    </row>
    <row r="59" spans="15:41" x14ac:dyDescent="0.25">
      <c r="O59" s="83">
        <v>0.96</v>
      </c>
      <c r="P59" s="83">
        <f t="shared" si="3"/>
        <v>52.185600000000001</v>
      </c>
      <c r="W59" s="133">
        <v>42460</v>
      </c>
      <c r="X59" s="10">
        <v>61.99</v>
      </c>
      <c r="Y59" s="10">
        <v>62.64</v>
      </c>
      <c r="Z59" s="10">
        <v>61.31</v>
      </c>
      <c r="AA59" s="10">
        <v>61.47</v>
      </c>
      <c r="AB59" s="95">
        <v>8257800</v>
      </c>
      <c r="AC59" s="10">
        <v>61.29</v>
      </c>
      <c r="AE59" s="138"/>
    </row>
    <row r="60" spans="15:41" x14ac:dyDescent="0.25">
      <c r="O60" s="83">
        <v>0.95</v>
      </c>
      <c r="P60" s="83">
        <f t="shared" si="3"/>
        <v>51.641999999999996</v>
      </c>
      <c r="W60" s="133">
        <v>42459</v>
      </c>
      <c r="X60" s="10">
        <v>61.77</v>
      </c>
      <c r="Y60" s="10">
        <v>62.41</v>
      </c>
      <c r="Z60" s="10">
        <v>61.77</v>
      </c>
      <c r="AA60" s="10">
        <v>62.04</v>
      </c>
      <c r="AB60" s="95">
        <v>7859300</v>
      </c>
      <c r="AC60" s="10">
        <v>61.86</v>
      </c>
      <c r="AE60" s="138"/>
    </row>
    <row r="61" spans="15:41" x14ac:dyDescent="0.25">
      <c r="O61" s="83">
        <v>0.94</v>
      </c>
      <c r="P61" s="83">
        <f t="shared" si="3"/>
        <v>51.098399999999998</v>
      </c>
      <c r="W61" s="133">
        <v>42458</v>
      </c>
      <c r="X61" s="10">
        <v>61.26</v>
      </c>
      <c r="Y61" s="10">
        <v>61.9</v>
      </c>
      <c r="Z61" s="10">
        <v>61.25</v>
      </c>
      <c r="AA61" s="10">
        <v>61.49</v>
      </c>
      <c r="AB61" s="95">
        <v>7837800</v>
      </c>
      <c r="AC61" s="10">
        <v>61.31</v>
      </c>
      <c r="AE61" s="138"/>
    </row>
    <row r="62" spans="15:41" x14ac:dyDescent="0.25">
      <c r="O62" s="83">
        <v>0.93</v>
      </c>
      <c r="P62" s="83">
        <f t="shared" si="3"/>
        <v>50.5548</v>
      </c>
      <c r="W62" s="133">
        <v>42457</v>
      </c>
      <c r="X62" s="10">
        <v>61.58</v>
      </c>
      <c r="Y62" s="10">
        <v>61.98</v>
      </c>
      <c r="Z62" s="10">
        <v>61.25</v>
      </c>
      <c r="AA62" s="10">
        <v>61.34</v>
      </c>
      <c r="AB62" s="95">
        <v>7899000</v>
      </c>
      <c r="AC62" s="10">
        <v>61.16</v>
      </c>
      <c r="AE62" s="138"/>
    </row>
    <row r="63" spans="15:41" x14ac:dyDescent="0.25">
      <c r="O63" s="83">
        <v>0.92</v>
      </c>
      <c r="P63" s="83">
        <f t="shared" si="3"/>
        <v>50.011200000000002</v>
      </c>
      <c r="W63" s="133">
        <v>42453</v>
      </c>
      <c r="X63" s="10">
        <v>62.06</v>
      </c>
      <c r="Y63" s="10">
        <v>62.14</v>
      </c>
      <c r="Z63" s="10">
        <v>61.12</v>
      </c>
      <c r="AA63" s="10">
        <v>61.65</v>
      </c>
      <c r="AB63" s="95">
        <v>12231300</v>
      </c>
      <c r="AC63" s="10">
        <v>61.47</v>
      </c>
      <c r="AE63" s="138"/>
    </row>
    <row r="64" spans="15:41" x14ac:dyDescent="0.25">
      <c r="O64" s="83">
        <v>0.91</v>
      </c>
      <c r="P64" s="83">
        <f t="shared" si="3"/>
        <v>49.467600000000004</v>
      </c>
      <c r="W64" s="133">
        <v>42452</v>
      </c>
      <c r="X64" s="10">
        <v>61.33</v>
      </c>
      <c r="Y64" s="10">
        <v>63.45</v>
      </c>
      <c r="Z64" s="10">
        <v>61.15</v>
      </c>
      <c r="AA64" s="10">
        <v>62.44</v>
      </c>
      <c r="AB64" s="95">
        <v>26987000</v>
      </c>
      <c r="AC64" s="10">
        <v>62.26</v>
      </c>
      <c r="AE64" s="138"/>
    </row>
    <row r="65" spans="15:31" x14ac:dyDescent="0.25">
      <c r="O65" s="83">
        <v>0.9</v>
      </c>
      <c r="P65" s="83">
        <f t="shared" si="3"/>
        <v>48.923999999999999</v>
      </c>
      <c r="W65" s="133">
        <v>42451</v>
      </c>
      <c r="X65" s="10">
        <v>64.83</v>
      </c>
      <c r="Y65" s="10">
        <v>65.44</v>
      </c>
      <c r="Z65" s="10">
        <v>64.17</v>
      </c>
      <c r="AA65" s="10">
        <v>64.900000000000006</v>
      </c>
      <c r="AB65" s="95">
        <v>18212900</v>
      </c>
      <c r="AC65" s="10">
        <v>64.709999999999994</v>
      </c>
      <c r="AE65" s="138"/>
    </row>
    <row r="66" spans="15:31" x14ac:dyDescent="0.25">
      <c r="W66" s="133">
        <v>42450</v>
      </c>
      <c r="X66" s="10">
        <v>63.55</v>
      </c>
      <c r="Y66" s="10">
        <v>65.290000000000006</v>
      </c>
      <c r="Z66" s="10">
        <v>63.4</v>
      </c>
      <c r="AA66" s="10">
        <v>64.72</v>
      </c>
      <c r="AB66" s="95">
        <v>13635400</v>
      </c>
      <c r="AC66" s="10">
        <v>64.53</v>
      </c>
      <c r="AE66" s="138"/>
    </row>
    <row r="67" spans="15:31" x14ac:dyDescent="0.25">
      <c r="W67" s="133">
        <v>42447</v>
      </c>
      <c r="X67" s="10">
        <v>63.55</v>
      </c>
      <c r="Y67" s="10">
        <v>63.98</v>
      </c>
      <c r="Z67" s="10">
        <v>62.85</v>
      </c>
      <c r="AA67" s="10">
        <v>62.99</v>
      </c>
      <c r="AB67" s="95">
        <v>13192900</v>
      </c>
      <c r="AC67" s="10">
        <v>62.81</v>
      </c>
      <c r="AE67" s="138"/>
    </row>
    <row r="68" spans="15:31" x14ac:dyDescent="0.25">
      <c r="W68" s="133">
        <v>42446</v>
      </c>
      <c r="X68" s="10">
        <v>61.76</v>
      </c>
      <c r="Y68" s="10">
        <v>63.38</v>
      </c>
      <c r="Z68" s="10">
        <v>61.74</v>
      </c>
      <c r="AA68" s="10">
        <v>63.18</v>
      </c>
      <c r="AB68" s="95">
        <v>9926800</v>
      </c>
      <c r="AC68" s="10">
        <v>63</v>
      </c>
      <c r="AE68" s="138"/>
    </row>
    <row r="69" spans="15:31" x14ac:dyDescent="0.25">
      <c r="W69" s="300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63" priority="25">
      <formula>F27&gt;0</formula>
    </cfRule>
    <cfRule type="expression" dxfId="462" priority="26">
      <formula>F27&lt;0</formula>
    </cfRule>
  </conditionalFormatting>
  <conditionalFormatting sqref="H27:H35">
    <cfRule type="expression" dxfId="461" priority="21">
      <formula>H27&gt;0</formula>
    </cfRule>
    <cfRule type="expression" dxfId="460" priority="22">
      <formula>H27&lt;0</formula>
    </cfRule>
  </conditionalFormatting>
  <conditionalFormatting sqref="F23:F26">
    <cfRule type="expression" dxfId="459" priority="7">
      <formula>F23&gt;0</formula>
    </cfRule>
    <cfRule type="expression" dxfId="458" priority="8">
      <formula>F23&lt;0</formula>
    </cfRule>
  </conditionalFormatting>
  <conditionalFormatting sqref="H23:H26">
    <cfRule type="expression" dxfId="457" priority="5">
      <formula>H23&gt;0</formula>
    </cfRule>
    <cfRule type="expression" dxfId="456" priority="6">
      <formula>H23&lt;0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0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C121-H121</f>
        <v>4600</v>
      </c>
      <c r="T2" s="16"/>
      <c r="U2" s="127"/>
      <c r="V2" s="16"/>
      <c r="W2" s="141">
        <v>42541</v>
      </c>
      <c r="X2" s="142">
        <v>12.51</v>
      </c>
      <c r="Y2" s="142">
        <v>12.66</v>
      </c>
      <c r="Z2" s="10">
        <v>12.29</v>
      </c>
      <c r="AA2" s="10">
        <v>12.32</v>
      </c>
      <c r="AB2" s="95">
        <v>21363700</v>
      </c>
      <c r="AC2" s="10">
        <v>12.32</v>
      </c>
      <c r="AD2">
        <f>Y2-Z2</f>
        <v>0.37000000000000099</v>
      </c>
      <c r="AE2" s="138">
        <f>AC2/AC3-1</f>
        <v>9.8360655737705915E-3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(F121-K121)/Q2</f>
        <v>16.459681086956586</v>
      </c>
      <c r="W3" s="133">
        <v>42538</v>
      </c>
      <c r="X3" s="10">
        <v>11.97</v>
      </c>
      <c r="Y3" s="10">
        <v>12.35</v>
      </c>
      <c r="Z3" s="10">
        <v>11.95</v>
      </c>
      <c r="AA3" s="10">
        <v>12.2</v>
      </c>
      <c r="AB3" s="95">
        <v>20516500</v>
      </c>
      <c r="AC3" s="10">
        <v>12.2</v>
      </c>
      <c r="AD3">
        <f t="shared" ref="AD3:AD66" si="2">Y3-Z3</f>
        <v>0.40000000000000036</v>
      </c>
      <c r="AE3" s="138">
        <f t="shared" ref="AE3:AE66" si="3">AC3/AC4-1</f>
        <v>2.0920502092050208E-2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12.32</v>
      </c>
      <c r="T4" s="1"/>
      <c r="W4" s="133">
        <v>42537</v>
      </c>
      <c r="X4" s="10">
        <v>11.87</v>
      </c>
      <c r="Y4" s="10">
        <v>11.99</v>
      </c>
      <c r="Z4" s="10">
        <v>11.58</v>
      </c>
      <c r="AA4" s="10">
        <v>11.95</v>
      </c>
      <c r="AB4" s="95">
        <v>22450000</v>
      </c>
      <c r="AC4" s="10">
        <v>11.95</v>
      </c>
      <c r="AD4">
        <f t="shared" si="2"/>
        <v>0.41000000000000014</v>
      </c>
      <c r="AE4" s="138">
        <f t="shared" si="3"/>
        <v>-5.8236272878535722E-3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56672</v>
      </c>
      <c r="W5" s="133">
        <v>42536</v>
      </c>
      <c r="X5" s="10">
        <v>12.16</v>
      </c>
      <c r="Y5" s="10">
        <v>12.25</v>
      </c>
      <c r="Z5" s="10">
        <v>11.95</v>
      </c>
      <c r="AA5" s="10">
        <v>12.02</v>
      </c>
      <c r="AB5" s="95">
        <v>17475900</v>
      </c>
      <c r="AC5" s="10">
        <v>12.02</v>
      </c>
      <c r="AD5">
        <f t="shared" si="2"/>
        <v>0.30000000000000071</v>
      </c>
      <c r="AE5" s="138">
        <f t="shared" si="3"/>
        <v>8.3892617449663476E-3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75714.533000000301</v>
      </c>
      <c r="W6" s="133">
        <v>42535</v>
      </c>
      <c r="X6" s="10">
        <v>12.07</v>
      </c>
      <c r="Y6" s="10">
        <v>12.32</v>
      </c>
      <c r="Z6" s="10">
        <v>11.74</v>
      </c>
      <c r="AA6" s="10">
        <v>11.92</v>
      </c>
      <c r="AB6" s="95">
        <v>21771000</v>
      </c>
      <c r="AC6" s="10">
        <v>11.92</v>
      </c>
      <c r="AD6">
        <f t="shared" si="2"/>
        <v>0.58000000000000007</v>
      </c>
      <c r="AE6" s="138">
        <f t="shared" si="3"/>
        <v>-1.0788381742738662E-2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200</v>
      </c>
      <c r="Q7" s="2">
        <f>Q10+Q8</f>
        <v>-19042.533000000287</v>
      </c>
      <c r="R7" s="371"/>
      <c r="W7" s="133">
        <v>42534</v>
      </c>
      <c r="X7" s="10">
        <v>12</v>
      </c>
      <c r="Y7" s="10">
        <v>12.36</v>
      </c>
      <c r="Z7" s="10">
        <v>11.94</v>
      </c>
      <c r="AA7" s="10">
        <v>12.05</v>
      </c>
      <c r="AB7" s="95">
        <v>15538900</v>
      </c>
      <c r="AC7" s="10">
        <v>12.05</v>
      </c>
      <c r="AD7">
        <f t="shared" si="2"/>
        <v>0.41999999999999993</v>
      </c>
      <c r="AE7" s="138">
        <f t="shared" si="3"/>
        <v>-7.4135090609555032E-3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205</v>
      </c>
      <c r="P8" s="34"/>
      <c r="Q8" s="2">
        <f>K121+M121-F121+Q2*Q4</f>
        <v>-19042.533000000287</v>
      </c>
      <c r="W8" s="133">
        <v>42531</v>
      </c>
      <c r="X8" s="10">
        <v>12.32</v>
      </c>
      <c r="Y8" s="10">
        <v>12.37</v>
      </c>
      <c r="Z8" s="10">
        <v>12.05</v>
      </c>
      <c r="AA8" s="10">
        <v>12.14</v>
      </c>
      <c r="AB8" s="95">
        <v>21363800</v>
      </c>
      <c r="AC8" s="10">
        <v>12.14</v>
      </c>
      <c r="AD8">
        <f t="shared" si="2"/>
        <v>0.31999999999999851</v>
      </c>
      <c r="AE8" s="138">
        <f t="shared" si="3"/>
        <v>-2.9576338928856805E-2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272</v>
      </c>
      <c r="Q9" s="138">
        <f>IF(Q2=0, 0, Q8/Q6)</f>
        <v>-0.25150433140755435</v>
      </c>
      <c r="W9" s="133">
        <v>42530</v>
      </c>
      <c r="X9" s="10">
        <v>12.47</v>
      </c>
      <c r="Y9" s="10">
        <v>12.7</v>
      </c>
      <c r="Z9" s="10">
        <v>12.24</v>
      </c>
      <c r="AA9" s="10">
        <v>12.51</v>
      </c>
      <c r="AB9" s="95">
        <v>21861200</v>
      </c>
      <c r="AC9" s="10">
        <v>12.51</v>
      </c>
      <c r="AD9">
        <f t="shared" si="2"/>
        <v>0.45999999999999908</v>
      </c>
      <c r="AE9" s="138">
        <f t="shared" si="3"/>
        <v>-5.564387917329161E-3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271</v>
      </c>
      <c r="P10" s="34"/>
      <c r="Q10" s="2">
        <f>M35</f>
        <v>0</v>
      </c>
      <c r="T10" s="11"/>
      <c r="W10" s="133">
        <v>42529</v>
      </c>
      <c r="X10" s="10">
        <v>13.08</v>
      </c>
      <c r="Y10" s="10">
        <v>13.09</v>
      </c>
      <c r="Z10" s="10">
        <v>12.51</v>
      </c>
      <c r="AA10" s="10">
        <v>12.58</v>
      </c>
      <c r="AB10" s="95">
        <v>25808500</v>
      </c>
      <c r="AC10" s="10">
        <v>12.58</v>
      </c>
      <c r="AD10">
        <f t="shared" si="2"/>
        <v>0.58000000000000007</v>
      </c>
      <c r="AE10" s="138">
        <f t="shared" si="3"/>
        <v>-3.230769230769226E-2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193</v>
      </c>
      <c r="P11" s="34"/>
      <c r="Q11" s="138">
        <f>IF(U58="N/A (N/A)", 0, VALUE(TRIM(CLEAN(MID(U58, FIND("(", U58)+1, 5)))))</f>
        <v>0</v>
      </c>
      <c r="T11" s="1"/>
      <c r="W11" s="133">
        <v>42528</v>
      </c>
      <c r="X11" s="10">
        <v>12.83</v>
      </c>
      <c r="Y11" s="10">
        <v>13.15</v>
      </c>
      <c r="Z11" s="10">
        <v>12.81</v>
      </c>
      <c r="AA11" s="10">
        <v>13</v>
      </c>
      <c r="AB11" s="95">
        <v>21338700</v>
      </c>
      <c r="AC11" s="10">
        <v>13</v>
      </c>
      <c r="AD11">
        <f t="shared" si="2"/>
        <v>0.33999999999999986</v>
      </c>
      <c r="AE11" s="138">
        <f t="shared" si="3"/>
        <v>1.8010963194988294E-2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42527</v>
      </c>
      <c r="X12" s="10">
        <v>12.89</v>
      </c>
      <c r="Y12" s="10">
        <v>13.04</v>
      </c>
      <c r="Z12" s="10">
        <v>12.76</v>
      </c>
      <c r="AA12" s="10">
        <v>12.77</v>
      </c>
      <c r="AB12" s="95">
        <v>24790300</v>
      </c>
      <c r="AC12" s="10">
        <v>12.77</v>
      </c>
      <c r="AD12">
        <f t="shared" si="2"/>
        <v>0.27999999999999936</v>
      </c>
      <c r="AE12" s="138">
        <f t="shared" si="3"/>
        <v>-6.9984447900466318E-3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7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42524</v>
      </c>
      <c r="X13" s="10">
        <v>13.02</v>
      </c>
      <c r="Y13" s="10">
        <v>13.04</v>
      </c>
      <c r="Z13" s="10">
        <v>12.63</v>
      </c>
      <c r="AA13" s="10">
        <v>12.86</v>
      </c>
      <c r="AB13" s="95">
        <v>28210100</v>
      </c>
      <c r="AC13" s="10">
        <v>12.86</v>
      </c>
      <c r="AD13">
        <f t="shared" si="2"/>
        <v>0.40999999999999837</v>
      </c>
      <c r="AE13" s="138">
        <f t="shared" si="3"/>
        <v>-1.9069412662090057E-2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7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42523</v>
      </c>
      <c r="X14" s="10">
        <v>12.95</v>
      </c>
      <c r="Y14" s="10">
        <v>13.21</v>
      </c>
      <c r="Z14" s="10">
        <v>12.75</v>
      </c>
      <c r="AA14" s="10">
        <v>13.11</v>
      </c>
      <c r="AB14" s="95">
        <v>31899400</v>
      </c>
      <c r="AC14" s="10">
        <v>13.11</v>
      </c>
      <c r="AD14">
        <f t="shared" si="2"/>
        <v>0.46000000000000085</v>
      </c>
      <c r="AE14" s="138">
        <f t="shared" si="3"/>
        <v>1.5278838808250317E-3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42522</v>
      </c>
      <c r="X15" s="10">
        <v>12.61</v>
      </c>
      <c r="Y15" s="10">
        <v>13.09</v>
      </c>
      <c r="Z15" s="10">
        <v>12.31</v>
      </c>
      <c r="AA15" s="10">
        <v>13.09</v>
      </c>
      <c r="AB15" s="95">
        <v>35720900</v>
      </c>
      <c r="AC15" s="10">
        <v>13.09</v>
      </c>
      <c r="AD15">
        <f t="shared" si="2"/>
        <v>0.77999999999999936</v>
      </c>
      <c r="AE15" s="138">
        <f t="shared" si="3"/>
        <v>2.9088050314465264E-2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42521</v>
      </c>
      <c r="X16" s="10">
        <v>12.66</v>
      </c>
      <c r="Y16" s="10">
        <v>12.91</v>
      </c>
      <c r="Z16" s="10">
        <v>12.26</v>
      </c>
      <c r="AA16" s="10">
        <v>12.72</v>
      </c>
      <c r="AB16" s="95">
        <v>49518400</v>
      </c>
      <c r="AC16" s="10">
        <v>12.72</v>
      </c>
      <c r="AD16">
        <f t="shared" si="2"/>
        <v>0.65000000000000036</v>
      </c>
      <c r="AE16" s="138">
        <f t="shared" si="3"/>
        <v>3.3306255077172997E-2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42517</v>
      </c>
      <c r="X17" s="10">
        <v>11.97</v>
      </c>
      <c r="Y17" s="10">
        <v>12.43</v>
      </c>
      <c r="Z17" s="10">
        <v>11.83</v>
      </c>
      <c r="AA17" s="10">
        <v>12.31</v>
      </c>
      <c r="AB17" s="95">
        <v>29829800</v>
      </c>
      <c r="AC17" s="10">
        <v>12.31</v>
      </c>
      <c r="AD17">
        <f t="shared" si="2"/>
        <v>0.59999999999999964</v>
      </c>
      <c r="AE17" s="138">
        <f t="shared" si="3"/>
        <v>3.0125523012552335E-2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42516</v>
      </c>
      <c r="X18" s="10">
        <v>11.71</v>
      </c>
      <c r="Y18" s="10">
        <v>12.03</v>
      </c>
      <c r="Z18" s="10">
        <v>11.69</v>
      </c>
      <c r="AA18" s="10">
        <v>11.95</v>
      </c>
      <c r="AB18" s="95">
        <v>23587100</v>
      </c>
      <c r="AC18" s="10">
        <v>11.95</v>
      </c>
      <c r="AD18">
        <f t="shared" si="2"/>
        <v>0.33999999999999986</v>
      </c>
      <c r="AE18" s="138">
        <f t="shared" si="3"/>
        <v>3.0172413793103425E-2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42515</v>
      </c>
      <c r="X19" s="10">
        <v>11.59</v>
      </c>
      <c r="Y19" s="10">
        <v>11.78</v>
      </c>
      <c r="Z19" s="10">
        <v>11.42</v>
      </c>
      <c r="AA19" s="10">
        <v>11.6</v>
      </c>
      <c r="AB19" s="95">
        <v>29175600</v>
      </c>
      <c r="AC19" s="10">
        <v>11.6</v>
      </c>
      <c r="AD19">
        <f t="shared" si="2"/>
        <v>0.35999999999999943</v>
      </c>
      <c r="AE19" s="138">
        <f t="shared" si="3"/>
        <v>9.5735422106177914E-3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42514</v>
      </c>
      <c r="X20" s="10">
        <v>11.31</v>
      </c>
      <c r="Y20" s="10">
        <v>11.5</v>
      </c>
      <c r="Z20" s="10">
        <v>11.16</v>
      </c>
      <c r="AA20" s="10">
        <v>11.49</v>
      </c>
      <c r="AB20" s="95">
        <v>25158500</v>
      </c>
      <c r="AC20" s="10">
        <v>11.49</v>
      </c>
      <c r="AD20">
        <f t="shared" si="2"/>
        <v>0.33999999999999986</v>
      </c>
      <c r="AE20" s="138">
        <f t="shared" si="3"/>
        <v>3.1418312387791802E-2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42513</v>
      </c>
      <c r="X21" s="10">
        <v>10.84</v>
      </c>
      <c r="Y21" s="10">
        <v>11.17</v>
      </c>
      <c r="Z21" s="10">
        <v>10.82</v>
      </c>
      <c r="AA21" s="10">
        <v>11.14</v>
      </c>
      <c r="AB21" s="95">
        <v>28326500</v>
      </c>
      <c r="AC21" s="10">
        <v>11.14</v>
      </c>
      <c r="AD21">
        <f t="shared" si="2"/>
        <v>0.34999999999999964</v>
      </c>
      <c r="AE21" s="138">
        <f t="shared" si="3"/>
        <v>3.1481481481481444E-2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42510</v>
      </c>
      <c r="X22" s="10">
        <v>10.31</v>
      </c>
      <c r="Y22" s="10">
        <v>10.81</v>
      </c>
      <c r="Z22" s="10">
        <v>10.28</v>
      </c>
      <c r="AA22" s="10">
        <v>10.8</v>
      </c>
      <c r="AB22" s="95">
        <v>31173700</v>
      </c>
      <c r="AC22" s="10">
        <v>10.8</v>
      </c>
      <c r="AD22">
        <f t="shared" si="2"/>
        <v>0.53000000000000114</v>
      </c>
      <c r="AE22" s="138">
        <f t="shared" si="3"/>
        <v>7.2492552135054567E-2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42509</v>
      </c>
      <c r="X23" s="10">
        <v>10</v>
      </c>
      <c r="Y23" s="10">
        <v>10.26</v>
      </c>
      <c r="Z23" s="10">
        <v>9.91</v>
      </c>
      <c r="AA23" s="10">
        <v>10.07</v>
      </c>
      <c r="AB23" s="95">
        <v>18807400</v>
      </c>
      <c r="AC23" s="10">
        <v>10.07</v>
      </c>
      <c r="AD23">
        <f t="shared" si="2"/>
        <v>0.34999999999999964</v>
      </c>
      <c r="AE23" s="138">
        <f t="shared" si="3"/>
        <v>1.9900497512437276E-3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42508</v>
      </c>
      <c r="X24" s="10">
        <v>9.68</v>
      </c>
      <c r="Y24" s="10">
        <v>10.28</v>
      </c>
      <c r="Z24" s="10">
        <v>9.68</v>
      </c>
      <c r="AA24" s="10">
        <v>10.050000000000001</v>
      </c>
      <c r="AB24" s="95">
        <v>26916900</v>
      </c>
      <c r="AC24" s="10">
        <v>10.050000000000001</v>
      </c>
      <c r="AD24">
        <f t="shared" si="2"/>
        <v>0.59999999999999964</v>
      </c>
      <c r="AE24" s="138">
        <f t="shared" si="3"/>
        <v>3.9296794208893537E-2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42507</v>
      </c>
      <c r="X25" s="10">
        <v>9.65</v>
      </c>
      <c r="Y25" s="10">
        <v>9.92</v>
      </c>
      <c r="Z25" s="10">
        <v>9.49</v>
      </c>
      <c r="AA25" s="10">
        <v>9.67</v>
      </c>
      <c r="AB25" s="95">
        <v>22090900</v>
      </c>
      <c r="AC25" s="10">
        <v>9.67</v>
      </c>
      <c r="AD25">
        <f t="shared" si="2"/>
        <v>0.42999999999999972</v>
      </c>
      <c r="AE25" s="138">
        <f t="shared" si="3"/>
        <v>-1.0330578512396382E-3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42506</v>
      </c>
      <c r="X26" s="10">
        <v>9.61</v>
      </c>
      <c r="Y26" s="10">
        <v>9.69</v>
      </c>
      <c r="Z26" s="10">
        <v>9.51</v>
      </c>
      <c r="AA26" s="10">
        <v>9.68</v>
      </c>
      <c r="AB26" s="95">
        <v>16217800</v>
      </c>
      <c r="AC26" s="10">
        <v>9.68</v>
      </c>
      <c r="AD26">
        <f t="shared" si="2"/>
        <v>0.17999999999999972</v>
      </c>
      <c r="AE26" s="138">
        <f t="shared" si="3"/>
        <v>1.2552301255229992E-2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42503</v>
      </c>
      <c r="X27" s="10">
        <v>9.66</v>
      </c>
      <c r="Y27" s="10">
        <v>9.7899999999999991</v>
      </c>
      <c r="Z27" s="10">
        <v>9.41</v>
      </c>
      <c r="AA27" s="10">
        <v>9.56</v>
      </c>
      <c r="AB27" s="95">
        <v>21483100</v>
      </c>
      <c r="AC27" s="10">
        <v>9.56</v>
      </c>
      <c r="AD27">
        <f t="shared" si="2"/>
        <v>0.37999999999999901</v>
      </c>
      <c r="AE27" s="138">
        <f t="shared" si="3"/>
        <v>-7.2689511941849139E-3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42502</v>
      </c>
      <c r="X28" s="10">
        <v>10.15</v>
      </c>
      <c r="Y28" s="10">
        <v>10.26</v>
      </c>
      <c r="Z28" s="10">
        <v>9.35</v>
      </c>
      <c r="AA28" s="10">
        <v>9.6300000000000008</v>
      </c>
      <c r="AB28" s="95">
        <v>40998800</v>
      </c>
      <c r="AC28" s="10">
        <v>9.6300000000000008</v>
      </c>
      <c r="AD28">
        <f t="shared" si="2"/>
        <v>0.91000000000000014</v>
      </c>
      <c r="AE28" s="138">
        <f t="shared" si="3"/>
        <v>-4.6534653465346465E-2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5" t="s">
        <v>202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42501</v>
      </c>
      <c r="X29" s="10">
        <v>10.02</v>
      </c>
      <c r="Y29" s="10">
        <v>10.33</v>
      </c>
      <c r="Z29" s="10">
        <v>10.01</v>
      </c>
      <c r="AA29" s="10">
        <v>10.1</v>
      </c>
      <c r="AB29" s="95">
        <v>17747000</v>
      </c>
      <c r="AC29" s="10">
        <v>10.1</v>
      </c>
      <c r="AD29">
        <f t="shared" si="2"/>
        <v>0.32000000000000028</v>
      </c>
      <c r="AE29" s="138">
        <f t="shared" si="3"/>
        <v>9.9108027750238747E-4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5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42500</v>
      </c>
      <c r="X30" s="10">
        <v>9.94</v>
      </c>
      <c r="Y30" s="10">
        <v>10.11</v>
      </c>
      <c r="Z30" s="10">
        <v>9.84</v>
      </c>
      <c r="AA30" s="10">
        <v>10.09</v>
      </c>
      <c r="AB30" s="95">
        <v>19554600</v>
      </c>
      <c r="AC30" s="10">
        <v>10.09</v>
      </c>
      <c r="AD30">
        <f t="shared" si="2"/>
        <v>0.26999999999999957</v>
      </c>
      <c r="AE30" s="138">
        <f t="shared" si="3"/>
        <v>2.228976697061813E-2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5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42499</v>
      </c>
      <c r="X31" s="10">
        <v>10</v>
      </c>
      <c r="Y31" s="10">
        <v>10.07</v>
      </c>
      <c r="Z31" s="10">
        <v>9.76</v>
      </c>
      <c r="AA31" s="10">
        <v>9.8699999999999992</v>
      </c>
      <c r="AB31" s="95">
        <v>20453800</v>
      </c>
      <c r="AC31" s="10">
        <v>9.8699999999999992</v>
      </c>
      <c r="AD31">
        <f t="shared" si="2"/>
        <v>0.3100000000000005</v>
      </c>
      <c r="AE31" s="138">
        <f t="shared" si="3"/>
        <v>-1.2012012012012074E-2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5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42496</v>
      </c>
      <c r="X32" s="10">
        <v>9.98</v>
      </c>
      <c r="Y32" s="10">
        <v>10.210000000000001</v>
      </c>
      <c r="Z32" s="10">
        <v>9.85</v>
      </c>
      <c r="AA32" s="10">
        <v>9.99</v>
      </c>
      <c r="AB32" s="95">
        <v>20924500</v>
      </c>
      <c r="AC32" s="10">
        <v>9.99</v>
      </c>
      <c r="AD32">
        <f t="shared" si="2"/>
        <v>0.36000000000000121</v>
      </c>
      <c r="AE32" s="138">
        <f t="shared" si="3"/>
        <v>-6.958250497017926E-3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42495</v>
      </c>
      <c r="X33" s="10">
        <v>10.06</v>
      </c>
      <c r="Y33" s="10">
        <v>10.4</v>
      </c>
      <c r="Z33" s="10">
        <v>10.01</v>
      </c>
      <c r="AA33" s="10">
        <v>10.06</v>
      </c>
      <c r="AB33" s="95">
        <v>26430200</v>
      </c>
      <c r="AC33" s="10">
        <v>10.06</v>
      </c>
      <c r="AD33">
        <f t="shared" si="2"/>
        <v>0.39000000000000057</v>
      </c>
      <c r="AE33" s="138">
        <f t="shared" si="3"/>
        <v>6.0000000000000053E-3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42494</v>
      </c>
      <c r="X34" s="10">
        <v>10.25</v>
      </c>
      <c r="Y34" s="10">
        <v>10.49</v>
      </c>
      <c r="Z34" s="10">
        <v>9.8000000000000007</v>
      </c>
      <c r="AA34" s="10">
        <v>10</v>
      </c>
      <c r="AB34" s="95">
        <v>40798100</v>
      </c>
      <c r="AC34" s="10">
        <v>10</v>
      </c>
      <c r="AD34">
        <f t="shared" si="2"/>
        <v>0.6899999999999995</v>
      </c>
      <c r="AE34" s="138">
        <f t="shared" si="3"/>
        <v>-3.474903474903468E-2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42493</v>
      </c>
      <c r="X35" s="10">
        <v>10.49</v>
      </c>
      <c r="Y35" s="10">
        <v>10.62</v>
      </c>
      <c r="Z35" s="10">
        <v>10.25</v>
      </c>
      <c r="AA35" s="10">
        <v>10.36</v>
      </c>
      <c r="AB35" s="95">
        <v>27317000</v>
      </c>
      <c r="AC35" s="10">
        <v>10.36</v>
      </c>
      <c r="AD35">
        <f t="shared" si="2"/>
        <v>0.36999999999999922</v>
      </c>
      <c r="AE35" s="138">
        <f t="shared" si="3"/>
        <v>-2.4482109227871973E-2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42492</v>
      </c>
      <c r="X36" s="10">
        <v>10.8</v>
      </c>
      <c r="Y36" s="10">
        <v>10.86</v>
      </c>
      <c r="Z36" s="10">
        <v>10.43</v>
      </c>
      <c r="AA36" s="10">
        <v>10.62</v>
      </c>
      <c r="AB36" s="95">
        <v>23706100</v>
      </c>
      <c r="AC36" s="10">
        <v>10.62</v>
      </c>
      <c r="AD36">
        <f t="shared" si="2"/>
        <v>0.42999999999999972</v>
      </c>
      <c r="AE36" s="138">
        <f t="shared" si="3"/>
        <v>-1.2093023255814073E-2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7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42489</v>
      </c>
      <c r="X37" s="10">
        <v>11.63</v>
      </c>
      <c r="Y37" s="10">
        <v>11.69</v>
      </c>
      <c r="Z37" s="10">
        <v>10.65</v>
      </c>
      <c r="AA37" s="10">
        <v>10.75</v>
      </c>
      <c r="AB37" s="95">
        <v>40087400</v>
      </c>
      <c r="AC37" s="10">
        <v>10.75</v>
      </c>
      <c r="AD37">
        <f t="shared" si="2"/>
        <v>1.0399999999999991</v>
      </c>
      <c r="AE37" s="138">
        <f t="shared" si="3"/>
        <v>-7.4870912220309727E-2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7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42488</v>
      </c>
      <c r="X38" s="10">
        <v>11.53</v>
      </c>
      <c r="Y38" s="10">
        <v>12.41</v>
      </c>
      <c r="Z38" s="10">
        <v>11.52</v>
      </c>
      <c r="AA38" s="10">
        <v>11.62</v>
      </c>
      <c r="AB38" s="95">
        <v>41155500</v>
      </c>
      <c r="AC38" s="10">
        <v>11.62</v>
      </c>
      <c r="AD38">
        <f t="shared" si="2"/>
        <v>0.89000000000000057</v>
      </c>
      <c r="AE38" s="138">
        <f t="shared" si="3"/>
        <v>5.1903114186850896E-3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7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42487</v>
      </c>
      <c r="X39" s="10">
        <v>11.34</v>
      </c>
      <c r="Y39" s="10">
        <v>11.61</v>
      </c>
      <c r="Z39" s="10">
        <v>11.2</v>
      </c>
      <c r="AA39" s="10">
        <v>11.56</v>
      </c>
      <c r="AB39" s="95">
        <v>24314100</v>
      </c>
      <c r="AC39" s="10">
        <v>11.56</v>
      </c>
      <c r="AD39">
        <f t="shared" si="2"/>
        <v>0.41000000000000014</v>
      </c>
      <c r="AE39" s="138">
        <f t="shared" si="3"/>
        <v>4.344048653345034E-3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42486</v>
      </c>
      <c r="X40" s="10">
        <v>10.82</v>
      </c>
      <c r="Y40" s="10">
        <v>11.65</v>
      </c>
      <c r="Z40" s="10">
        <v>10.71</v>
      </c>
      <c r="AA40" s="10">
        <v>11.51</v>
      </c>
      <c r="AB40" s="95">
        <v>47026100</v>
      </c>
      <c r="AC40" s="10">
        <v>11.51</v>
      </c>
      <c r="AD40">
        <f t="shared" si="2"/>
        <v>0.9399999999999995</v>
      </c>
      <c r="AE40" s="138">
        <f t="shared" si="3"/>
        <v>9.0995260663506938E-2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42485</v>
      </c>
      <c r="X41" s="10">
        <v>10.67</v>
      </c>
      <c r="Y41" s="10">
        <v>10.88</v>
      </c>
      <c r="Z41" s="10">
        <v>10.48</v>
      </c>
      <c r="AA41" s="10">
        <v>10.55</v>
      </c>
      <c r="AB41" s="95">
        <v>22480400</v>
      </c>
      <c r="AC41" s="10">
        <v>10.55</v>
      </c>
      <c r="AD41">
        <f t="shared" si="2"/>
        <v>0.40000000000000036</v>
      </c>
      <c r="AE41" s="138">
        <f t="shared" si="3"/>
        <v>-1.0318949343339545E-2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42482</v>
      </c>
      <c r="X42" s="10">
        <v>10.66</v>
      </c>
      <c r="Y42" s="10">
        <v>10.81</v>
      </c>
      <c r="Z42" s="10">
        <v>10.5</v>
      </c>
      <c r="AA42" s="10">
        <v>10.66</v>
      </c>
      <c r="AB42" s="95">
        <v>18694600</v>
      </c>
      <c r="AC42" s="10">
        <v>10.66</v>
      </c>
      <c r="AD42">
        <f t="shared" si="2"/>
        <v>0.3100000000000005</v>
      </c>
      <c r="AE42" s="138">
        <f t="shared" si="3"/>
        <v>9.3896713615015948E-4</v>
      </c>
      <c r="AL42" s="246"/>
      <c r="AO42" s="24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11.49</v>
      </c>
      <c r="W43" s="133">
        <v>42481</v>
      </c>
      <c r="X43" s="10">
        <v>10.8</v>
      </c>
      <c r="Y43" s="10">
        <v>10.89</v>
      </c>
      <c r="Z43" s="10">
        <v>10.6</v>
      </c>
      <c r="AA43" s="10">
        <v>10.65</v>
      </c>
      <c r="AB43" s="95">
        <v>15596100</v>
      </c>
      <c r="AC43" s="10">
        <v>10.65</v>
      </c>
      <c r="AD43">
        <f t="shared" si="2"/>
        <v>0.29000000000000092</v>
      </c>
      <c r="AE43" s="138">
        <f t="shared" si="3"/>
        <v>-9.302325581395321E-3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4" t="s">
        <v>78</v>
      </c>
      <c r="P44" s="474"/>
      <c r="T44" s="93" t="s">
        <v>99</v>
      </c>
      <c r="U44" s="130">
        <v>11.59</v>
      </c>
      <c r="W44" s="133">
        <v>42480</v>
      </c>
      <c r="X44" s="10">
        <v>10.63</v>
      </c>
      <c r="Y44" s="10">
        <v>10.77</v>
      </c>
      <c r="Z44" s="10">
        <v>10.5</v>
      </c>
      <c r="AA44" s="10">
        <v>10.75</v>
      </c>
      <c r="AB44" s="95">
        <v>19260200</v>
      </c>
      <c r="AC44" s="10">
        <v>10.75</v>
      </c>
      <c r="AD44">
        <f t="shared" si="2"/>
        <v>0.26999999999999957</v>
      </c>
      <c r="AE44" s="138">
        <f t="shared" si="3"/>
        <v>2.7985074626866169E-3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13.552000000000001</v>
      </c>
      <c r="T45" s="93" t="s">
        <v>100</v>
      </c>
      <c r="U45" s="130" t="s">
        <v>289</v>
      </c>
      <c r="W45" s="133">
        <v>42479</v>
      </c>
      <c r="X45" s="10">
        <v>11.08</v>
      </c>
      <c r="Y45" s="10">
        <v>11.08</v>
      </c>
      <c r="Z45" s="10">
        <v>10.6</v>
      </c>
      <c r="AA45" s="10">
        <v>10.72</v>
      </c>
      <c r="AB45" s="95">
        <v>20952300</v>
      </c>
      <c r="AC45" s="10">
        <v>10.72</v>
      </c>
      <c r="AD45">
        <f t="shared" si="2"/>
        <v>0.48000000000000043</v>
      </c>
      <c r="AE45" s="138">
        <f t="shared" si="3"/>
        <v>-1.5610651974288348E-2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13.428800000000001</v>
      </c>
      <c r="T46" s="93" t="s">
        <v>101</v>
      </c>
      <c r="U46" s="130" t="s">
        <v>290</v>
      </c>
      <c r="W46" s="133">
        <v>42478</v>
      </c>
      <c r="X46" s="10">
        <v>10.63</v>
      </c>
      <c r="Y46" s="10">
        <v>11.1</v>
      </c>
      <c r="Z46" s="10">
        <v>10.56</v>
      </c>
      <c r="AA46" s="10">
        <v>10.89</v>
      </c>
      <c r="AB46" s="95">
        <v>26355200</v>
      </c>
      <c r="AC46" s="10">
        <v>10.89</v>
      </c>
      <c r="AD46">
        <f t="shared" si="2"/>
        <v>0.53999999999999915</v>
      </c>
      <c r="AE46" s="138">
        <f t="shared" si="3"/>
        <v>1.8709073900841977E-2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13.305600000000002</v>
      </c>
      <c r="T47" s="93" t="s">
        <v>102</v>
      </c>
      <c r="U47" s="130">
        <v>13.48</v>
      </c>
      <c r="W47" s="133">
        <v>42475</v>
      </c>
      <c r="X47" s="10">
        <v>10.73</v>
      </c>
      <c r="Y47" s="10">
        <v>10.78</v>
      </c>
      <c r="Z47" s="10">
        <v>10.46</v>
      </c>
      <c r="AA47" s="10">
        <v>10.69</v>
      </c>
      <c r="AB47" s="95">
        <v>25295600</v>
      </c>
      <c r="AC47" s="10">
        <v>10.69</v>
      </c>
      <c r="AD47">
        <f t="shared" si="2"/>
        <v>0.31999999999999851</v>
      </c>
      <c r="AE47" s="138">
        <f t="shared" si="3"/>
        <v>2.7884615384615286E-2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13.182400000000001</v>
      </c>
      <c r="T48" s="93" t="s">
        <v>103</v>
      </c>
      <c r="U48" s="130">
        <v>1.7642100000000001</v>
      </c>
      <c r="W48" s="133">
        <v>42474</v>
      </c>
      <c r="X48" s="10">
        <v>10.79</v>
      </c>
      <c r="Y48" s="10">
        <v>10.79</v>
      </c>
      <c r="Z48" s="10">
        <v>10.39</v>
      </c>
      <c r="AA48" s="10">
        <v>10.4</v>
      </c>
      <c r="AB48" s="95">
        <v>17765400</v>
      </c>
      <c r="AC48" s="10">
        <v>10.4</v>
      </c>
      <c r="AD48">
        <f t="shared" si="2"/>
        <v>0.39999999999999858</v>
      </c>
      <c r="AE48" s="138">
        <f t="shared" si="3"/>
        <v>-4.4117647058823595E-2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13.059200000000001</v>
      </c>
      <c r="T49" s="93" t="s">
        <v>123</v>
      </c>
      <c r="U49" s="130" t="s">
        <v>222</v>
      </c>
      <c r="W49" s="133">
        <v>42473</v>
      </c>
      <c r="X49" s="10">
        <v>10.3</v>
      </c>
      <c r="Y49" s="10">
        <v>10.9</v>
      </c>
      <c r="Z49" s="10">
        <v>10.199999999999999</v>
      </c>
      <c r="AA49" s="10">
        <v>10.88</v>
      </c>
      <c r="AB49" s="95">
        <v>26081500</v>
      </c>
      <c r="AC49" s="10">
        <v>10.88</v>
      </c>
      <c r="AD49">
        <f t="shared" si="2"/>
        <v>0.70000000000000107</v>
      </c>
      <c r="AE49" s="138">
        <f t="shared" si="3"/>
        <v>6.9813176007866407E-2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12.936000000000002</v>
      </c>
      <c r="T50" s="93"/>
      <c r="U50" s="130"/>
      <c r="W50" s="133">
        <v>42472</v>
      </c>
      <c r="X50" s="10">
        <v>10.51</v>
      </c>
      <c r="Y50" s="10">
        <v>10.54</v>
      </c>
      <c r="Z50" s="10">
        <v>10.050000000000001</v>
      </c>
      <c r="AA50" s="10">
        <v>10.17</v>
      </c>
      <c r="AB50" s="95">
        <v>25651400</v>
      </c>
      <c r="AC50" s="10">
        <v>10.17</v>
      </c>
      <c r="AD50">
        <f t="shared" si="2"/>
        <v>0.48999999999999844</v>
      </c>
      <c r="AE50" s="138">
        <f t="shared" si="3"/>
        <v>-2.6794258373205704E-2</v>
      </c>
      <c r="AL50" s="246"/>
      <c r="AO50" s="246"/>
    </row>
    <row r="51" spans="2:41" x14ac:dyDescent="0.25">
      <c r="B51" s="477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77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12.812800000000001</v>
      </c>
      <c r="T51" s="93" t="s">
        <v>105</v>
      </c>
      <c r="U51" s="130" t="s">
        <v>291</v>
      </c>
      <c r="W51" s="133">
        <v>42471</v>
      </c>
      <c r="X51" s="10">
        <v>10.75</v>
      </c>
      <c r="Y51" s="10">
        <v>10.92</v>
      </c>
      <c r="Z51" s="10">
        <v>10.44</v>
      </c>
      <c r="AA51" s="10">
        <v>10.45</v>
      </c>
      <c r="AB51" s="95">
        <v>18235600</v>
      </c>
      <c r="AC51" s="10">
        <v>10.45</v>
      </c>
      <c r="AD51">
        <f t="shared" si="2"/>
        <v>0.48000000000000043</v>
      </c>
      <c r="AE51" s="138">
        <f t="shared" si="3"/>
        <v>-2.5186567164179219E-2</v>
      </c>
    </row>
    <row r="52" spans="2:41" x14ac:dyDescent="0.25">
      <c r="B52" s="477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77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12.6896</v>
      </c>
      <c r="T52" s="93" t="s">
        <v>106</v>
      </c>
      <c r="U52" s="130" t="s">
        <v>254</v>
      </c>
      <c r="W52" s="133">
        <v>42468</v>
      </c>
      <c r="X52" s="10">
        <v>10.64</v>
      </c>
      <c r="Y52" s="10">
        <v>10.89</v>
      </c>
      <c r="Z52" s="10">
        <v>10.57</v>
      </c>
      <c r="AA52" s="10">
        <v>10.72</v>
      </c>
      <c r="AB52" s="95">
        <v>18934600</v>
      </c>
      <c r="AC52" s="10">
        <v>10.72</v>
      </c>
      <c r="AD52">
        <f t="shared" si="2"/>
        <v>0.32000000000000028</v>
      </c>
      <c r="AE52" s="138">
        <f t="shared" si="3"/>
        <v>1.9980970504281714E-2</v>
      </c>
    </row>
    <row r="53" spans="2:41" x14ac:dyDescent="0.25">
      <c r="B53" s="477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8" si="6">H53*I53-J53</f>
        <v>5684.88</v>
      </c>
      <c r="O53" s="83">
        <v>1.02</v>
      </c>
      <c r="P53" s="83">
        <f t="shared" si="5"/>
        <v>12.5664</v>
      </c>
      <c r="T53" s="93" t="s">
        <v>107</v>
      </c>
      <c r="U53" s="131">
        <v>29207673</v>
      </c>
      <c r="W53" s="133">
        <v>42467</v>
      </c>
      <c r="X53" s="10">
        <v>10.42</v>
      </c>
      <c r="Y53" s="10">
        <v>10.65</v>
      </c>
      <c r="Z53" s="10">
        <v>10.39</v>
      </c>
      <c r="AA53" s="10">
        <v>10.51</v>
      </c>
      <c r="AB53" s="95">
        <v>19318700</v>
      </c>
      <c r="AC53" s="10">
        <v>10.51</v>
      </c>
      <c r="AD53">
        <f t="shared" si="2"/>
        <v>0.25999999999999979</v>
      </c>
      <c r="AE53" s="138">
        <f t="shared" si="3"/>
        <v>3.8204393505252288E-3</v>
      </c>
    </row>
    <row r="54" spans="2:41" x14ac:dyDescent="0.25">
      <c r="B54" s="47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12.443200000000001</v>
      </c>
      <c r="T54" s="93" t="s">
        <v>110</v>
      </c>
      <c r="U54" s="131">
        <v>24472500</v>
      </c>
      <c r="W54" s="133">
        <v>42466</v>
      </c>
      <c r="X54" s="10">
        <v>10.42</v>
      </c>
      <c r="Y54" s="10">
        <v>10.48</v>
      </c>
      <c r="Z54" s="10">
        <v>10.25</v>
      </c>
      <c r="AA54" s="10">
        <v>10.47</v>
      </c>
      <c r="AB54" s="95">
        <v>18382000</v>
      </c>
      <c r="AC54" s="10">
        <v>10.47</v>
      </c>
      <c r="AD54">
        <f t="shared" si="2"/>
        <v>0.23000000000000043</v>
      </c>
      <c r="AE54" s="138">
        <f t="shared" si="3"/>
        <v>6.7307692307692069E-3</v>
      </c>
      <c r="AL54" s="246"/>
      <c r="AO54" s="246"/>
    </row>
    <row r="55" spans="2:41" x14ac:dyDescent="0.25">
      <c r="B55" s="47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12.32</v>
      </c>
      <c r="T55" s="93" t="s">
        <v>108</v>
      </c>
      <c r="U55" s="130" t="s">
        <v>292</v>
      </c>
      <c r="W55" s="133">
        <v>42465</v>
      </c>
      <c r="X55" s="10">
        <v>10.63</v>
      </c>
      <c r="Y55" s="10">
        <v>10.72</v>
      </c>
      <c r="Z55" s="10">
        <v>10.38</v>
      </c>
      <c r="AA55" s="10">
        <v>10.4</v>
      </c>
      <c r="AB55" s="95">
        <v>20753700</v>
      </c>
      <c r="AC55" s="10">
        <v>10.4</v>
      </c>
      <c r="AD55">
        <f t="shared" si="2"/>
        <v>0.33999999999999986</v>
      </c>
      <c r="AE55" s="138">
        <f t="shared" si="3"/>
        <v>-3.703703703703709E-2</v>
      </c>
    </row>
    <row r="56" spans="2:41" x14ac:dyDescent="0.25">
      <c r="B56" s="477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72">
        <v>500</v>
      </c>
      <c r="I56" s="2">
        <v>11.96</v>
      </c>
      <c r="J56" s="2">
        <v>0.13</v>
      </c>
      <c r="K56" s="2">
        <f t="shared" si="6"/>
        <v>5979.87</v>
      </c>
      <c r="O56" s="83">
        <v>0.99</v>
      </c>
      <c r="P56" s="83">
        <f t="shared" si="5"/>
        <v>12.1968</v>
      </c>
      <c r="T56" s="93" t="s">
        <v>111</v>
      </c>
      <c r="U56" s="130">
        <v>12.03</v>
      </c>
      <c r="W56" s="133">
        <v>42464</v>
      </c>
      <c r="X56" s="10">
        <v>11.06</v>
      </c>
      <c r="Y56" s="10">
        <v>11.22</v>
      </c>
      <c r="Z56" s="10">
        <v>10.78</v>
      </c>
      <c r="AA56" s="10">
        <v>10.8</v>
      </c>
      <c r="AB56" s="95">
        <v>22470500</v>
      </c>
      <c r="AC56" s="10">
        <v>10.8</v>
      </c>
      <c r="AD56">
        <f t="shared" si="2"/>
        <v>0.44000000000000128</v>
      </c>
      <c r="AE56" s="138">
        <f t="shared" si="3"/>
        <v>-2.0852221214868405E-2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12.073600000000001</v>
      </c>
      <c r="T57" s="93" t="s">
        <v>112</v>
      </c>
      <c r="U57" s="130">
        <v>0.96</v>
      </c>
      <c r="W57" s="133">
        <v>42461</v>
      </c>
      <c r="X57" s="10">
        <v>10.28</v>
      </c>
      <c r="Y57" s="10">
        <v>11.07</v>
      </c>
      <c r="Z57" s="10">
        <v>10.24</v>
      </c>
      <c r="AA57" s="10">
        <v>11.03</v>
      </c>
      <c r="AB57" s="95">
        <v>28435900</v>
      </c>
      <c r="AC57" s="10">
        <v>11.03</v>
      </c>
      <c r="AD57">
        <f t="shared" si="2"/>
        <v>0.83000000000000007</v>
      </c>
      <c r="AE57" s="138">
        <f t="shared" si="3"/>
        <v>5.3486150907354313E-2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11.9504</v>
      </c>
      <c r="T58" s="93" t="s">
        <v>109</v>
      </c>
      <c r="U58" s="130" t="s">
        <v>124</v>
      </c>
      <c r="W58" s="133">
        <v>42460</v>
      </c>
      <c r="X58" s="10">
        <v>10.31</v>
      </c>
      <c r="Y58" s="10">
        <v>10.49</v>
      </c>
      <c r="Z58" s="10">
        <v>10.01</v>
      </c>
      <c r="AA58" s="10">
        <v>10.47</v>
      </c>
      <c r="AB58" s="95">
        <v>48091700</v>
      </c>
      <c r="AC58" s="10">
        <v>10.47</v>
      </c>
      <c r="AD58">
        <f t="shared" si="2"/>
        <v>0.48000000000000043</v>
      </c>
      <c r="AE58" s="138">
        <f t="shared" si="3"/>
        <v>-9.5419847328237495E-4</v>
      </c>
      <c r="AL58" s="246"/>
      <c r="AO58" s="24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11.827199999999999</v>
      </c>
      <c r="W59" s="133">
        <v>42459</v>
      </c>
      <c r="X59" s="10">
        <v>10.51</v>
      </c>
      <c r="Y59" s="10">
        <v>10.95</v>
      </c>
      <c r="Z59" s="10">
        <v>10.4</v>
      </c>
      <c r="AA59" s="10">
        <v>10.48</v>
      </c>
      <c r="AB59" s="95">
        <v>34271100</v>
      </c>
      <c r="AC59" s="10">
        <v>10.48</v>
      </c>
      <c r="AD59">
        <f t="shared" si="2"/>
        <v>0.54999999999999893</v>
      </c>
      <c r="AE59" s="138">
        <f t="shared" si="3"/>
        <v>2.870813397129357E-3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11.703999999999999</v>
      </c>
      <c r="W60" s="133">
        <v>42458</v>
      </c>
      <c r="X60" s="10">
        <v>10.18</v>
      </c>
      <c r="Y60" s="10">
        <v>10.53</v>
      </c>
      <c r="Z60" s="10">
        <v>10.1</v>
      </c>
      <c r="AA60" s="10">
        <v>10.45</v>
      </c>
      <c r="AB60" s="95">
        <v>30864600</v>
      </c>
      <c r="AC60" s="10">
        <v>10.45</v>
      </c>
      <c r="AD60">
        <f t="shared" si="2"/>
        <v>0.42999999999999972</v>
      </c>
      <c r="AE60" s="138">
        <f t="shared" si="3"/>
        <v>6.7437379576107404E-3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11.5808</v>
      </c>
      <c r="W61" s="133">
        <v>42457</v>
      </c>
      <c r="X61" s="10">
        <v>10.5</v>
      </c>
      <c r="Y61" s="10">
        <v>10.59</v>
      </c>
      <c r="Z61" s="10">
        <v>10.25</v>
      </c>
      <c r="AA61" s="10">
        <v>10.38</v>
      </c>
      <c r="AB61" s="95">
        <v>22750600</v>
      </c>
      <c r="AC61" s="10">
        <v>10.38</v>
      </c>
      <c r="AD61">
        <f t="shared" si="2"/>
        <v>0.33999999999999986</v>
      </c>
      <c r="AE61" s="138">
        <f t="shared" si="3"/>
        <v>-1.1428571428571344E-2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11.457600000000001</v>
      </c>
      <c r="W62" s="133">
        <v>42453</v>
      </c>
      <c r="X62" s="10">
        <v>10.5</v>
      </c>
      <c r="Y62" s="10">
        <v>10.6</v>
      </c>
      <c r="Z62" s="10">
        <v>10.33</v>
      </c>
      <c r="AA62" s="10">
        <v>10.5</v>
      </c>
      <c r="AB62" s="95">
        <v>22766800</v>
      </c>
      <c r="AC62" s="10">
        <v>10.5</v>
      </c>
      <c r="AD62">
        <f t="shared" si="2"/>
        <v>0.26999999999999957</v>
      </c>
      <c r="AE62" s="138">
        <f t="shared" si="3"/>
        <v>-1.4084507042253502E-2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11.3344</v>
      </c>
      <c r="W63" s="133">
        <v>42452</v>
      </c>
      <c r="X63" s="10">
        <v>11.43</v>
      </c>
      <c r="Y63" s="10">
        <v>11.46</v>
      </c>
      <c r="Z63" s="10">
        <v>10.63</v>
      </c>
      <c r="AA63" s="10">
        <v>10.65</v>
      </c>
      <c r="AB63" s="95">
        <v>29356600</v>
      </c>
      <c r="AC63" s="10">
        <v>10.65</v>
      </c>
      <c r="AD63">
        <f t="shared" si="2"/>
        <v>0.83000000000000007</v>
      </c>
      <c r="AE63" s="138">
        <f t="shared" si="3"/>
        <v>-6.9055944055943952E-2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11.2112</v>
      </c>
      <c r="W64" s="133">
        <v>42451</v>
      </c>
      <c r="X64" s="10">
        <v>11.45</v>
      </c>
      <c r="Y64" s="10">
        <v>11.6</v>
      </c>
      <c r="Z64" s="10">
        <v>11.33</v>
      </c>
      <c r="AA64" s="10">
        <v>11.44</v>
      </c>
      <c r="AB64" s="95">
        <v>13444900</v>
      </c>
      <c r="AC64" s="10">
        <v>11.44</v>
      </c>
      <c r="AD64">
        <f t="shared" si="2"/>
        <v>0.26999999999999957</v>
      </c>
      <c r="AE64" s="138">
        <f t="shared" si="3"/>
        <v>-7.8057241977450564E-3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1">
        <v>42530</v>
      </c>
      <c r="H65" s="82">
        <v>500</v>
      </c>
      <c r="I65" s="44">
        <v>12.61</v>
      </c>
      <c r="J65" s="44">
        <v>0.14000000000000001</v>
      </c>
      <c r="K65" s="44">
        <f t="shared" si="6"/>
        <v>6304.86</v>
      </c>
      <c r="O65" s="83">
        <v>0.9</v>
      </c>
      <c r="P65" s="83">
        <f t="shared" si="5"/>
        <v>11.088000000000001</v>
      </c>
      <c r="W65" s="133">
        <v>42450</v>
      </c>
      <c r="X65" s="10">
        <v>11.14</v>
      </c>
      <c r="Y65" s="10">
        <v>11.6</v>
      </c>
      <c r="Z65" s="10">
        <v>11.08</v>
      </c>
      <c r="AA65" s="10">
        <v>11.53</v>
      </c>
      <c r="AB65" s="95">
        <v>18064600</v>
      </c>
      <c r="AC65" s="10">
        <v>11.53</v>
      </c>
      <c r="AD65">
        <f t="shared" si="2"/>
        <v>0.51999999999999957</v>
      </c>
      <c r="AE65" s="138">
        <f t="shared" si="3"/>
        <v>3.5008976660682034E-2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1">
        <v>42537</v>
      </c>
      <c r="H66" s="82">
        <v>500</v>
      </c>
      <c r="I66" s="44">
        <v>11.95</v>
      </c>
      <c r="J66" s="44">
        <v>0.13</v>
      </c>
      <c r="K66" s="44">
        <f t="shared" si="6"/>
        <v>5974.87</v>
      </c>
      <c r="W66" s="133">
        <v>42447</v>
      </c>
      <c r="X66" s="10">
        <v>10.84</v>
      </c>
      <c r="Y66" s="10">
        <v>11.17</v>
      </c>
      <c r="Z66" s="10">
        <v>10.75</v>
      </c>
      <c r="AA66" s="10">
        <v>11.14</v>
      </c>
      <c r="AB66" s="95">
        <v>44781200</v>
      </c>
      <c r="AC66" s="10">
        <v>11.14</v>
      </c>
      <c r="AD66">
        <f t="shared" si="2"/>
        <v>0.41999999999999993</v>
      </c>
      <c r="AE66" s="138">
        <f t="shared" si="3"/>
        <v>2.4839006439742572E-2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1">
        <v>42541</v>
      </c>
      <c r="H67" s="82">
        <v>760</v>
      </c>
      <c r="I67" s="44">
        <v>12.63</v>
      </c>
      <c r="J67" s="44">
        <v>0.21</v>
      </c>
      <c r="K67" s="44">
        <f t="shared" si="6"/>
        <v>9598.590000000002</v>
      </c>
      <c r="N67" s="4"/>
      <c r="O67" s="4"/>
      <c r="P67" s="4"/>
      <c r="Q67" s="4"/>
      <c r="R67" s="4"/>
      <c r="S67" s="4"/>
      <c r="T67" s="4"/>
      <c r="U67" s="109"/>
      <c r="W67" s="133">
        <v>42446</v>
      </c>
      <c r="X67" s="10">
        <v>10.72</v>
      </c>
      <c r="Y67" s="10">
        <v>11</v>
      </c>
      <c r="Z67" s="10">
        <v>10.6</v>
      </c>
      <c r="AA67" s="10">
        <v>10.87</v>
      </c>
      <c r="AB67" s="95">
        <v>19907200</v>
      </c>
      <c r="AC67" s="10">
        <v>10.87</v>
      </c>
      <c r="AD67">
        <f>Y67-Z67</f>
        <v>0.40000000000000036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188"/>
      <c r="I68" s="3"/>
      <c r="J68" s="3"/>
      <c r="K68" s="3"/>
      <c r="N68" s="4"/>
      <c r="O68" s="46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N69" s="4"/>
      <c r="O69" s="464"/>
      <c r="P69" s="464"/>
      <c r="Q69" s="464"/>
      <c r="R69" s="464"/>
      <c r="S69" s="464"/>
      <c r="T69" s="464"/>
      <c r="U69" s="465"/>
    </row>
    <row r="70" spans="2:31" x14ac:dyDescent="0.25">
      <c r="B70" s="388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N70" s="4"/>
      <c r="O70" s="4"/>
      <c r="P70" s="4"/>
      <c r="Q70" s="4"/>
      <c r="R70" s="4"/>
      <c r="S70" s="4"/>
      <c r="T70" s="4"/>
      <c r="U70" s="245"/>
    </row>
    <row r="71" spans="2:31" x14ac:dyDescent="0.25">
      <c r="B71" s="388"/>
      <c r="C71" s="7">
        <v>500</v>
      </c>
      <c r="D71" s="44">
        <v>14.33</v>
      </c>
      <c r="E71" s="44">
        <v>0</v>
      </c>
      <c r="F71" s="44">
        <f t="shared" si="8"/>
        <v>7165</v>
      </c>
      <c r="N71" s="4"/>
      <c r="O71" s="4"/>
      <c r="P71" s="4"/>
      <c r="Q71" s="4"/>
      <c r="R71" s="4"/>
      <c r="S71" s="4"/>
      <c r="T71" s="4"/>
      <c r="U71" s="245"/>
    </row>
    <row r="72" spans="2:31" x14ac:dyDescent="0.25">
      <c r="B72" s="388"/>
      <c r="C72" s="7">
        <v>440</v>
      </c>
      <c r="D72" s="44">
        <v>14.33</v>
      </c>
      <c r="E72" s="44">
        <v>0</v>
      </c>
      <c r="F72" s="44">
        <f t="shared" si="8"/>
        <v>6305.2</v>
      </c>
      <c r="N72" s="4"/>
      <c r="O72" s="4"/>
      <c r="P72" s="4"/>
      <c r="Q72" s="4"/>
      <c r="R72" s="4"/>
      <c r="S72" s="4"/>
      <c r="T72" s="4"/>
      <c r="U72" s="24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N73" s="4"/>
      <c r="O73" s="4"/>
      <c r="P73" s="4"/>
      <c r="Q73" s="4"/>
      <c r="R73" s="4"/>
      <c r="S73" s="4"/>
      <c r="T73" s="4"/>
      <c r="U73" s="24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N74" s="4"/>
      <c r="O74" s="4"/>
      <c r="P74" s="4"/>
      <c r="Q74" s="4"/>
      <c r="R74" s="4"/>
      <c r="S74" s="4"/>
      <c r="T74" s="4"/>
      <c r="U74" s="24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N75" s="4"/>
      <c r="O75" s="4"/>
      <c r="P75" s="4"/>
      <c r="Q75" s="4"/>
      <c r="R75" s="4"/>
      <c r="S75" s="4"/>
      <c r="T75" s="4"/>
      <c r="U75" s="466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N77" s="4"/>
      <c r="O77" s="464"/>
      <c r="P77" s="4"/>
      <c r="Q77" s="4"/>
      <c r="R77" s="4"/>
      <c r="S77" s="4"/>
      <c r="T77" s="4"/>
      <c r="U77" s="109"/>
    </row>
    <row r="78" spans="2:31" x14ac:dyDescent="0.25">
      <c r="B78" s="388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N78" s="4"/>
      <c r="O78" s="464"/>
      <c r="P78" s="464"/>
      <c r="Q78" s="464"/>
      <c r="R78" s="464"/>
      <c r="S78" s="464"/>
      <c r="T78" s="464"/>
      <c r="U78" s="465"/>
    </row>
    <row r="79" spans="2:31" x14ac:dyDescent="0.25">
      <c r="B79" s="388"/>
      <c r="C79" s="7">
        <v>30</v>
      </c>
      <c r="D79" s="7">
        <v>11.35</v>
      </c>
      <c r="E79" s="44">
        <v>0</v>
      </c>
      <c r="F79" s="44">
        <f t="shared" si="8"/>
        <v>340.5</v>
      </c>
      <c r="N79" s="4"/>
      <c r="O79" s="4"/>
      <c r="P79" s="4"/>
      <c r="Q79" s="4"/>
      <c r="R79" s="4"/>
      <c r="S79" s="4"/>
      <c r="T79" s="4"/>
      <c r="U79" s="245"/>
    </row>
    <row r="80" spans="2:31" x14ac:dyDescent="0.25">
      <c r="B80" s="388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N80" s="4"/>
      <c r="O80" s="4"/>
      <c r="P80" s="4"/>
      <c r="Q80" s="4"/>
      <c r="R80" s="4"/>
      <c r="S80" s="4"/>
      <c r="T80" s="4"/>
      <c r="U80" s="245"/>
    </row>
    <row r="81" spans="1:21" x14ac:dyDescent="0.25">
      <c r="B81" s="388"/>
      <c r="C81" s="7">
        <v>500</v>
      </c>
      <c r="D81" s="7">
        <v>10.75</v>
      </c>
      <c r="E81" s="44">
        <v>0</v>
      </c>
      <c r="F81" s="44">
        <f t="shared" si="8"/>
        <v>5375</v>
      </c>
      <c r="N81" s="4"/>
      <c r="O81" s="4"/>
      <c r="P81" s="4"/>
      <c r="Q81" s="4"/>
      <c r="R81" s="4"/>
      <c r="S81" s="4"/>
      <c r="T81" s="4"/>
      <c r="U81" s="466"/>
    </row>
    <row r="82" spans="1:21" x14ac:dyDescent="0.25">
      <c r="B82" s="388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88"/>
      <c r="C83" s="7">
        <v>5</v>
      </c>
      <c r="D83" s="7">
        <v>11.07</v>
      </c>
      <c r="E83" s="44">
        <v>0</v>
      </c>
      <c r="F83" s="44">
        <f t="shared" si="8"/>
        <v>55.35</v>
      </c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84" t="s">
        <v>256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84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84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7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13" si="9">C97*D97+E97</f>
        <v>9500</v>
      </c>
    </row>
    <row r="98" spans="2:7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7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7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7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7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7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7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7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7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7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7" x14ac:dyDescent="0.25">
      <c r="B108" s="1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</row>
    <row r="109" spans="2:7" x14ac:dyDescent="0.25">
      <c r="B109" s="1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</row>
    <row r="110" spans="2:7" x14ac:dyDescent="0.25">
      <c r="B110" s="1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"/>
    </row>
    <row r="111" spans="2:7" x14ac:dyDescent="0.25">
      <c r="B111" s="1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</row>
    <row r="112" spans="2:7" x14ac:dyDescent="0.25">
      <c r="B112" s="1">
        <v>42541</v>
      </c>
      <c r="C112" s="4">
        <v>100</v>
      </c>
      <c r="D112" s="3">
        <v>12.32</v>
      </c>
      <c r="E112" s="3">
        <v>0</v>
      </c>
      <c r="F112" s="3">
        <f t="shared" si="9"/>
        <v>1232</v>
      </c>
    </row>
    <row r="113" spans="1:13" x14ac:dyDescent="0.25">
      <c r="C113" s="4"/>
      <c r="D113" s="3"/>
      <c r="E113" s="3"/>
      <c r="F113" s="3"/>
    </row>
    <row r="121" spans="1:13" x14ac:dyDescent="0.25">
      <c r="A121" s="22" t="s">
        <v>81</v>
      </c>
      <c r="B121" s="12"/>
      <c r="C121" s="12">
        <f>SUM(C2:C120)</f>
        <v>51075</v>
      </c>
      <c r="D121" s="12"/>
      <c r="E121" s="12"/>
      <c r="F121" s="13">
        <f>SUM(F2:F120)</f>
        <v>711828.73300000012</v>
      </c>
      <c r="G121" s="12"/>
      <c r="H121" s="12">
        <f>SUM(H2:H120)</f>
        <v>46475</v>
      </c>
      <c r="I121" s="13"/>
      <c r="J121" s="13"/>
      <c r="K121" s="13">
        <f>SUM(K2:K120)</f>
        <v>636114.19999999984</v>
      </c>
      <c r="L121" s="13"/>
      <c r="M121" s="13">
        <f>SUM(M2:M120)</f>
        <v>0</v>
      </c>
    </row>
    <row r="122" spans="1:13" ht="15.75" thickBot="1" x14ac:dyDescent="0.3">
      <c r="A122" s="384" t="s">
        <v>221</v>
      </c>
      <c r="B122" s="385"/>
      <c r="C122" s="386">
        <f>SumByColor($A$122,C2:C120)</f>
        <v>45975</v>
      </c>
      <c r="D122" s="386"/>
      <c r="E122" s="386"/>
      <c r="F122" s="387">
        <f>SumByColor($A$122,F2:F120)</f>
        <v>629864</v>
      </c>
      <c r="G122" s="386"/>
      <c r="H122" s="386">
        <f>SumByColor($A$122,H2:H120)</f>
        <v>45975</v>
      </c>
      <c r="I122" s="386"/>
      <c r="J122" s="386"/>
      <c r="K122" s="387">
        <f>SumByColor($A$122,K2:K120)</f>
        <v>630144</v>
      </c>
      <c r="L122" s="386"/>
      <c r="M122" s="387">
        <f>SumByColor($A$122,M2:M120)</f>
        <v>0</v>
      </c>
    </row>
    <row r="125" spans="1:13" x14ac:dyDescent="0.25">
      <c r="B125" s="199" t="s">
        <v>114</v>
      </c>
      <c r="C125" s="199" t="s">
        <v>150</v>
      </c>
      <c r="D125" s="200" t="s">
        <v>149</v>
      </c>
      <c r="E125" s="202" t="s">
        <v>151</v>
      </c>
      <c r="F125" s="203" t="s">
        <v>65</v>
      </c>
      <c r="G125" s="240" t="s">
        <v>155</v>
      </c>
      <c r="H125" s="203" t="s">
        <v>88</v>
      </c>
      <c r="I125" s="240" t="s">
        <v>161</v>
      </c>
    </row>
    <row r="126" spans="1:13" x14ac:dyDescent="0.25">
      <c r="B126" s="201">
        <v>42304</v>
      </c>
      <c r="C126" s="10">
        <v>5100</v>
      </c>
      <c r="D126" s="210">
        <v>17.29</v>
      </c>
      <c r="E126" s="40">
        <v>16.68</v>
      </c>
      <c r="F126" s="40">
        <f t="shared" ref="F126:F163" si="10">-C126*(D126-E126)</f>
        <v>-3110.9999999999973</v>
      </c>
      <c r="G126" s="40">
        <f t="shared" ref="G126:G135" si="11">IF(C126=0, 0,D126*C126)</f>
        <v>88179</v>
      </c>
      <c r="H126" s="244">
        <f t="shared" ref="H126:H140" si="12">IF(C126=0, D126, (E126-D126)/D126)</f>
        <v>-3.5280508964719459E-2</v>
      </c>
      <c r="I126" s="40"/>
    </row>
    <row r="127" spans="1:13" x14ac:dyDescent="0.25">
      <c r="B127" s="201">
        <v>42305</v>
      </c>
      <c r="C127" s="10">
        <v>4900</v>
      </c>
      <c r="D127" s="210">
        <v>17.29</v>
      </c>
      <c r="E127" s="40">
        <v>16.920000000000002</v>
      </c>
      <c r="F127" s="40">
        <f t="shared" si="10"/>
        <v>-1812.9999999999875</v>
      </c>
      <c r="G127" s="40">
        <f t="shared" si="11"/>
        <v>84721</v>
      </c>
      <c r="H127" s="244">
        <f t="shared" si="12"/>
        <v>-2.1399652978600199E-2</v>
      </c>
      <c r="I127" s="40"/>
    </row>
    <row r="128" spans="1:13" x14ac:dyDescent="0.25">
      <c r="B128" s="201">
        <v>42306</v>
      </c>
      <c r="C128" s="10">
        <v>5100</v>
      </c>
      <c r="D128" s="210">
        <v>17.25</v>
      </c>
      <c r="E128" s="40">
        <v>16.21</v>
      </c>
      <c r="F128" s="40">
        <f t="shared" si="10"/>
        <v>-5303.9999999999955</v>
      </c>
      <c r="G128" s="40">
        <f t="shared" si="11"/>
        <v>87975</v>
      </c>
      <c r="H128" s="244">
        <f t="shared" si="12"/>
        <v>-6.0289855072463719E-2</v>
      </c>
      <c r="I128" s="40"/>
    </row>
    <row r="129" spans="2:9" x14ac:dyDescent="0.25">
      <c r="B129" s="201">
        <v>42311</v>
      </c>
      <c r="C129" s="10">
        <v>2710</v>
      </c>
      <c r="D129" s="210">
        <v>16.989999999999998</v>
      </c>
      <c r="E129" s="40">
        <v>17.84</v>
      </c>
      <c r="F129" s="40">
        <f t="shared" si="10"/>
        <v>2303.5000000000036</v>
      </c>
      <c r="G129" s="40">
        <f t="shared" si="11"/>
        <v>46042.899999999994</v>
      </c>
      <c r="H129" s="244">
        <f t="shared" si="12"/>
        <v>5.0029429075927105E-2</v>
      </c>
      <c r="I129" s="40"/>
    </row>
    <row r="130" spans="2:9" x14ac:dyDescent="0.25">
      <c r="B130" s="201">
        <v>42312</v>
      </c>
      <c r="C130" s="10">
        <v>2902</v>
      </c>
      <c r="D130" s="210">
        <v>16.989999999999998</v>
      </c>
      <c r="E130" s="40">
        <v>17.440000000000001</v>
      </c>
      <c r="F130" s="40">
        <f t="shared" si="10"/>
        <v>1305.9000000000083</v>
      </c>
      <c r="G130" s="40">
        <f t="shared" si="11"/>
        <v>49304.979999999996</v>
      </c>
      <c r="H130" s="244">
        <f t="shared" si="12"/>
        <v>2.6486168334314473E-2</v>
      </c>
      <c r="I130" s="40"/>
    </row>
    <row r="131" spans="2:9" x14ac:dyDescent="0.25">
      <c r="B131" s="201">
        <v>42313</v>
      </c>
      <c r="C131" s="10">
        <v>5710</v>
      </c>
      <c r="D131" s="210">
        <v>16.91</v>
      </c>
      <c r="E131" s="40">
        <v>16.510000000000002</v>
      </c>
      <c r="F131" s="40">
        <f t="shared" si="10"/>
        <v>-2283.9999999999918</v>
      </c>
      <c r="G131" s="40">
        <f t="shared" si="11"/>
        <v>96556.1</v>
      </c>
      <c r="H131" s="244">
        <f t="shared" si="12"/>
        <v>-2.3654642223536283E-2</v>
      </c>
      <c r="I131" s="40"/>
    </row>
    <row r="132" spans="2:9" x14ac:dyDescent="0.25">
      <c r="B132" s="201">
        <v>42314</v>
      </c>
      <c r="C132" s="10">
        <v>4710</v>
      </c>
      <c r="D132" s="210">
        <v>16.95</v>
      </c>
      <c r="E132" s="40">
        <v>16.45</v>
      </c>
      <c r="F132" s="40">
        <f t="shared" si="10"/>
        <v>-2355</v>
      </c>
      <c r="G132" s="40">
        <f t="shared" si="11"/>
        <v>79834.5</v>
      </c>
      <c r="H132" s="244">
        <f t="shared" si="12"/>
        <v>-2.9498525073746312E-2</v>
      </c>
      <c r="I132" s="40"/>
    </row>
    <row r="133" spans="2:9" x14ac:dyDescent="0.25">
      <c r="B133" s="201">
        <v>42317</v>
      </c>
      <c r="C133" s="10">
        <v>5060</v>
      </c>
      <c r="D133" s="210">
        <v>16.87</v>
      </c>
      <c r="E133" s="40">
        <v>15.84</v>
      </c>
      <c r="F133" s="40">
        <f t="shared" si="10"/>
        <v>-5211.8000000000056</v>
      </c>
      <c r="G133" s="40">
        <f t="shared" si="11"/>
        <v>85362.200000000012</v>
      </c>
      <c r="H133" s="244">
        <f t="shared" si="12"/>
        <v>-6.1055127445169E-2</v>
      </c>
      <c r="I133" s="40"/>
    </row>
    <row r="134" spans="2:9" x14ac:dyDescent="0.25">
      <c r="B134" s="201">
        <v>42324</v>
      </c>
      <c r="C134" s="10">
        <v>6000</v>
      </c>
      <c r="D134" s="210">
        <v>16.54</v>
      </c>
      <c r="E134" s="40">
        <v>14.89</v>
      </c>
      <c r="F134" s="40">
        <f t="shared" si="10"/>
        <v>-9899.9999999999909</v>
      </c>
      <c r="G134" s="40">
        <f t="shared" si="11"/>
        <v>99240</v>
      </c>
      <c r="H134" s="244">
        <f t="shared" si="12"/>
        <v>-9.9758162031438849E-2</v>
      </c>
      <c r="I134" s="40"/>
    </row>
    <row r="135" spans="2:9" x14ac:dyDescent="0.25">
      <c r="B135" s="201">
        <v>42325</v>
      </c>
      <c r="C135" s="10">
        <v>5060</v>
      </c>
      <c r="D135" s="210">
        <v>16.73</v>
      </c>
      <c r="E135" s="40">
        <v>15.28</v>
      </c>
      <c r="F135" s="40">
        <f t="shared" si="10"/>
        <v>-7337.0000000000055</v>
      </c>
      <c r="G135" s="40">
        <f t="shared" si="11"/>
        <v>84653.8</v>
      </c>
      <c r="H135" s="244">
        <f t="shared" si="12"/>
        <v>-8.6670651524208067E-2</v>
      </c>
      <c r="I135" s="40"/>
    </row>
    <row r="136" spans="2:9" x14ac:dyDescent="0.25">
      <c r="B136" s="201">
        <v>42328</v>
      </c>
      <c r="C136" s="10">
        <v>6000</v>
      </c>
      <c r="D136" s="210">
        <v>16.52</v>
      </c>
      <c r="E136" s="40">
        <v>15.39</v>
      </c>
      <c r="F136" s="40">
        <f t="shared" si="10"/>
        <v>-6779.9999999999936</v>
      </c>
      <c r="G136" s="40">
        <f t="shared" ref="G136:G163" si="13">IF(C136=0, 0,D136*C136)</f>
        <v>99120</v>
      </c>
      <c r="H136" s="244">
        <f t="shared" si="12"/>
        <v>-6.8401937046004779E-2</v>
      </c>
      <c r="I136" s="40"/>
    </row>
    <row r="137" spans="2:9" x14ac:dyDescent="0.25">
      <c r="B137" s="201">
        <v>42331</v>
      </c>
      <c r="C137" s="10">
        <v>5060</v>
      </c>
      <c r="D137" s="210">
        <v>16.68</v>
      </c>
      <c r="E137" s="40">
        <v>15.32</v>
      </c>
      <c r="F137" s="40">
        <f t="shared" si="10"/>
        <v>-6881.5999999999967</v>
      </c>
      <c r="G137" s="40">
        <f t="shared" si="13"/>
        <v>84400.8</v>
      </c>
      <c r="H137" s="244">
        <f t="shared" si="12"/>
        <v>-8.1534772182254162E-2</v>
      </c>
      <c r="I137" s="40"/>
    </row>
    <row r="138" spans="2:9" x14ac:dyDescent="0.25">
      <c r="B138" s="201">
        <v>42338</v>
      </c>
      <c r="C138" s="10">
        <v>4710</v>
      </c>
      <c r="D138" s="210">
        <v>16.73</v>
      </c>
      <c r="E138" s="40">
        <v>15.93</v>
      </c>
      <c r="F138" s="40">
        <f t="shared" si="10"/>
        <v>-3768.0000000000032</v>
      </c>
      <c r="G138" s="40">
        <f t="shared" si="13"/>
        <v>78798.3</v>
      </c>
      <c r="H138" s="244">
        <f t="shared" si="12"/>
        <v>-4.7818290496114808E-2</v>
      </c>
      <c r="I138" s="40"/>
    </row>
    <row r="139" spans="2:9" x14ac:dyDescent="0.25">
      <c r="B139" s="201">
        <v>42340</v>
      </c>
      <c r="C139" s="10">
        <v>5060</v>
      </c>
      <c r="D139" s="210">
        <v>16.670000000000002</v>
      </c>
      <c r="E139" s="40">
        <v>15.82</v>
      </c>
      <c r="F139" s="40">
        <f t="shared" si="10"/>
        <v>-4301.0000000000073</v>
      </c>
      <c r="G139" s="40">
        <f t="shared" si="13"/>
        <v>84350.200000000012</v>
      </c>
      <c r="H139" s="244">
        <f t="shared" si="12"/>
        <v>-5.0989802039592164E-2</v>
      </c>
      <c r="I139" s="40"/>
    </row>
    <row r="140" spans="2:9" x14ac:dyDescent="0.25">
      <c r="B140" s="201">
        <v>42341</v>
      </c>
      <c r="C140" s="10">
        <v>5060</v>
      </c>
      <c r="D140" s="210">
        <v>16.64</v>
      </c>
      <c r="E140" s="40">
        <v>15.61</v>
      </c>
      <c r="F140" s="40">
        <f t="shared" si="10"/>
        <v>-5211.8000000000056</v>
      </c>
      <c r="G140" s="40">
        <f t="shared" si="13"/>
        <v>84198.400000000009</v>
      </c>
      <c r="H140" s="244">
        <f t="shared" si="12"/>
        <v>-6.1899038461538526E-2</v>
      </c>
      <c r="I140" s="40"/>
    </row>
    <row r="141" spans="2:9" x14ac:dyDescent="0.25">
      <c r="B141" s="201">
        <v>42347</v>
      </c>
      <c r="C141" s="275">
        <v>5260</v>
      </c>
      <c r="D141" s="276">
        <v>16.559999999999999</v>
      </c>
      <c r="E141" s="40">
        <v>14.32</v>
      </c>
      <c r="F141" s="40">
        <f t="shared" si="10"/>
        <v>-11782.399999999992</v>
      </c>
      <c r="G141" s="40">
        <f t="shared" si="13"/>
        <v>87105.599999999991</v>
      </c>
      <c r="H141" s="244">
        <f t="shared" ref="H141:H163" si="14">IF(C141=0, D141, (E141-D141)/D141)</f>
        <v>-0.13526570048309169</v>
      </c>
      <c r="I141" s="40"/>
    </row>
    <row r="142" spans="2:9" x14ac:dyDescent="0.25">
      <c r="B142" s="201">
        <v>42348</v>
      </c>
      <c r="C142" s="10">
        <v>5060</v>
      </c>
      <c r="D142" s="210">
        <v>16.63</v>
      </c>
      <c r="E142" s="40">
        <v>14.66</v>
      </c>
      <c r="F142" s="40">
        <f t="shared" si="10"/>
        <v>-9968.1999999999935</v>
      </c>
      <c r="G142" s="40">
        <f t="shared" si="13"/>
        <v>84147.799999999988</v>
      </c>
      <c r="H142" s="244">
        <f t="shared" si="14"/>
        <v>-0.11846061334936855</v>
      </c>
      <c r="I142" s="40"/>
    </row>
    <row r="143" spans="2:9" x14ac:dyDescent="0.25">
      <c r="B143" s="201">
        <v>42349</v>
      </c>
      <c r="C143" s="10">
        <v>5060</v>
      </c>
      <c r="D143" s="210">
        <v>16.62</v>
      </c>
      <c r="E143" s="40">
        <v>14.04</v>
      </c>
      <c r="F143" s="40">
        <f t="shared" si="10"/>
        <v>-13054.80000000001</v>
      </c>
      <c r="G143" s="40">
        <f t="shared" si="13"/>
        <v>84097.200000000012</v>
      </c>
      <c r="H143" s="244">
        <f t="shared" si="14"/>
        <v>-0.15523465703971129</v>
      </c>
      <c r="I143" s="40"/>
    </row>
    <row r="144" spans="2:9" x14ac:dyDescent="0.25">
      <c r="B144" s="201">
        <v>42349</v>
      </c>
      <c r="C144" s="10">
        <v>6000</v>
      </c>
      <c r="D144" s="210">
        <v>16.22</v>
      </c>
      <c r="E144" s="40">
        <v>14.04</v>
      </c>
      <c r="F144" s="40">
        <f t="shared" si="10"/>
        <v>-13079.999999999998</v>
      </c>
      <c r="G144" s="40">
        <f t="shared" si="13"/>
        <v>97320</v>
      </c>
      <c r="H144" s="244">
        <f t="shared" si="14"/>
        <v>-0.13440197287299629</v>
      </c>
      <c r="I144" s="40"/>
    </row>
    <row r="145" spans="2:9" x14ac:dyDescent="0.25">
      <c r="B145" s="201">
        <v>42349</v>
      </c>
      <c r="C145" s="10">
        <v>6200</v>
      </c>
      <c r="D145" s="210">
        <v>16.14</v>
      </c>
      <c r="E145" s="40">
        <v>14.04</v>
      </c>
      <c r="F145" s="40">
        <f t="shared" si="10"/>
        <v>-13020.000000000009</v>
      </c>
      <c r="G145" s="40">
        <f t="shared" si="13"/>
        <v>100068</v>
      </c>
      <c r="H145" s="244">
        <f t="shared" si="14"/>
        <v>-0.13011152416356886</v>
      </c>
      <c r="I145" s="40"/>
    </row>
    <row r="146" spans="2:9" x14ac:dyDescent="0.25">
      <c r="B146" s="201">
        <v>42349</v>
      </c>
      <c r="C146" s="10">
        <v>5721</v>
      </c>
      <c r="D146" s="210">
        <v>16.32</v>
      </c>
      <c r="E146" s="40">
        <v>14.04</v>
      </c>
      <c r="F146" s="40">
        <f t="shared" si="10"/>
        <v>-13043.880000000006</v>
      </c>
      <c r="G146" s="40">
        <f t="shared" si="13"/>
        <v>93366.720000000001</v>
      </c>
      <c r="H146" s="244">
        <f t="shared" si="14"/>
        <v>-0.13970588235294124</v>
      </c>
      <c r="I146" s="40"/>
    </row>
    <row r="147" spans="2:9" x14ac:dyDescent="0.25">
      <c r="B147" s="201">
        <v>42349</v>
      </c>
      <c r="C147" s="10">
        <v>5060</v>
      </c>
      <c r="D147" s="210">
        <v>16.6143</v>
      </c>
      <c r="E147" s="40">
        <v>14.04</v>
      </c>
      <c r="F147" s="40">
        <f t="shared" si="10"/>
        <v>-13025.958000000004</v>
      </c>
      <c r="G147" s="40">
        <f t="shared" si="13"/>
        <v>84068.358000000007</v>
      </c>
      <c r="H147" s="244">
        <f t="shared" si="14"/>
        <v>-0.15494483667683867</v>
      </c>
      <c r="I147" s="40"/>
    </row>
    <row r="148" spans="2:9" x14ac:dyDescent="0.25">
      <c r="B148" s="201">
        <v>42356</v>
      </c>
      <c r="C148" s="10">
        <v>5060</v>
      </c>
      <c r="D148" s="210">
        <v>16.596900000000002</v>
      </c>
      <c r="E148" s="40">
        <v>14.32</v>
      </c>
      <c r="F148" s="40">
        <f t="shared" si="10"/>
        <v>-11521.114000000007</v>
      </c>
      <c r="G148" s="40">
        <f t="shared" si="13"/>
        <v>83980.314000000013</v>
      </c>
      <c r="H148" s="244">
        <f t="shared" si="14"/>
        <v>-0.13718827009863294</v>
      </c>
      <c r="I148" s="40"/>
    </row>
    <row r="149" spans="2:9" x14ac:dyDescent="0.25">
      <c r="B149" s="201">
        <v>42356</v>
      </c>
      <c r="C149" s="10">
        <v>7000</v>
      </c>
      <c r="D149" s="210">
        <v>15.97</v>
      </c>
      <c r="E149" s="40">
        <v>14.34</v>
      </c>
      <c r="F149" s="40">
        <f t="shared" si="10"/>
        <v>-11410.000000000005</v>
      </c>
      <c r="G149" s="40">
        <f t="shared" si="13"/>
        <v>111790</v>
      </c>
      <c r="H149" s="244">
        <f t="shared" si="14"/>
        <v>-0.10206637445209772</v>
      </c>
      <c r="I149" s="40"/>
    </row>
    <row r="150" spans="2:9" x14ac:dyDescent="0.25">
      <c r="B150" s="201">
        <v>42356</v>
      </c>
      <c r="C150" s="298">
        <v>6000</v>
      </c>
      <c r="D150" s="299">
        <v>16.23</v>
      </c>
      <c r="E150" s="40">
        <v>14.36</v>
      </c>
      <c r="F150" s="40">
        <f t="shared" si="10"/>
        <v>-11220.000000000005</v>
      </c>
      <c r="G150" s="40">
        <f t="shared" si="13"/>
        <v>97380</v>
      </c>
      <c r="H150" s="244">
        <f t="shared" si="14"/>
        <v>-0.11521873074553302</v>
      </c>
      <c r="I150" s="40"/>
    </row>
    <row r="151" spans="2:9" x14ac:dyDescent="0.25">
      <c r="B151" s="201">
        <v>42357</v>
      </c>
      <c r="C151" s="10">
        <v>5500</v>
      </c>
      <c r="D151" s="210">
        <v>16.398399999999999</v>
      </c>
      <c r="E151" s="40">
        <v>14.36</v>
      </c>
      <c r="F151" s="40">
        <f t="shared" si="10"/>
        <v>-11211.199999999997</v>
      </c>
      <c r="G151" s="40">
        <f t="shared" si="13"/>
        <v>90191.2</v>
      </c>
      <c r="H151" s="244">
        <f t="shared" si="14"/>
        <v>-0.12430481022538781</v>
      </c>
      <c r="I151" s="40"/>
    </row>
    <row r="152" spans="2:9" x14ac:dyDescent="0.25">
      <c r="B152" s="201">
        <v>42359</v>
      </c>
      <c r="C152" s="10">
        <v>5060</v>
      </c>
      <c r="D152" s="210">
        <v>16.55</v>
      </c>
      <c r="E152" s="40">
        <v>14.64</v>
      </c>
      <c r="F152" s="40">
        <f t="shared" si="10"/>
        <v>-9664.6</v>
      </c>
      <c r="G152" s="40">
        <f t="shared" si="13"/>
        <v>83743</v>
      </c>
      <c r="H152" s="244">
        <f t="shared" si="14"/>
        <v>-0.11540785498489427</v>
      </c>
      <c r="I152" s="40"/>
    </row>
    <row r="153" spans="2:9" x14ac:dyDescent="0.25">
      <c r="B153" s="201">
        <v>42361</v>
      </c>
      <c r="C153" s="10">
        <v>5060</v>
      </c>
      <c r="D153" s="210">
        <v>16.5456</v>
      </c>
      <c r="E153" s="40">
        <v>14.61</v>
      </c>
      <c r="F153" s="40">
        <f t="shared" si="10"/>
        <v>-9794.1360000000041</v>
      </c>
      <c r="G153" s="40">
        <f t="shared" si="13"/>
        <v>83720.736000000004</v>
      </c>
      <c r="H153" s="244">
        <f t="shared" si="14"/>
        <v>-0.11698578474035398</v>
      </c>
      <c r="I153" s="40"/>
    </row>
    <row r="154" spans="2:9" x14ac:dyDescent="0.25">
      <c r="B154" s="201">
        <v>42377</v>
      </c>
      <c r="C154" s="275">
        <v>5260</v>
      </c>
      <c r="D154" s="276">
        <v>16.424099999999999</v>
      </c>
      <c r="E154" s="40">
        <v>13.33</v>
      </c>
      <c r="F154" s="40">
        <f t="shared" si="10"/>
        <v>-16274.965999999995</v>
      </c>
      <c r="G154" s="40">
        <f t="shared" si="13"/>
        <v>86390.766000000003</v>
      </c>
      <c r="H154" s="244">
        <f t="shared" si="14"/>
        <v>-0.18838779598273264</v>
      </c>
      <c r="I154" s="40"/>
    </row>
    <row r="155" spans="2:9" x14ac:dyDescent="0.25">
      <c r="B155" s="201">
        <v>42398</v>
      </c>
      <c r="C155" s="10">
        <v>5000</v>
      </c>
      <c r="D155" s="210">
        <v>16.72</v>
      </c>
      <c r="E155" s="40">
        <v>10.74</v>
      </c>
      <c r="F155" s="40">
        <f t="shared" si="10"/>
        <v>-29899.999999999993</v>
      </c>
      <c r="G155" s="40">
        <f t="shared" si="13"/>
        <v>83600</v>
      </c>
      <c r="H155" s="244">
        <f t="shared" si="14"/>
        <v>-0.35765550239234445</v>
      </c>
      <c r="I155" s="40"/>
    </row>
    <row r="156" spans="2:9" x14ac:dyDescent="0.25">
      <c r="B156" s="201">
        <v>42401</v>
      </c>
      <c r="C156" s="275">
        <v>5260</v>
      </c>
      <c r="D156" s="276">
        <v>16.419699999999999</v>
      </c>
      <c r="E156" s="40">
        <v>10.96</v>
      </c>
      <c r="F156" s="40">
        <f t="shared" si="10"/>
        <v>-28718.02199999999</v>
      </c>
      <c r="G156" s="40">
        <f t="shared" si="13"/>
        <v>86367.621999999988</v>
      </c>
      <c r="H156" s="244">
        <f t="shared" si="14"/>
        <v>-0.33250912014226802</v>
      </c>
      <c r="I156" s="40"/>
    </row>
    <row r="157" spans="2:9" x14ac:dyDescent="0.25">
      <c r="B157" s="201">
        <v>42416</v>
      </c>
      <c r="C157" s="10">
        <v>4760</v>
      </c>
      <c r="D157" s="210">
        <v>17.02</v>
      </c>
      <c r="E157" s="40">
        <v>10.65</v>
      </c>
      <c r="F157" s="40">
        <f t="shared" si="10"/>
        <v>-30321.199999999997</v>
      </c>
      <c r="G157" s="40">
        <f t="shared" si="13"/>
        <v>81015.199999999997</v>
      </c>
      <c r="H157" s="244">
        <f t="shared" si="14"/>
        <v>-0.37426556991774379</v>
      </c>
      <c r="I157" s="40"/>
    </row>
    <row r="158" spans="2:9" x14ac:dyDescent="0.25">
      <c r="B158" s="201">
        <v>42416</v>
      </c>
      <c r="C158" s="7">
        <v>4000</v>
      </c>
      <c r="D158" s="79">
        <v>18.1967</v>
      </c>
      <c r="E158" s="40">
        <v>10.744999999999999</v>
      </c>
      <c r="F158" s="40">
        <f t="shared" si="10"/>
        <v>-29806.800000000003</v>
      </c>
      <c r="G158" s="40">
        <f t="shared" si="13"/>
        <v>72786.8</v>
      </c>
      <c r="H158" s="244">
        <f t="shared" si="14"/>
        <v>-0.40950831744217364</v>
      </c>
      <c r="I158" s="40"/>
    </row>
    <row r="159" spans="2:9" x14ac:dyDescent="0.25">
      <c r="B159" s="201">
        <v>42418</v>
      </c>
      <c r="C159" s="10">
        <v>3600</v>
      </c>
      <c r="D159" s="210">
        <v>18.931999999999999</v>
      </c>
      <c r="E159" s="40">
        <v>10.81</v>
      </c>
      <c r="F159" s="40">
        <f t="shared" si="10"/>
        <v>-29239.199999999993</v>
      </c>
      <c r="G159" s="40">
        <f t="shared" si="13"/>
        <v>68155.199999999997</v>
      </c>
      <c r="H159" s="244">
        <f t="shared" si="14"/>
        <v>-0.42900908514684127</v>
      </c>
      <c r="I159" s="40"/>
    </row>
    <row r="160" spans="2:9" x14ac:dyDescent="0.25">
      <c r="B160" s="201">
        <v>42423</v>
      </c>
      <c r="C160" s="275">
        <v>5260</v>
      </c>
      <c r="D160" s="276">
        <v>16.356200000000001</v>
      </c>
      <c r="E160" s="40">
        <v>10.49</v>
      </c>
      <c r="F160" s="40">
        <f t="shared" si="10"/>
        <v>-30856.212000000007</v>
      </c>
      <c r="G160" s="40">
        <f t="shared" si="13"/>
        <v>86033.612000000008</v>
      </c>
      <c r="H160" s="244">
        <f t="shared" si="14"/>
        <v>-0.35865298785781541</v>
      </c>
      <c r="I160" s="40"/>
    </row>
    <row r="161" spans="2:9" x14ac:dyDescent="0.25">
      <c r="B161" s="201">
        <v>42431</v>
      </c>
      <c r="C161" s="10">
        <v>4760</v>
      </c>
      <c r="D161" s="210">
        <v>16.858899999999998</v>
      </c>
      <c r="E161" s="40">
        <v>11.68</v>
      </c>
      <c r="F161" s="40">
        <f t="shared" si="10"/>
        <v>-24651.563999999995</v>
      </c>
      <c r="G161" s="40">
        <f t="shared" si="13"/>
        <v>80248.363999999987</v>
      </c>
      <c r="H161" s="244">
        <f t="shared" si="14"/>
        <v>-0.30719086061368173</v>
      </c>
      <c r="I161" s="40"/>
    </row>
    <row r="162" spans="2:9" x14ac:dyDescent="0.25">
      <c r="B162" s="201">
        <v>42436</v>
      </c>
      <c r="C162" s="298">
        <v>5290</v>
      </c>
      <c r="D162" s="299">
        <v>16.258900000000001</v>
      </c>
      <c r="E162" s="40">
        <v>11.58</v>
      </c>
      <c r="F162" s="40">
        <f t="shared" si="10"/>
        <v>-24751.381000000001</v>
      </c>
      <c r="G162" s="40">
        <f t="shared" si="13"/>
        <v>86009.581000000006</v>
      </c>
      <c r="H162" s="244">
        <f t="shared" si="14"/>
        <v>-0.28777469570512154</v>
      </c>
      <c r="I162" s="40"/>
    </row>
    <row r="163" spans="2:9" x14ac:dyDescent="0.25">
      <c r="B163" s="201">
        <v>42444</v>
      </c>
      <c r="C163" s="298">
        <v>5290</v>
      </c>
      <c r="D163" s="299">
        <v>16.259</v>
      </c>
      <c r="E163" s="40">
        <v>10.85</v>
      </c>
      <c r="F163" s="40">
        <f t="shared" si="10"/>
        <v>-28613.610000000004</v>
      </c>
      <c r="G163" s="40">
        <f t="shared" si="13"/>
        <v>86010.11</v>
      </c>
      <c r="H163" s="244">
        <f t="shared" si="14"/>
        <v>-0.33267728642597949</v>
      </c>
      <c r="I163" s="40"/>
    </row>
    <row r="164" spans="2:9" x14ac:dyDescent="0.25">
      <c r="B164" s="201">
        <v>42446</v>
      </c>
      <c r="C164" s="298">
        <v>5295</v>
      </c>
      <c r="D164" s="299">
        <v>16.2348</v>
      </c>
      <c r="E164" s="40">
        <v>10.87</v>
      </c>
      <c r="F164" s="40">
        <f t="shared" ref="F164:F196" si="15">-C164*(D164-E164)</f>
        <v>-28406.616000000002</v>
      </c>
      <c r="G164" s="40">
        <f t="shared" ref="G164:G196" si="16">IF(C164=0, 0,D164*C164)</f>
        <v>85963.266000000003</v>
      </c>
      <c r="H164" s="244">
        <f t="shared" ref="H164:H196" si="17">IF(C164=0, D164, (E164-D164)/D164)</f>
        <v>-0.33045063690344201</v>
      </c>
      <c r="I164" s="40"/>
    </row>
    <row r="165" spans="2:9" x14ac:dyDescent="0.25">
      <c r="B165" s="201">
        <v>42447</v>
      </c>
      <c r="C165" s="298">
        <v>5300</v>
      </c>
      <c r="D165" s="299">
        <v>16.211200000000002</v>
      </c>
      <c r="E165" s="40">
        <v>11.07</v>
      </c>
      <c r="F165" s="40">
        <f t="shared" si="15"/>
        <v>-27248.360000000008</v>
      </c>
      <c r="G165" s="40">
        <f t="shared" si="16"/>
        <v>85919.360000000015</v>
      </c>
      <c r="H165" s="244">
        <f t="shared" si="17"/>
        <v>-0.31713876825898152</v>
      </c>
      <c r="I165" s="40"/>
    </row>
    <row r="166" spans="2:9" x14ac:dyDescent="0.25">
      <c r="B166" s="201">
        <v>42447</v>
      </c>
      <c r="C166" s="298">
        <v>5155</v>
      </c>
      <c r="D166" s="299">
        <v>16.352699999999999</v>
      </c>
      <c r="E166" s="40">
        <v>11.14</v>
      </c>
      <c r="F166" s="40">
        <f t="shared" si="15"/>
        <v>-26871.468499999992</v>
      </c>
      <c r="G166" s="40">
        <f t="shared" si="16"/>
        <v>84298.1685</v>
      </c>
      <c r="H166" s="244">
        <f t="shared" si="17"/>
        <v>-0.31876693145474438</v>
      </c>
      <c r="I166" s="40"/>
    </row>
    <row r="167" spans="2:9" x14ac:dyDescent="0.25">
      <c r="B167" s="201">
        <v>42450</v>
      </c>
      <c r="C167" s="10">
        <v>3955</v>
      </c>
      <c r="D167" s="210">
        <v>17.7959</v>
      </c>
      <c r="E167" s="40">
        <v>11.54</v>
      </c>
      <c r="F167" s="40">
        <f t="shared" si="15"/>
        <v>-24742.084500000001</v>
      </c>
      <c r="G167" s="40">
        <f t="shared" si="16"/>
        <v>70382.784499999994</v>
      </c>
      <c r="H167" s="244">
        <f t="shared" si="17"/>
        <v>-0.3515360279614968</v>
      </c>
      <c r="I167" s="40"/>
    </row>
    <row r="168" spans="2:9" x14ac:dyDescent="0.25">
      <c r="B168" s="201">
        <v>42451</v>
      </c>
      <c r="C168" s="275">
        <v>5260</v>
      </c>
      <c r="D168" s="276">
        <v>16.2089</v>
      </c>
      <c r="E168" s="40">
        <v>11.44</v>
      </c>
      <c r="F168" s="40">
        <f t="shared" si="15"/>
        <v>-25084.414000000001</v>
      </c>
      <c r="G168" s="40">
        <f t="shared" si="16"/>
        <v>85258.813999999998</v>
      </c>
      <c r="H168" s="244">
        <f t="shared" si="17"/>
        <v>-0.29421490662537253</v>
      </c>
      <c r="I168" s="380"/>
    </row>
    <row r="169" spans="2:9" x14ac:dyDescent="0.25">
      <c r="B169" s="201">
        <v>42451</v>
      </c>
      <c r="C169" s="298">
        <v>5360</v>
      </c>
      <c r="D169" s="299">
        <v>16.1083</v>
      </c>
      <c r="E169" s="40">
        <v>10.65</v>
      </c>
      <c r="F169" s="40">
        <f t="shared" si="15"/>
        <v>-29256.487999999998</v>
      </c>
      <c r="G169" s="40">
        <f t="shared" si="16"/>
        <v>86340.487999999998</v>
      </c>
      <c r="H169" s="244">
        <f t="shared" si="17"/>
        <v>-0.33885015799308427</v>
      </c>
      <c r="I169" s="380"/>
    </row>
    <row r="170" spans="2:9" x14ac:dyDescent="0.25">
      <c r="B170" s="201">
        <v>42461</v>
      </c>
      <c r="C170" s="298">
        <v>5260</v>
      </c>
      <c r="D170" s="299">
        <v>16.207000000000001</v>
      </c>
      <c r="E170" s="40">
        <v>10.92</v>
      </c>
      <c r="F170" s="40">
        <f t="shared" si="15"/>
        <v>-27809.620000000003</v>
      </c>
      <c r="G170" s="40">
        <f t="shared" si="16"/>
        <v>85248.82</v>
      </c>
      <c r="H170" s="244">
        <f t="shared" si="17"/>
        <v>-0.32621706669957429</v>
      </c>
      <c r="I170" s="40"/>
    </row>
    <row r="171" spans="2:9" x14ac:dyDescent="0.25">
      <c r="B171" s="201">
        <v>42465</v>
      </c>
      <c r="C171" s="10">
        <v>5260</v>
      </c>
      <c r="D171" s="210">
        <v>16.207000000000001</v>
      </c>
      <c r="E171" s="40">
        <v>10.4</v>
      </c>
      <c r="F171" s="40">
        <f t="shared" si="15"/>
        <v>-30544.820000000003</v>
      </c>
      <c r="G171" s="40">
        <f t="shared" si="16"/>
        <v>85248.82</v>
      </c>
      <c r="H171" s="244">
        <f t="shared" si="17"/>
        <v>-0.3583019682853088</v>
      </c>
      <c r="I171" s="40"/>
    </row>
    <row r="172" spans="2:9" x14ac:dyDescent="0.25">
      <c r="B172" s="201">
        <v>42467</v>
      </c>
      <c r="C172" s="10">
        <v>5760</v>
      </c>
      <c r="D172" s="210">
        <v>15.703799999999999</v>
      </c>
      <c r="E172" s="40">
        <v>10.4</v>
      </c>
      <c r="F172" s="40">
        <f t="shared" si="15"/>
        <v>-30549.887999999995</v>
      </c>
      <c r="G172" s="40">
        <f t="shared" si="16"/>
        <v>90453.887999999992</v>
      </c>
      <c r="H172" s="244">
        <f t="shared" si="17"/>
        <v>-0.33773991008545695</v>
      </c>
      <c r="I172" s="40"/>
    </row>
    <row r="173" spans="2:9" x14ac:dyDescent="0.25">
      <c r="B173" s="201">
        <v>42468</v>
      </c>
      <c r="C173" s="275">
        <v>5260</v>
      </c>
      <c r="D173" s="276">
        <v>16.167100000000001</v>
      </c>
      <c r="E173" s="40">
        <v>10.76</v>
      </c>
      <c r="F173" s="40">
        <f t="shared" si="15"/>
        <v>-28441.346000000009</v>
      </c>
      <c r="G173" s="40">
        <f t="shared" si="16"/>
        <v>85038.946000000011</v>
      </c>
      <c r="H173" s="244">
        <f t="shared" si="17"/>
        <v>-0.33445082915303309</v>
      </c>
      <c r="I173" s="380" t="s">
        <v>219</v>
      </c>
    </row>
    <row r="174" spans="2:9" x14ac:dyDescent="0.25">
      <c r="B174" s="201">
        <v>42472</v>
      </c>
      <c r="C174" s="10">
        <v>5860</v>
      </c>
      <c r="D174" s="210">
        <v>15.567399999999999</v>
      </c>
      <c r="E174" s="40">
        <v>10.17</v>
      </c>
      <c r="F174" s="40">
        <f t="shared" si="15"/>
        <v>-31628.763999999996</v>
      </c>
      <c r="G174" s="40">
        <f t="shared" si="16"/>
        <v>91224.963999999993</v>
      </c>
      <c r="H174" s="244">
        <f t="shared" si="17"/>
        <v>-0.34671171807752094</v>
      </c>
      <c r="I174" s="40"/>
    </row>
    <row r="175" spans="2:9" x14ac:dyDescent="0.25">
      <c r="B175" s="201">
        <v>42473</v>
      </c>
      <c r="C175" s="275">
        <v>5260</v>
      </c>
      <c r="D175" s="276">
        <v>16.1158</v>
      </c>
      <c r="E175" s="40">
        <v>10.88</v>
      </c>
      <c r="F175" s="40">
        <f t="shared" si="15"/>
        <v>-27540.307999999997</v>
      </c>
      <c r="G175" s="40">
        <f t="shared" si="16"/>
        <v>84769.108000000007</v>
      </c>
      <c r="H175" s="244">
        <f t="shared" si="17"/>
        <v>-0.32488613658645549</v>
      </c>
      <c r="I175" s="40"/>
    </row>
    <row r="176" spans="2:9" x14ac:dyDescent="0.25">
      <c r="B176" s="201">
        <v>42484</v>
      </c>
      <c r="C176" s="10">
        <v>5260</v>
      </c>
      <c r="D176" s="210">
        <v>16.1158</v>
      </c>
      <c r="E176" s="40">
        <v>10.66</v>
      </c>
      <c r="F176" s="40">
        <f t="shared" si="15"/>
        <v>-28697.508000000002</v>
      </c>
      <c r="G176" s="40">
        <f t="shared" si="16"/>
        <v>84769.108000000007</v>
      </c>
      <c r="H176" s="244">
        <f t="shared" si="17"/>
        <v>-0.33853733603047942</v>
      </c>
      <c r="I176" s="40"/>
    </row>
    <row r="177" spans="2:9" x14ac:dyDescent="0.25">
      <c r="B177" s="201">
        <v>42486</v>
      </c>
      <c r="C177" s="10">
        <v>4260</v>
      </c>
      <c r="D177" s="210">
        <v>17.2287</v>
      </c>
      <c r="E177" s="40">
        <v>11.51</v>
      </c>
      <c r="F177" s="40">
        <f t="shared" si="15"/>
        <v>-24361.662</v>
      </c>
      <c r="G177" s="40">
        <f t="shared" si="16"/>
        <v>73394.262000000002</v>
      </c>
      <c r="H177" s="244">
        <f t="shared" si="17"/>
        <v>-0.33192870036624933</v>
      </c>
      <c r="I177" s="40"/>
    </row>
    <row r="178" spans="2:9" x14ac:dyDescent="0.25">
      <c r="B178" s="201">
        <v>42487</v>
      </c>
      <c r="C178" s="298">
        <v>5260</v>
      </c>
      <c r="D178" s="299">
        <v>16.099699999999999</v>
      </c>
      <c r="E178" s="40">
        <v>11.56</v>
      </c>
      <c r="F178" s="40">
        <f t="shared" si="15"/>
        <v>-23878.821999999989</v>
      </c>
      <c r="G178" s="40">
        <f t="shared" si="16"/>
        <v>84684.421999999991</v>
      </c>
      <c r="H178" s="244">
        <f t="shared" si="17"/>
        <v>-0.28197419827698644</v>
      </c>
      <c r="I178" s="40"/>
    </row>
    <row r="179" spans="2:9" x14ac:dyDescent="0.25">
      <c r="B179" s="201">
        <v>42488</v>
      </c>
      <c r="C179" s="275">
        <v>5260</v>
      </c>
      <c r="D179" s="276">
        <v>16.078399999999998</v>
      </c>
      <c r="E179" s="40">
        <v>11.62</v>
      </c>
      <c r="F179" s="40">
        <f t="shared" si="15"/>
        <v>-23451.183999999997</v>
      </c>
      <c r="G179" s="40">
        <f t="shared" si="16"/>
        <v>84572.383999999991</v>
      </c>
      <c r="H179" s="244">
        <f t="shared" si="17"/>
        <v>-0.27729127276345905</v>
      </c>
      <c r="I179" s="40"/>
    </row>
    <row r="180" spans="2:9" x14ac:dyDescent="0.25">
      <c r="B180" s="201">
        <v>42489</v>
      </c>
      <c r="C180" s="10">
        <v>5500</v>
      </c>
      <c r="D180" s="210">
        <v>15.848599999999999</v>
      </c>
      <c r="E180" s="40">
        <v>10.75</v>
      </c>
      <c r="F180" s="40">
        <f t="shared" si="15"/>
        <v>-28042.299999999996</v>
      </c>
      <c r="G180" s="40">
        <f t="shared" si="16"/>
        <v>87167.3</v>
      </c>
      <c r="H180" s="244">
        <f t="shared" si="17"/>
        <v>-0.32170664916774983</v>
      </c>
      <c r="I180" s="40"/>
    </row>
    <row r="181" spans="2:9" x14ac:dyDescent="0.25">
      <c r="B181" s="201">
        <v>42494</v>
      </c>
      <c r="C181" s="10">
        <v>6500</v>
      </c>
      <c r="D181" s="210">
        <v>14.9526</v>
      </c>
      <c r="E181" s="40">
        <v>10</v>
      </c>
      <c r="F181" s="40">
        <f t="shared" si="15"/>
        <v>-32191.9</v>
      </c>
      <c r="G181" s="40">
        <f t="shared" si="16"/>
        <v>97191.900000000009</v>
      </c>
      <c r="H181" s="244">
        <f t="shared" si="17"/>
        <v>-0.33121998849698381</v>
      </c>
      <c r="I181" s="40"/>
    </row>
    <row r="182" spans="2:9" x14ac:dyDescent="0.25">
      <c r="B182" s="201">
        <v>42495</v>
      </c>
      <c r="C182" s="10">
        <v>5500</v>
      </c>
      <c r="D182" s="210">
        <v>15.7966</v>
      </c>
      <c r="E182" s="40">
        <v>10.06</v>
      </c>
      <c r="F182" s="40">
        <f t="shared" si="15"/>
        <v>-31551.299999999996</v>
      </c>
      <c r="G182" s="40">
        <f t="shared" si="16"/>
        <v>86881.3</v>
      </c>
      <c r="H182" s="244">
        <f t="shared" si="17"/>
        <v>-0.363154096451135</v>
      </c>
      <c r="I182" s="40"/>
    </row>
    <row r="183" spans="2:9" x14ac:dyDescent="0.25">
      <c r="B183" s="201">
        <v>42502</v>
      </c>
      <c r="C183" s="10">
        <v>8500</v>
      </c>
      <c r="D183" s="210">
        <v>13.6378</v>
      </c>
      <c r="E183" s="40">
        <v>9.6199999999999992</v>
      </c>
      <c r="F183" s="40">
        <f t="shared" si="15"/>
        <v>-34151.30000000001</v>
      </c>
      <c r="G183" s="40">
        <f t="shared" si="16"/>
        <v>115921.3</v>
      </c>
      <c r="H183" s="244">
        <f t="shared" si="17"/>
        <v>-0.2946076346624823</v>
      </c>
      <c r="I183" s="40"/>
    </row>
    <row r="184" spans="2:9" x14ac:dyDescent="0.25">
      <c r="B184" s="201">
        <v>42503</v>
      </c>
      <c r="C184" s="10">
        <v>5500</v>
      </c>
      <c r="D184" s="210">
        <v>15.754899999999999</v>
      </c>
      <c r="E184" s="40">
        <v>9.58</v>
      </c>
      <c r="F184" s="40">
        <f t="shared" si="15"/>
        <v>-33961.949999999997</v>
      </c>
      <c r="G184" s="40">
        <f t="shared" si="16"/>
        <v>86651.95</v>
      </c>
      <c r="H184" s="244">
        <f t="shared" si="17"/>
        <v>-0.39193520745926663</v>
      </c>
      <c r="I184" s="40"/>
    </row>
    <row r="185" spans="2:9" x14ac:dyDescent="0.25">
      <c r="B185" s="201">
        <v>42510</v>
      </c>
      <c r="C185" s="10">
        <v>5000</v>
      </c>
      <c r="D185" s="210">
        <v>16.255400000000002</v>
      </c>
      <c r="E185" s="40">
        <v>10.8</v>
      </c>
      <c r="F185" s="40">
        <f t="shared" si="15"/>
        <v>-27277.000000000004</v>
      </c>
      <c r="G185" s="40">
        <f t="shared" si="16"/>
        <v>81277.000000000015</v>
      </c>
      <c r="H185" s="244">
        <f t="shared" si="17"/>
        <v>-0.33560539882131479</v>
      </c>
      <c r="I185" s="40"/>
    </row>
    <row r="186" spans="2:9" x14ac:dyDescent="0.25">
      <c r="B186" s="201">
        <v>42514</v>
      </c>
      <c r="C186" s="10">
        <v>4500</v>
      </c>
      <c r="D186" s="210">
        <v>16.752199999999998</v>
      </c>
      <c r="E186" s="40">
        <v>11.49</v>
      </c>
      <c r="F186" s="40">
        <f t="shared" si="15"/>
        <v>-23679.899999999991</v>
      </c>
      <c r="G186" s="40">
        <f t="shared" si="16"/>
        <v>75384.899999999994</v>
      </c>
      <c r="H186" s="244">
        <f t="shared" si="17"/>
        <v>-0.31411993648595399</v>
      </c>
      <c r="I186" s="40"/>
    </row>
    <row r="187" spans="2:9" x14ac:dyDescent="0.25">
      <c r="B187" s="201">
        <v>42515</v>
      </c>
      <c r="C187" s="10">
        <v>4500</v>
      </c>
      <c r="D187" s="210">
        <v>16.746700000000001</v>
      </c>
      <c r="E187" s="40">
        <v>11.6</v>
      </c>
      <c r="F187" s="40">
        <f t="shared" si="15"/>
        <v>-23160.150000000005</v>
      </c>
      <c r="G187" s="40">
        <f t="shared" si="16"/>
        <v>75360.150000000009</v>
      </c>
      <c r="H187" s="244">
        <f t="shared" si="17"/>
        <v>-0.30732621949398992</v>
      </c>
      <c r="I187" s="40"/>
    </row>
    <row r="188" spans="2:9" x14ac:dyDescent="0.25">
      <c r="B188" s="201">
        <v>42516</v>
      </c>
      <c r="C188" s="7">
        <v>4000</v>
      </c>
      <c r="D188" s="79">
        <v>17.344999999999999</v>
      </c>
      <c r="E188" s="40">
        <v>11.95</v>
      </c>
      <c r="F188" s="40">
        <f t="shared" si="15"/>
        <v>-21580</v>
      </c>
      <c r="G188" s="40">
        <f t="shared" si="16"/>
        <v>69380</v>
      </c>
      <c r="H188" s="244">
        <f t="shared" si="17"/>
        <v>-0.31104064571922746</v>
      </c>
      <c r="I188" s="40"/>
    </row>
    <row r="189" spans="2:9" x14ac:dyDescent="0.25">
      <c r="B189" s="201">
        <v>42517</v>
      </c>
      <c r="C189" s="10">
        <v>4000</v>
      </c>
      <c r="D189" s="210">
        <v>17.322700000000001</v>
      </c>
      <c r="E189" s="40">
        <v>12.31</v>
      </c>
      <c r="F189" s="40">
        <f t="shared" si="15"/>
        <v>-20050.800000000003</v>
      </c>
      <c r="G189" s="40">
        <f t="shared" si="16"/>
        <v>69290.8</v>
      </c>
      <c r="H189" s="244">
        <f t="shared" si="17"/>
        <v>-0.28937174920768705</v>
      </c>
      <c r="I189" s="40"/>
    </row>
    <row r="190" spans="2:9" x14ac:dyDescent="0.25">
      <c r="B190" s="201">
        <v>42522</v>
      </c>
      <c r="C190" s="10">
        <v>3375</v>
      </c>
      <c r="D190" s="210">
        <v>18.078900000000001</v>
      </c>
      <c r="E190" s="40">
        <v>13.09</v>
      </c>
      <c r="F190" s="40">
        <f t="shared" si="15"/>
        <v>-16837.537500000002</v>
      </c>
      <c r="G190" s="40">
        <f t="shared" si="16"/>
        <v>61016.287500000006</v>
      </c>
      <c r="H190" s="244">
        <f t="shared" si="17"/>
        <v>-0.27595152359933406</v>
      </c>
      <c r="I190" s="40"/>
    </row>
    <row r="191" spans="2:9" x14ac:dyDescent="0.25">
      <c r="B191" s="201">
        <v>42524</v>
      </c>
      <c r="C191" s="10">
        <v>4000</v>
      </c>
      <c r="D191" s="210">
        <v>17.229099999999999</v>
      </c>
      <c r="E191" s="40">
        <v>12.86</v>
      </c>
      <c r="F191" s="40">
        <f t="shared" si="15"/>
        <v>-17476.399999999998</v>
      </c>
      <c r="G191" s="40">
        <f t="shared" si="16"/>
        <v>68916.399999999994</v>
      </c>
      <c r="H191" s="244">
        <f t="shared" si="17"/>
        <v>-0.25358840566251284</v>
      </c>
      <c r="I191" s="40"/>
    </row>
    <row r="192" spans="2:9" x14ac:dyDescent="0.25">
      <c r="B192" s="201">
        <v>42530</v>
      </c>
      <c r="C192" s="7">
        <v>4000</v>
      </c>
      <c r="D192" s="79">
        <v>17.184100000000001</v>
      </c>
      <c r="E192" s="40">
        <v>12.51</v>
      </c>
      <c r="F192" s="40">
        <f t="shared" si="15"/>
        <v>-18696.400000000005</v>
      </c>
      <c r="G192" s="40">
        <f t="shared" si="16"/>
        <v>68736.400000000009</v>
      </c>
      <c r="H192" s="244">
        <f t="shared" si="17"/>
        <v>-0.27200144319458108</v>
      </c>
      <c r="I192" s="40"/>
    </row>
    <row r="193" spans="2:9" x14ac:dyDescent="0.25">
      <c r="B193" s="201">
        <v>42532</v>
      </c>
      <c r="C193" s="10">
        <v>4760</v>
      </c>
      <c r="D193" s="210">
        <v>16.386800000000001</v>
      </c>
      <c r="E193" s="40">
        <v>12.14</v>
      </c>
      <c r="F193" s="40">
        <f t="shared" si="15"/>
        <v>-20214.768</v>
      </c>
      <c r="G193" s="40">
        <f t="shared" si="16"/>
        <v>78001.168000000005</v>
      </c>
      <c r="H193" s="244">
        <f t="shared" si="17"/>
        <v>-0.25915981155564233</v>
      </c>
      <c r="I193" s="40"/>
    </row>
    <row r="194" spans="2:9" x14ac:dyDescent="0.25">
      <c r="B194" s="201">
        <v>42535</v>
      </c>
      <c r="C194" s="10">
        <v>4760</v>
      </c>
      <c r="D194" s="210">
        <v>16.387</v>
      </c>
      <c r="E194" s="40">
        <v>11.92</v>
      </c>
      <c r="F194" s="40">
        <f t="shared" si="15"/>
        <v>-21262.920000000002</v>
      </c>
      <c r="G194" s="40">
        <f t="shared" si="16"/>
        <v>78002.12</v>
      </c>
      <c r="H194" s="244">
        <f t="shared" si="17"/>
        <v>-0.27259412949289075</v>
      </c>
      <c r="I194" s="40"/>
    </row>
    <row r="195" spans="2:9" x14ac:dyDescent="0.25">
      <c r="B195" s="201">
        <v>42537</v>
      </c>
      <c r="C195" s="10">
        <v>4760</v>
      </c>
      <c r="D195" s="210">
        <v>16.361599999999999</v>
      </c>
      <c r="E195" s="40">
        <v>11.95</v>
      </c>
      <c r="F195" s="40">
        <f t="shared" si="15"/>
        <v>-20999.216</v>
      </c>
      <c r="G195" s="40">
        <f t="shared" si="16"/>
        <v>77881.216</v>
      </c>
      <c r="H195" s="244">
        <f t="shared" si="17"/>
        <v>-0.26963133189908078</v>
      </c>
      <c r="I195" s="40"/>
    </row>
    <row r="196" spans="2:9" x14ac:dyDescent="0.25">
      <c r="B196" s="201">
        <v>42541</v>
      </c>
      <c r="C196" s="10">
        <v>4600</v>
      </c>
      <c r="D196" s="210">
        <v>16.459700000000002</v>
      </c>
      <c r="E196" s="40">
        <v>12.32</v>
      </c>
      <c r="F196" s="40">
        <f t="shared" si="15"/>
        <v>-19042.620000000006</v>
      </c>
      <c r="G196" s="40">
        <f t="shared" si="16"/>
        <v>75714.62000000001</v>
      </c>
      <c r="H196" s="244">
        <f t="shared" si="17"/>
        <v>-0.25150519146764527</v>
      </c>
      <c r="I196" s="40"/>
    </row>
    <row r="197" spans="2:9" x14ac:dyDescent="0.25">
      <c r="B197" s="201"/>
      <c r="C197" s="10"/>
      <c r="D197" s="210"/>
      <c r="E197" s="40"/>
      <c r="F197" s="40"/>
      <c r="G197" s="40"/>
      <c r="H197" s="244"/>
      <c r="I197" s="40"/>
    </row>
    <row r="198" spans="2:9" x14ac:dyDescent="0.25">
      <c r="B198" s="201"/>
      <c r="C198" s="10"/>
      <c r="D198" s="210"/>
      <c r="E198" s="40"/>
      <c r="F198" s="40"/>
      <c r="G198" s="40"/>
      <c r="H198" s="244"/>
      <c r="I198" s="40"/>
    </row>
    <row r="199" spans="2:9" x14ac:dyDescent="0.25">
      <c r="B199" s="201"/>
      <c r="C199" s="10"/>
      <c r="D199" s="210"/>
      <c r="E199" s="40"/>
      <c r="F199" s="40"/>
      <c r="G199" s="40"/>
      <c r="H199" s="244"/>
      <c r="I199" s="40"/>
    </row>
    <row r="200" spans="2:9" x14ac:dyDescent="0.25">
      <c r="B200" s="201"/>
      <c r="C200" s="10"/>
      <c r="D200" s="210"/>
      <c r="E200" s="40"/>
      <c r="F200" s="40"/>
      <c r="G200" s="40"/>
      <c r="H200" s="244"/>
      <c r="I200" s="40"/>
    </row>
    <row r="201" spans="2:9" x14ac:dyDescent="0.25">
      <c r="B201" s="201"/>
      <c r="C201" s="10"/>
      <c r="D201" s="210"/>
      <c r="E201" s="40"/>
      <c r="F201" s="40"/>
      <c r="G201" s="40"/>
      <c r="H201" s="244"/>
      <c r="I201" s="40"/>
    </row>
    <row r="202" spans="2:9" x14ac:dyDescent="0.25">
      <c r="B202" s="201"/>
      <c r="C202" s="10"/>
      <c r="D202" s="210"/>
      <c r="E202" s="40"/>
      <c r="F202" s="40"/>
      <c r="G202" s="40"/>
      <c r="H202" s="244"/>
      <c r="I202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26:F145">
    <cfRule type="expression" dxfId="451" priority="43">
      <formula>F126&gt;0</formula>
    </cfRule>
    <cfRule type="expression" dxfId="450" priority="44">
      <formula>F126&lt;0</formula>
    </cfRule>
  </conditionalFormatting>
  <conditionalFormatting sqref="F146:F202">
    <cfRule type="expression" dxfId="449" priority="37">
      <formula>F146&gt;0</formula>
    </cfRule>
    <cfRule type="expression" dxfId="448" priority="38">
      <formula>F146&lt;0</formula>
    </cfRule>
  </conditionalFormatting>
  <conditionalFormatting sqref="H126:H137">
    <cfRule type="expression" dxfId="447" priority="35">
      <formula>H126&gt;0</formula>
    </cfRule>
    <cfRule type="expression" dxfId="446" priority="36">
      <formula>H126&lt;0</formula>
    </cfRule>
  </conditionalFormatting>
  <conditionalFormatting sqref="H138">
    <cfRule type="expression" dxfId="445" priority="25">
      <formula>H138&gt;0</formula>
    </cfRule>
    <cfRule type="expression" dxfId="444" priority="26">
      <formula>H138&lt;0</formula>
    </cfRule>
  </conditionalFormatting>
  <conditionalFormatting sqref="F146:F202">
    <cfRule type="expression" dxfId="443" priority="23">
      <formula>F146&gt;0</formula>
    </cfRule>
    <cfRule type="expression" dxfId="442" priority="24">
      <formula>F146&lt;0</formula>
    </cfRule>
  </conditionalFormatting>
  <conditionalFormatting sqref="H139">
    <cfRule type="expression" dxfId="441" priority="21">
      <formula>H139&gt;0</formula>
    </cfRule>
    <cfRule type="expression" dxfId="440" priority="22">
      <formula>H139&lt;0</formula>
    </cfRule>
  </conditionalFormatting>
  <conditionalFormatting sqref="H140:H145">
    <cfRule type="expression" dxfId="439" priority="17">
      <formula>H140&gt;0</formula>
    </cfRule>
    <cfRule type="expression" dxfId="438" priority="18">
      <formula>H140&lt;0</formula>
    </cfRule>
  </conditionalFormatting>
  <conditionalFormatting sqref="F146:F202">
    <cfRule type="expression" dxfId="437" priority="7">
      <formula>F146&gt;0</formula>
    </cfRule>
    <cfRule type="expression" dxfId="436" priority="8">
      <formula>F146&lt;0</formula>
    </cfRule>
  </conditionalFormatting>
  <conditionalFormatting sqref="H146:H202">
    <cfRule type="expression" dxfId="435" priority="5">
      <formula>H146&gt;0</formula>
    </cfRule>
    <cfRule type="expression" dxfId="434" priority="6">
      <formula>H146&lt;0</formula>
    </cfRule>
  </conditionalFormatting>
  <conditionalFormatting sqref="Q8">
    <cfRule type="expression" dxfId="433" priority="1">
      <formula>Q8&gt;0</formula>
    </cfRule>
    <cfRule type="expression" dxfId="432" priority="2">
      <formula>Q8&lt;0</formula>
    </cfRule>
  </conditionalFormatting>
  <conditionalFormatting sqref="Q7">
    <cfRule type="expression" dxfId="431" priority="3">
      <formula>Q7&gt;0</formula>
    </cfRule>
    <cfRule type="expression" dxfId="43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188</v>
      </c>
      <c r="B2" s="74"/>
      <c r="C2" s="4"/>
      <c r="D2" s="3"/>
      <c r="E2" s="3"/>
      <c r="F2" s="3"/>
      <c r="G2" s="120"/>
      <c r="H2" s="42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42541</v>
      </c>
      <c r="X2" s="103">
        <v>42.45</v>
      </c>
      <c r="Y2" s="103">
        <v>43.11</v>
      </c>
      <c r="Z2" s="103">
        <v>42.42</v>
      </c>
      <c r="AA2" s="103">
        <v>42.68</v>
      </c>
      <c r="AB2" s="101">
        <v>2188300</v>
      </c>
      <c r="AC2" s="100">
        <v>42.68</v>
      </c>
      <c r="AD2" s="2">
        <f>Y2-Z2</f>
        <v>0.68999999999999773</v>
      </c>
      <c r="AE2" s="138">
        <f>AC2/AC3-1</f>
        <v>1.7159199237368972E-2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42.68</v>
      </c>
      <c r="S3" s="115"/>
      <c r="T3" s="17"/>
      <c r="U3" s="17"/>
      <c r="V3" s="17"/>
      <c r="W3" s="99">
        <v>42538</v>
      </c>
      <c r="X3" s="103">
        <v>41.72</v>
      </c>
      <c r="Y3" s="103">
        <v>42.04</v>
      </c>
      <c r="Z3" s="103">
        <v>41.45</v>
      </c>
      <c r="AA3" s="103">
        <v>41.96</v>
      </c>
      <c r="AB3" s="101">
        <v>2809500</v>
      </c>
      <c r="AC3" s="100">
        <v>41.96</v>
      </c>
      <c r="AD3" s="2">
        <f t="shared" ref="AD3:AD66" si="0">Y3-Z3</f>
        <v>0.58999999999999631</v>
      </c>
      <c r="AE3" s="138">
        <f t="shared" ref="AE3:AE66" si="1">AC3/AC4-1</f>
        <v>5.5116223340523351E-3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42.68</v>
      </c>
      <c r="W4" s="99">
        <v>42537</v>
      </c>
      <c r="X4" s="103">
        <v>41.37</v>
      </c>
      <c r="Y4" s="103">
        <v>41.76</v>
      </c>
      <c r="Z4" s="103">
        <v>40.89</v>
      </c>
      <c r="AA4" s="103">
        <v>41.73</v>
      </c>
      <c r="AB4" s="101">
        <v>2799700</v>
      </c>
      <c r="AC4" s="100">
        <v>41.73</v>
      </c>
      <c r="AD4" s="2">
        <f t="shared" si="0"/>
        <v>0.86999999999999744</v>
      </c>
      <c r="AE4" s="138">
        <f t="shared" si="1"/>
        <v>3.3661937965856481E-3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42536</v>
      </c>
      <c r="X5" s="103">
        <v>42</v>
      </c>
      <c r="Y5" s="103">
        <v>42.26</v>
      </c>
      <c r="Z5" s="103">
        <v>41.55</v>
      </c>
      <c r="AA5" s="103">
        <v>41.59</v>
      </c>
      <c r="AB5" s="101">
        <v>2386000</v>
      </c>
      <c r="AC5" s="100">
        <v>41.59</v>
      </c>
      <c r="AD5" s="2">
        <f t="shared" si="0"/>
        <v>0.71000000000000085</v>
      </c>
      <c r="AE5" s="138">
        <f t="shared" si="1"/>
        <v>-3.3549005511620544E-3</v>
      </c>
    </row>
    <row r="6" spans="1:31" x14ac:dyDescent="0.25">
      <c r="O6" s="11" t="s">
        <v>64</v>
      </c>
      <c r="Q6" s="2">
        <f>Q3*Q2</f>
        <v>0</v>
      </c>
      <c r="S6" s="85"/>
      <c r="W6" s="99">
        <v>42535</v>
      </c>
      <c r="X6" s="103">
        <v>41.78</v>
      </c>
      <c r="Y6" s="103">
        <v>41.94</v>
      </c>
      <c r="Z6" s="103">
        <v>41.31</v>
      </c>
      <c r="AA6" s="103">
        <v>41.73</v>
      </c>
      <c r="AB6" s="101">
        <v>3014400</v>
      </c>
      <c r="AC6" s="100">
        <v>41.73</v>
      </c>
      <c r="AD6" s="2">
        <f t="shared" si="0"/>
        <v>0.62999999999999545</v>
      </c>
      <c r="AE6" s="138">
        <f t="shared" si="1"/>
        <v>-5.9552167698904146E-3</v>
      </c>
    </row>
    <row r="7" spans="1:31" ht="15.75" x14ac:dyDescent="0.25">
      <c r="O7" s="11" t="s">
        <v>200</v>
      </c>
      <c r="Q7" s="2">
        <f>Q10+Q8</f>
        <v>119.92000000000053</v>
      </c>
      <c r="R7" s="206"/>
      <c r="W7" s="99">
        <v>42534</v>
      </c>
      <c r="X7" s="103">
        <v>42.92</v>
      </c>
      <c r="Y7" s="103">
        <v>43.04</v>
      </c>
      <c r="Z7" s="103">
        <v>41.93</v>
      </c>
      <c r="AA7" s="103">
        <v>41.98</v>
      </c>
      <c r="AB7" s="101">
        <v>3483500</v>
      </c>
      <c r="AC7" s="100">
        <v>41.98</v>
      </c>
      <c r="AD7" s="2">
        <f t="shared" si="0"/>
        <v>1.1099999999999994</v>
      </c>
      <c r="AE7" s="138">
        <f t="shared" si="1"/>
        <v>-2.7790643816581806E-2</v>
      </c>
    </row>
    <row r="8" spans="1:31" x14ac:dyDescent="0.25">
      <c r="O8" s="11" t="s">
        <v>205</v>
      </c>
      <c r="P8" s="34"/>
      <c r="Q8" s="2">
        <f>K18+M18-F18+Q2*Q4</f>
        <v>0</v>
      </c>
      <c r="S8" s="121"/>
      <c r="W8" s="99">
        <v>42531</v>
      </c>
      <c r="X8" s="103">
        <v>43.35</v>
      </c>
      <c r="Y8" s="103">
        <v>43.39</v>
      </c>
      <c r="Z8" s="103">
        <v>42.9</v>
      </c>
      <c r="AA8" s="103">
        <v>43.18</v>
      </c>
      <c r="AB8" s="101">
        <v>2337200</v>
      </c>
      <c r="AC8" s="100">
        <v>43.18</v>
      </c>
      <c r="AD8" s="2">
        <f t="shared" si="0"/>
        <v>0.49000000000000199</v>
      </c>
      <c r="AE8" s="138">
        <f t="shared" si="1"/>
        <v>-9.4058270245469533E-3</v>
      </c>
    </row>
    <row r="9" spans="1:31" x14ac:dyDescent="0.25">
      <c r="O9" s="11" t="s">
        <v>272</v>
      </c>
      <c r="Q9" s="138">
        <f>IF(Q2=0, 0, Q8/Q6)</f>
        <v>0</v>
      </c>
      <c r="W9" s="99">
        <v>42530</v>
      </c>
      <c r="X9" s="103">
        <v>43.9</v>
      </c>
      <c r="Y9" s="103">
        <v>43.99</v>
      </c>
      <c r="Z9" s="103">
        <v>43.36</v>
      </c>
      <c r="AA9" s="103">
        <v>43.59</v>
      </c>
      <c r="AB9" s="101">
        <v>1661100</v>
      </c>
      <c r="AC9" s="100">
        <v>43.59</v>
      </c>
      <c r="AD9" s="2">
        <f t="shared" si="0"/>
        <v>0.63000000000000256</v>
      </c>
      <c r="AE9" s="138">
        <f t="shared" si="1"/>
        <v>-1.1788710043074024E-2</v>
      </c>
    </row>
    <row r="10" spans="1:31" x14ac:dyDescent="0.25">
      <c r="O10" s="11" t="s">
        <v>271</v>
      </c>
      <c r="P10" s="34"/>
      <c r="Q10" s="2">
        <f>M30</f>
        <v>119.92000000000053</v>
      </c>
      <c r="W10" s="99">
        <v>42529</v>
      </c>
      <c r="X10" s="103">
        <v>44.12</v>
      </c>
      <c r="Y10" s="103">
        <v>44.18</v>
      </c>
      <c r="Z10" s="103">
        <v>43.87</v>
      </c>
      <c r="AA10" s="103">
        <v>44.11</v>
      </c>
      <c r="AB10" s="101">
        <v>2899800</v>
      </c>
      <c r="AC10" s="100">
        <v>44.11</v>
      </c>
      <c r="AD10" s="2">
        <f t="shared" si="0"/>
        <v>0.31000000000000227</v>
      </c>
      <c r="AE10" s="138">
        <f t="shared" si="1"/>
        <v>4.5547711227511556E-3</v>
      </c>
    </row>
    <row r="11" spans="1:31" x14ac:dyDescent="0.25">
      <c r="O11" s="11" t="s">
        <v>193</v>
      </c>
      <c r="P11" s="34"/>
      <c r="Q11" s="138">
        <f>VALUE(TRIM(CLEAN(MID(U58, FIND("(", U58)+1, 5))))</f>
        <v>4.19E-2</v>
      </c>
      <c r="W11" s="99">
        <v>42528</v>
      </c>
      <c r="X11" s="103">
        <v>43.29</v>
      </c>
      <c r="Y11" s="103">
        <v>44.11</v>
      </c>
      <c r="Z11" s="103">
        <v>43.2</v>
      </c>
      <c r="AA11" s="103">
        <v>43.91</v>
      </c>
      <c r="AB11" s="101">
        <v>3864500</v>
      </c>
      <c r="AC11" s="100">
        <v>43.91</v>
      </c>
      <c r="AD11" s="2">
        <f t="shared" si="0"/>
        <v>0.90999999999999659</v>
      </c>
      <c r="AE11" s="138">
        <f t="shared" si="1"/>
        <v>1.8320964749536151E-2</v>
      </c>
    </row>
    <row r="12" spans="1:31" x14ac:dyDescent="0.25">
      <c r="W12" s="99">
        <v>42527</v>
      </c>
      <c r="X12" s="103">
        <v>43</v>
      </c>
      <c r="Y12" s="103">
        <v>43.25</v>
      </c>
      <c r="Z12" s="103">
        <v>42.93</v>
      </c>
      <c r="AA12" s="103">
        <v>43.12</v>
      </c>
      <c r="AB12" s="101">
        <v>1945800</v>
      </c>
      <c r="AC12" s="100">
        <v>43.12</v>
      </c>
      <c r="AD12" s="2">
        <f t="shared" si="0"/>
        <v>0.32000000000000028</v>
      </c>
      <c r="AE12" s="138">
        <f t="shared" si="1"/>
        <v>4.4258094572560136E-3</v>
      </c>
    </row>
    <row r="13" spans="1:31" x14ac:dyDescent="0.25">
      <c r="W13" s="99">
        <v>42524</v>
      </c>
      <c r="X13" s="103">
        <v>42.9</v>
      </c>
      <c r="Y13" s="103">
        <v>42.98</v>
      </c>
      <c r="Z13" s="103">
        <v>42.4</v>
      </c>
      <c r="AA13" s="103">
        <v>42.93</v>
      </c>
      <c r="AB13" s="101">
        <v>2868400</v>
      </c>
      <c r="AC13" s="100">
        <v>42.93</v>
      </c>
      <c r="AD13" s="2">
        <f t="shared" si="0"/>
        <v>0.57999999999999829</v>
      </c>
      <c r="AE13" s="138">
        <f t="shared" si="1"/>
        <v>6.9930069930079775E-4</v>
      </c>
    </row>
    <row r="14" spans="1:31" x14ac:dyDescent="0.25">
      <c r="W14" s="99">
        <v>42523</v>
      </c>
      <c r="X14" s="103">
        <v>42.15</v>
      </c>
      <c r="Y14" s="103">
        <v>43.09</v>
      </c>
      <c r="Z14" s="103">
        <v>42.07</v>
      </c>
      <c r="AA14" s="103">
        <v>42.9</v>
      </c>
      <c r="AB14" s="101">
        <v>3181700</v>
      </c>
      <c r="AC14" s="100">
        <v>42.9</v>
      </c>
      <c r="AD14" s="2">
        <f t="shared" si="0"/>
        <v>1.0200000000000031</v>
      </c>
      <c r="AE14" s="138">
        <f t="shared" si="1"/>
        <v>1.8760389456186077E-2</v>
      </c>
    </row>
    <row r="15" spans="1:31" x14ac:dyDescent="0.25">
      <c r="W15" s="99">
        <v>42522</v>
      </c>
      <c r="X15" s="103">
        <v>41.95</v>
      </c>
      <c r="Y15" s="103">
        <v>42.12</v>
      </c>
      <c r="Z15" s="103">
        <v>41.7</v>
      </c>
      <c r="AA15" s="103">
        <v>42.11</v>
      </c>
      <c r="AB15" s="101">
        <v>1967900</v>
      </c>
      <c r="AC15" s="100">
        <v>42.11</v>
      </c>
      <c r="AD15" s="2">
        <f t="shared" si="0"/>
        <v>0.4199999999999946</v>
      </c>
      <c r="AE15" s="138">
        <f t="shared" si="1"/>
        <v>-1.1859582542693703E-3</v>
      </c>
    </row>
    <row r="16" spans="1:31" x14ac:dyDescent="0.25">
      <c r="W16" s="99">
        <v>42521</v>
      </c>
      <c r="X16" s="103">
        <v>42.3</v>
      </c>
      <c r="Y16" s="103">
        <v>42.5</v>
      </c>
      <c r="Z16" s="103">
        <v>41.79</v>
      </c>
      <c r="AA16" s="103">
        <v>42.16</v>
      </c>
      <c r="AB16" s="101">
        <v>2822000</v>
      </c>
      <c r="AC16" s="100">
        <v>42.16</v>
      </c>
      <c r="AD16" s="2">
        <f t="shared" si="0"/>
        <v>0.71000000000000085</v>
      </c>
      <c r="AE16" s="138">
        <f t="shared" si="1"/>
        <v>1.6631028747919885E-3</v>
      </c>
    </row>
    <row r="17" spans="1:31" x14ac:dyDescent="0.25">
      <c r="W17" s="99">
        <v>42517</v>
      </c>
      <c r="X17" s="103">
        <v>41.92</v>
      </c>
      <c r="Y17" s="103">
        <v>42.22</v>
      </c>
      <c r="Z17" s="103">
        <v>41.8</v>
      </c>
      <c r="AA17" s="103">
        <v>42.09</v>
      </c>
      <c r="AB17" s="101">
        <v>1625100</v>
      </c>
      <c r="AC17" s="100">
        <v>42.09</v>
      </c>
      <c r="AD17" s="2">
        <f t="shared" si="0"/>
        <v>0.42000000000000171</v>
      </c>
      <c r="AE17" s="138">
        <f t="shared" si="1"/>
        <v>5.9751434034416295E-3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42516</v>
      </c>
      <c r="X18" s="103">
        <v>42.11</v>
      </c>
      <c r="Y18" s="103">
        <v>42.26</v>
      </c>
      <c r="Z18" s="103">
        <v>41.71</v>
      </c>
      <c r="AA18" s="103">
        <v>41.84</v>
      </c>
      <c r="AB18" s="101">
        <v>2460600</v>
      </c>
      <c r="AC18" s="100">
        <v>41.84</v>
      </c>
      <c r="AD18" s="2">
        <f t="shared" si="0"/>
        <v>0.54999999999999716</v>
      </c>
      <c r="AE18" s="138">
        <f t="shared" si="1"/>
        <v>-6.8834559696178133E-3</v>
      </c>
    </row>
    <row r="19" spans="1:31" x14ac:dyDescent="0.25">
      <c r="W19" s="99">
        <v>42515</v>
      </c>
      <c r="X19" s="103">
        <v>41.18</v>
      </c>
      <c r="Y19" s="103">
        <v>42.42</v>
      </c>
      <c r="Z19" s="103">
        <v>41.18</v>
      </c>
      <c r="AA19" s="103">
        <v>42.13</v>
      </c>
      <c r="AB19" s="101">
        <v>4884300</v>
      </c>
      <c r="AC19" s="100">
        <v>42.13</v>
      </c>
      <c r="AD19" s="2">
        <f t="shared" si="0"/>
        <v>1.240000000000002</v>
      </c>
      <c r="AE19" s="138" t="e">
        <f t="shared" si="1"/>
        <v>#DIV/0!</v>
      </c>
    </row>
    <row r="20" spans="1:31" x14ac:dyDescent="0.25">
      <c r="W20" s="99">
        <v>42515</v>
      </c>
      <c r="X20" s="103" t="s">
        <v>293</v>
      </c>
      <c r="Y20" s="103"/>
      <c r="Z20" s="103"/>
      <c r="AA20" s="103"/>
      <c r="AB20" s="101"/>
      <c r="AC20" s="100"/>
      <c r="AD20" s="2">
        <f t="shared" si="0"/>
        <v>0</v>
      </c>
      <c r="AE20" s="138">
        <f t="shared" si="1"/>
        <v>-1</v>
      </c>
    </row>
    <row r="21" spans="1:31" x14ac:dyDescent="0.25">
      <c r="W21" s="99">
        <v>42514</v>
      </c>
      <c r="X21" s="103">
        <v>41.24</v>
      </c>
      <c r="Y21" s="103">
        <v>41.54</v>
      </c>
      <c r="Z21" s="103">
        <v>41.14</v>
      </c>
      <c r="AA21" s="103">
        <v>41.42</v>
      </c>
      <c r="AB21" s="101">
        <v>2987700</v>
      </c>
      <c r="AC21" s="100">
        <v>40.98</v>
      </c>
      <c r="AD21" s="2">
        <f t="shared" si="0"/>
        <v>0.39999999999999858</v>
      </c>
      <c r="AE21" s="138">
        <f t="shared" si="1"/>
        <v>1.185185185185178E-2</v>
      </c>
    </row>
    <row r="22" spans="1:31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2" t="s">
        <v>65</v>
      </c>
      <c r="G22" s="240" t="s">
        <v>155</v>
      </c>
      <c r="H22" s="240" t="s">
        <v>88</v>
      </c>
      <c r="I22" s="240" t="s">
        <v>161</v>
      </c>
      <c r="W22" s="99">
        <v>42513</v>
      </c>
      <c r="X22" s="103">
        <v>40.53</v>
      </c>
      <c r="Y22" s="103">
        <v>41.52</v>
      </c>
      <c r="Z22" s="103">
        <v>40.49</v>
      </c>
      <c r="AA22" s="103">
        <v>40.93</v>
      </c>
      <c r="AB22" s="101">
        <v>3211100</v>
      </c>
      <c r="AC22" s="100">
        <v>40.5</v>
      </c>
      <c r="AD22" s="2">
        <f t="shared" si="0"/>
        <v>1.0300000000000011</v>
      </c>
      <c r="AE22" s="138">
        <f t="shared" si="1"/>
        <v>1.2499999999999956E-2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42510</v>
      </c>
      <c r="X23" s="103">
        <v>40.5</v>
      </c>
      <c r="Y23" s="103">
        <v>40.630000000000003</v>
      </c>
      <c r="Z23" s="103">
        <v>40.229999999999997</v>
      </c>
      <c r="AA23" s="103">
        <v>40.43</v>
      </c>
      <c r="AB23" s="101">
        <v>2620200</v>
      </c>
      <c r="AC23" s="100">
        <v>40</v>
      </c>
      <c r="AD23" s="2">
        <f t="shared" si="0"/>
        <v>0.40000000000000568</v>
      </c>
      <c r="AE23" s="138">
        <f t="shared" si="1"/>
        <v>4.2681395932715471E-3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42509</v>
      </c>
      <c r="X24" s="103">
        <v>40.200000000000003</v>
      </c>
      <c r="Y24" s="103">
        <v>40.299999999999997</v>
      </c>
      <c r="Z24" s="103">
        <v>39.520000000000003</v>
      </c>
      <c r="AA24" s="103">
        <v>40.26</v>
      </c>
      <c r="AB24" s="101">
        <v>3753900</v>
      </c>
      <c r="AC24" s="100">
        <v>39.83</v>
      </c>
      <c r="AD24" s="2">
        <f t="shared" si="0"/>
        <v>0.77999999999999403</v>
      </c>
      <c r="AE24" s="138">
        <f t="shared" si="1"/>
        <v>-7.5263421976923262E-4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42508</v>
      </c>
      <c r="X25" s="103">
        <v>41.08</v>
      </c>
      <c r="Y25" s="103">
        <v>41.32</v>
      </c>
      <c r="Z25" s="103">
        <v>40.18</v>
      </c>
      <c r="AA25" s="103">
        <v>40.29</v>
      </c>
      <c r="AB25" s="101">
        <v>4547400</v>
      </c>
      <c r="AC25" s="100">
        <v>39.86</v>
      </c>
      <c r="AD25" s="2">
        <f t="shared" si="0"/>
        <v>1.1400000000000006</v>
      </c>
      <c r="AE25" s="138">
        <f t="shared" si="1"/>
        <v>-2.1840490797546019E-2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42507</v>
      </c>
      <c r="X26" s="103">
        <v>41.75</v>
      </c>
      <c r="Y26" s="103">
        <v>41.76</v>
      </c>
      <c r="Z26" s="103">
        <v>40.799999999999997</v>
      </c>
      <c r="AA26" s="103">
        <v>41.19</v>
      </c>
      <c r="AB26" s="101">
        <v>5944100</v>
      </c>
      <c r="AC26" s="100">
        <v>40.75</v>
      </c>
      <c r="AD26" s="2">
        <f t="shared" si="0"/>
        <v>0.96000000000000085</v>
      </c>
      <c r="AE26" s="138">
        <f t="shared" si="1"/>
        <v>-2.4185823754789171E-2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42506</v>
      </c>
      <c r="X27" s="103">
        <v>42.01</v>
      </c>
      <c r="Y27" s="103">
        <v>42.4</v>
      </c>
      <c r="Z27" s="103">
        <v>41.68</v>
      </c>
      <c r="AA27" s="103">
        <v>42.21</v>
      </c>
      <c r="AB27" s="101">
        <v>2984400</v>
      </c>
      <c r="AC27" s="100">
        <v>41.76</v>
      </c>
      <c r="AD27" s="2">
        <f t="shared" si="0"/>
        <v>0.71999999999999886</v>
      </c>
      <c r="AE27" s="138">
        <f t="shared" si="1"/>
        <v>5.7803468208090791E-3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207</v>
      </c>
      <c r="W28" s="99">
        <v>42503</v>
      </c>
      <c r="X28" s="103">
        <v>42.51</v>
      </c>
      <c r="Y28" s="103">
        <v>42.65</v>
      </c>
      <c r="Z28" s="103">
        <v>41.89</v>
      </c>
      <c r="AA28" s="103">
        <v>41.97</v>
      </c>
      <c r="AB28" s="101">
        <v>2710700</v>
      </c>
      <c r="AC28" s="100">
        <v>41.52</v>
      </c>
      <c r="AD28" s="2">
        <f t="shared" si="0"/>
        <v>0.75999999999999801</v>
      </c>
      <c r="AE28" s="138">
        <f t="shared" si="1"/>
        <v>-1.4946619217081736E-2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42502</v>
      </c>
      <c r="X29" s="103">
        <v>43.31</v>
      </c>
      <c r="Y29" s="103">
        <v>43.44</v>
      </c>
      <c r="Z29" s="103">
        <v>42.4</v>
      </c>
      <c r="AA29" s="103">
        <v>42.6</v>
      </c>
      <c r="AB29" s="101">
        <v>2154300</v>
      </c>
      <c r="AC29" s="100">
        <v>42.15</v>
      </c>
      <c r="AD29" s="2">
        <f t="shared" si="0"/>
        <v>1.0399999999999991</v>
      </c>
      <c r="AE29" s="138">
        <f t="shared" si="1"/>
        <v>-4.9575070821530343E-3</v>
      </c>
    </row>
    <row r="30" spans="1:31" x14ac:dyDescent="0.25">
      <c r="L30" t="s">
        <v>271</v>
      </c>
      <c r="M30" s="2">
        <f>M37+K37-F37</f>
        <v>119.92000000000053</v>
      </c>
      <c r="W30" s="99">
        <v>42501</v>
      </c>
      <c r="X30" s="103">
        <v>43.08</v>
      </c>
      <c r="Y30" s="103">
        <v>43.33</v>
      </c>
      <c r="Z30" s="103">
        <v>42.81</v>
      </c>
      <c r="AA30" s="103">
        <v>42.81</v>
      </c>
      <c r="AB30" s="101">
        <v>1944500</v>
      </c>
      <c r="AC30" s="100">
        <v>42.36</v>
      </c>
      <c r="AD30" s="2">
        <f t="shared" si="0"/>
        <v>0.51999999999999602</v>
      </c>
      <c r="AE30" s="138">
        <f t="shared" si="1"/>
        <v>-6.3335679099226772E-3</v>
      </c>
    </row>
    <row r="31" spans="1:31" x14ac:dyDescent="0.25">
      <c r="A31" s="418" t="s">
        <v>1</v>
      </c>
      <c r="B31" s="418" t="s">
        <v>2</v>
      </c>
      <c r="C31" s="418" t="s">
        <v>4</v>
      </c>
      <c r="D31" s="418" t="s">
        <v>5</v>
      </c>
      <c r="E31" s="418" t="s">
        <v>90</v>
      </c>
      <c r="F31" s="418" t="s">
        <v>60</v>
      </c>
      <c r="G31" s="418" t="s">
        <v>3</v>
      </c>
      <c r="H31" s="447" t="s">
        <v>6</v>
      </c>
      <c r="I31" s="418" t="s">
        <v>7</v>
      </c>
      <c r="J31" s="418" t="s">
        <v>89</v>
      </c>
      <c r="K31" s="418" t="s">
        <v>61</v>
      </c>
      <c r="L31" s="418" t="s">
        <v>77</v>
      </c>
      <c r="M31" s="418" t="s">
        <v>38</v>
      </c>
      <c r="W31" s="99">
        <v>42500</v>
      </c>
      <c r="X31" s="103">
        <v>42.62</v>
      </c>
      <c r="Y31" s="103">
        <v>43.21</v>
      </c>
      <c r="Z31" s="103">
        <v>42.58</v>
      </c>
      <c r="AA31" s="103">
        <v>43.09</v>
      </c>
      <c r="AB31" s="101">
        <v>2349900</v>
      </c>
      <c r="AC31" s="100">
        <v>42.63</v>
      </c>
      <c r="AD31" s="2">
        <f t="shared" si="0"/>
        <v>0.63000000000000256</v>
      </c>
      <c r="AE31" s="138">
        <f t="shared" si="1"/>
        <v>1.3311148086522451E-2</v>
      </c>
    </row>
    <row r="32" spans="1:31" x14ac:dyDescent="0.25">
      <c r="A32" s="421" t="s">
        <v>188</v>
      </c>
      <c r="B32" s="411">
        <v>42376</v>
      </c>
      <c r="C32" s="412">
        <v>100</v>
      </c>
      <c r="D32" s="413">
        <v>36.659999999999997</v>
      </c>
      <c r="E32" s="413">
        <v>0</v>
      </c>
      <c r="F32" s="413">
        <f>C32*D32+E32</f>
        <v>3665.9999999999995</v>
      </c>
      <c r="G32" s="448">
        <v>42432</v>
      </c>
      <c r="H32" s="431">
        <v>100</v>
      </c>
      <c r="I32" s="432">
        <v>37.42</v>
      </c>
      <c r="J32" s="432">
        <v>0.08</v>
      </c>
      <c r="K32" s="433">
        <f>I32*H32-J32</f>
        <v>3741.92</v>
      </c>
      <c r="L32" s="411">
        <v>42444</v>
      </c>
      <c r="M32" s="432">
        <v>44</v>
      </c>
      <c r="W32" s="99">
        <v>42499</v>
      </c>
      <c r="X32" s="103">
        <v>42.19</v>
      </c>
      <c r="Y32" s="103">
        <v>42.78</v>
      </c>
      <c r="Z32" s="103">
        <v>42.03</v>
      </c>
      <c r="AA32" s="103">
        <v>42.52</v>
      </c>
      <c r="AB32" s="101">
        <v>3110700</v>
      </c>
      <c r="AC32" s="100">
        <v>42.07</v>
      </c>
      <c r="AD32" s="2">
        <f t="shared" si="0"/>
        <v>0.75</v>
      </c>
      <c r="AE32" s="138">
        <f t="shared" si="1"/>
        <v>1.0084033613445342E-2</v>
      </c>
    </row>
    <row r="33" spans="1:31" x14ac:dyDescent="0.25">
      <c r="A33" s="422" t="s">
        <v>71</v>
      </c>
      <c r="B33" s="411"/>
      <c r="C33" s="412"/>
      <c r="D33" s="413"/>
      <c r="E33" s="413"/>
      <c r="F33" s="413"/>
      <c r="G33" s="411"/>
      <c r="H33" s="416"/>
      <c r="I33" s="412"/>
      <c r="J33" s="412"/>
      <c r="K33" s="433"/>
      <c r="L33" s="411"/>
      <c r="M33" s="412"/>
      <c r="W33" s="99">
        <v>42496</v>
      </c>
      <c r="X33" s="103">
        <v>41.46</v>
      </c>
      <c r="Y33" s="103">
        <v>42.37</v>
      </c>
      <c r="Z33" s="103">
        <v>41.28</v>
      </c>
      <c r="AA33" s="103">
        <v>42.1</v>
      </c>
      <c r="AB33" s="101">
        <v>2958200</v>
      </c>
      <c r="AC33" s="100">
        <v>41.65</v>
      </c>
      <c r="AD33" s="2">
        <f t="shared" si="0"/>
        <v>1.0899999999999963</v>
      </c>
      <c r="AE33" s="138">
        <f t="shared" si="1"/>
        <v>1.436921578178274E-2</v>
      </c>
    </row>
    <row r="34" spans="1:31" x14ac:dyDescent="0.25">
      <c r="A34" s="412"/>
      <c r="B34" s="411"/>
      <c r="C34" s="412"/>
      <c r="D34" s="413"/>
      <c r="E34" s="413"/>
      <c r="F34" s="413"/>
      <c r="G34" s="411"/>
      <c r="H34" s="416"/>
      <c r="I34" s="412"/>
      <c r="J34" s="413"/>
      <c r="K34" s="432"/>
      <c r="L34" s="412"/>
      <c r="M34" s="412"/>
      <c r="W34" s="99">
        <v>42495</v>
      </c>
      <c r="X34" s="103">
        <v>41.95</v>
      </c>
      <c r="Y34" s="103">
        <v>42.09</v>
      </c>
      <c r="Z34" s="103">
        <v>41.47</v>
      </c>
      <c r="AA34" s="103">
        <v>41.5</v>
      </c>
      <c r="AB34" s="101">
        <v>2732600</v>
      </c>
      <c r="AC34" s="100">
        <v>41.06</v>
      </c>
      <c r="AD34" s="2">
        <f t="shared" si="0"/>
        <v>0.62000000000000455</v>
      </c>
      <c r="AE34" s="138">
        <f t="shared" si="1"/>
        <v>-6.5327849020081485E-3</v>
      </c>
    </row>
    <row r="35" spans="1:31" x14ac:dyDescent="0.25">
      <c r="A35" s="412"/>
      <c r="B35" s="411"/>
      <c r="C35" s="412"/>
      <c r="D35" s="413"/>
      <c r="E35" s="413"/>
      <c r="F35" s="413"/>
      <c r="G35" s="411"/>
      <c r="H35" s="416"/>
      <c r="I35" s="412"/>
      <c r="J35" s="413"/>
      <c r="K35" s="432"/>
      <c r="L35" s="412"/>
      <c r="M35" s="412"/>
      <c r="W35" s="99">
        <v>42494</v>
      </c>
      <c r="X35" s="103">
        <v>42</v>
      </c>
      <c r="Y35" s="103">
        <v>42.24</v>
      </c>
      <c r="Z35" s="103">
        <v>41.52</v>
      </c>
      <c r="AA35" s="103">
        <v>41.77</v>
      </c>
      <c r="AB35" s="101">
        <v>2556100</v>
      </c>
      <c r="AC35" s="100">
        <v>41.33</v>
      </c>
      <c r="AD35" s="2">
        <f t="shared" si="0"/>
        <v>0.71999999999999886</v>
      </c>
      <c r="AE35" s="138">
        <f t="shared" si="1"/>
        <v>-9.5854301461777425E-3</v>
      </c>
    </row>
    <row r="36" spans="1:31" x14ac:dyDescent="0.25">
      <c r="A36" s="412"/>
      <c r="B36" s="412"/>
      <c r="C36" s="412"/>
      <c r="D36" s="412"/>
      <c r="E36" s="412"/>
      <c r="F36" s="412"/>
      <c r="G36" s="412"/>
      <c r="H36" s="416"/>
      <c r="I36" s="412"/>
      <c r="J36" s="412"/>
      <c r="K36" s="412"/>
      <c r="L36" s="412"/>
      <c r="M36" s="412"/>
      <c r="W36" s="99">
        <v>42493</v>
      </c>
      <c r="X36" s="103">
        <v>42.72</v>
      </c>
      <c r="Y36" s="103">
        <v>42.82</v>
      </c>
      <c r="Z36" s="103">
        <v>41.62</v>
      </c>
      <c r="AA36" s="103">
        <v>42.18</v>
      </c>
      <c r="AB36" s="101">
        <v>4441900</v>
      </c>
      <c r="AC36" s="100">
        <v>41.73</v>
      </c>
      <c r="AD36" s="2">
        <f t="shared" si="0"/>
        <v>1.2000000000000028</v>
      </c>
      <c r="AE36" s="138">
        <f t="shared" si="1"/>
        <v>-2.9534883720930272E-2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42492</v>
      </c>
      <c r="X37" s="103">
        <v>43.28</v>
      </c>
      <c r="Y37" s="103">
        <v>43.69</v>
      </c>
      <c r="Z37" s="103">
        <v>42.88</v>
      </c>
      <c r="AA37" s="103">
        <v>43.46</v>
      </c>
      <c r="AB37" s="101">
        <v>3963400</v>
      </c>
      <c r="AC37" s="100">
        <v>43</v>
      </c>
      <c r="AD37" s="2">
        <f t="shared" si="0"/>
        <v>0.80999999999999517</v>
      </c>
      <c r="AE37" s="138">
        <f t="shared" si="1"/>
        <v>4.4382153702404725E-3</v>
      </c>
    </row>
    <row r="38" spans="1:31" x14ac:dyDescent="0.25">
      <c r="A38" s="412"/>
      <c r="B38" s="412"/>
      <c r="C38" s="412"/>
      <c r="D38" s="412"/>
      <c r="E38" s="412"/>
      <c r="F38" s="412"/>
      <c r="G38" s="412"/>
      <c r="H38" s="416"/>
      <c r="I38" s="412"/>
      <c r="J38" s="412"/>
      <c r="K38" s="412"/>
      <c r="L38" s="412"/>
      <c r="M38" s="412"/>
      <c r="W38" s="99">
        <v>42489</v>
      </c>
      <c r="X38" s="103">
        <v>43.5</v>
      </c>
      <c r="Y38" s="103">
        <v>43.75</v>
      </c>
      <c r="Z38" s="103">
        <v>43</v>
      </c>
      <c r="AA38" s="103">
        <v>43.27</v>
      </c>
      <c r="AB38" s="101">
        <v>3242800</v>
      </c>
      <c r="AC38" s="100">
        <v>42.81</v>
      </c>
      <c r="AD38" s="2">
        <f t="shared" si="0"/>
        <v>0.75</v>
      </c>
      <c r="AE38" s="138">
        <f t="shared" si="1"/>
        <v>-6.9589422407793089E-3</v>
      </c>
    </row>
    <row r="39" spans="1:31" x14ac:dyDescent="0.25">
      <c r="W39" s="99">
        <v>42488</v>
      </c>
      <c r="X39" s="103">
        <v>43.65</v>
      </c>
      <c r="Y39" s="103">
        <v>44.26</v>
      </c>
      <c r="Z39" s="103">
        <v>43.11</v>
      </c>
      <c r="AA39" s="103">
        <v>43.57</v>
      </c>
      <c r="AB39" s="101">
        <v>2612600</v>
      </c>
      <c r="AC39" s="100">
        <v>43.11</v>
      </c>
      <c r="AD39" s="2">
        <f t="shared" si="0"/>
        <v>1.1499999999999986</v>
      </c>
      <c r="AE39" s="138">
        <f t="shared" si="1"/>
        <v>-1.3726835964310236E-2</v>
      </c>
    </row>
    <row r="40" spans="1:31" ht="20.25" thickBot="1" x14ac:dyDescent="0.35">
      <c r="O40" s="474" t="s">
        <v>78</v>
      </c>
      <c r="P40" s="474"/>
      <c r="W40" s="99">
        <v>42487</v>
      </c>
      <c r="X40" s="103">
        <v>44.06</v>
      </c>
      <c r="Y40" s="103">
        <v>44.6</v>
      </c>
      <c r="Z40" s="103">
        <v>43.57</v>
      </c>
      <c r="AA40" s="103">
        <v>44.18</v>
      </c>
      <c r="AB40" s="101">
        <v>4052400</v>
      </c>
      <c r="AC40" s="100">
        <v>43.71</v>
      </c>
      <c r="AD40" s="2">
        <f t="shared" si="0"/>
        <v>1.0300000000000011</v>
      </c>
      <c r="AE40" s="138">
        <f t="shared" si="1"/>
        <v>1.8643672803542399E-2</v>
      </c>
    </row>
    <row r="41" spans="1:31" ht="15.75" thickTop="1" x14ac:dyDescent="0.25">
      <c r="O41" s="83">
        <v>1.1000000000000001</v>
      </c>
      <c r="P41" s="83">
        <f>O41*$Q$4</f>
        <v>46.948</v>
      </c>
      <c r="Q41" s="2"/>
      <c r="W41" s="99">
        <v>42486</v>
      </c>
      <c r="X41" s="103">
        <v>42.95</v>
      </c>
      <c r="Y41" s="103">
        <v>43.48</v>
      </c>
      <c r="Z41" s="103">
        <v>42.93</v>
      </c>
      <c r="AA41" s="103">
        <v>43.37</v>
      </c>
      <c r="AB41" s="101">
        <v>2996700</v>
      </c>
      <c r="AC41" s="100">
        <v>42.91</v>
      </c>
      <c r="AD41" s="2">
        <f t="shared" si="0"/>
        <v>0.54999999999999716</v>
      </c>
      <c r="AE41" s="138">
        <f t="shared" si="1"/>
        <v>1.2267044114177672E-2</v>
      </c>
    </row>
    <row r="42" spans="1:31" ht="20.25" thickBot="1" x14ac:dyDescent="0.35">
      <c r="O42" s="83">
        <v>1.0900000000000001</v>
      </c>
      <c r="P42" s="83">
        <f t="shared" ref="P42:P61" si="2">O42*$Q$4</f>
        <v>46.5212</v>
      </c>
      <c r="Q42" s="2"/>
      <c r="T42" s="91" t="s">
        <v>113</v>
      </c>
      <c r="W42" s="99">
        <v>42485</v>
      </c>
      <c r="X42" s="103">
        <v>42.86</v>
      </c>
      <c r="Y42" s="103">
        <v>43.04</v>
      </c>
      <c r="Z42" s="103">
        <v>42.35</v>
      </c>
      <c r="AA42" s="103">
        <v>42.85</v>
      </c>
      <c r="AB42" s="101">
        <v>3445900</v>
      </c>
      <c r="AC42" s="100">
        <v>42.39</v>
      </c>
      <c r="AD42" s="2">
        <f t="shared" si="0"/>
        <v>0.68999999999999773</v>
      </c>
      <c r="AE42" s="138">
        <f t="shared" si="1"/>
        <v>-1.1888111888111896E-2</v>
      </c>
    </row>
    <row r="43" spans="1:31" ht="15.75" thickTop="1" x14ac:dyDescent="0.25">
      <c r="O43" s="83">
        <v>1.08</v>
      </c>
      <c r="P43" s="83">
        <f t="shared" si="2"/>
        <v>46.0944</v>
      </c>
      <c r="Q43" s="2"/>
      <c r="T43" s="97" t="s">
        <v>98</v>
      </c>
      <c r="U43" s="98">
        <v>41.96</v>
      </c>
      <c r="W43" s="99">
        <v>42482</v>
      </c>
      <c r="X43" s="103">
        <v>42.73</v>
      </c>
      <c r="Y43" s="103">
        <v>43.49</v>
      </c>
      <c r="Z43" s="103">
        <v>42.7</v>
      </c>
      <c r="AA43" s="103">
        <v>43.36</v>
      </c>
      <c r="AB43" s="101">
        <v>2953200</v>
      </c>
      <c r="AC43" s="100">
        <v>42.9</v>
      </c>
      <c r="AD43" s="2">
        <f t="shared" si="0"/>
        <v>0.78999999999999915</v>
      </c>
      <c r="AE43" s="138">
        <f t="shared" si="1"/>
        <v>1.8518518518518601E-2</v>
      </c>
    </row>
    <row r="44" spans="1:31" x14ac:dyDescent="0.25">
      <c r="O44" s="83">
        <v>1.07</v>
      </c>
      <c r="P44" s="83">
        <f t="shared" si="2"/>
        <v>45.6676</v>
      </c>
      <c r="Q44" s="2"/>
      <c r="T44" s="87" t="s">
        <v>99</v>
      </c>
      <c r="U44" s="88">
        <v>42.45</v>
      </c>
      <c r="W44" s="99">
        <v>42481</v>
      </c>
      <c r="X44" s="103">
        <v>42.92</v>
      </c>
      <c r="Y44" s="103">
        <v>43.5</v>
      </c>
      <c r="Z44" s="103">
        <v>42.52</v>
      </c>
      <c r="AA44" s="103">
        <v>42.57</v>
      </c>
      <c r="AB44" s="101">
        <v>3472000</v>
      </c>
      <c r="AC44" s="100">
        <v>42.12</v>
      </c>
      <c r="AD44" s="2">
        <f t="shared" si="0"/>
        <v>0.97999999999999687</v>
      </c>
      <c r="AE44" s="138">
        <f t="shared" si="1"/>
        <v>4.7505938242276002E-4</v>
      </c>
    </row>
    <row r="45" spans="1:31" x14ac:dyDescent="0.25">
      <c r="O45" s="83">
        <v>1.06</v>
      </c>
      <c r="P45" s="83">
        <f t="shared" si="2"/>
        <v>45.2408</v>
      </c>
      <c r="Q45" s="2"/>
      <c r="T45" s="87" t="s">
        <v>100</v>
      </c>
      <c r="U45" s="88" t="s">
        <v>454</v>
      </c>
      <c r="W45" s="99">
        <v>42480</v>
      </c>
      <c r="X45" s="103">
        <v>42.96</v>
      </c>
      <c r="Y45" s="103">
        <v>43.09</v>
      </c>
      <c r="Z45" s="103">
        <v>42.51</v>
      </c>
      <c r="AA45" s="103">
        <v>42.55</v>
      </c>
      <c r="AB45" s="101">
        <v>2425800</v>
      </c>
      <c r="AC45" s="100">
        <v>42.1</v>
      </c>
      <c r="AD45" s="2">
        <f t="shared" si="0"/>
        <v>0.5800000000000054</v>
      </c>
      <c r="AE45" s="138">
        <f t="shared" si="1"/>
        <v>-8.4785680640603323E-3</v>
      </c>
    </row>
    <row r="46" spans="1:31" x14ac:dyDescent="0.25">
      <c r="O46" s="83">
        <v>1.05</v>
      </c>
      <c r="P46" s="83">
        <f t="shared" si="2"/>
        <v>44.814</v>
      </c>
      <c r="Q46" s="2"/>
      <c r="T46" s="87" t="s">
        <v>101</v>
      </c>
      <c r="U46" s="88" t="s">
        <v>455</v>
      </c>
      <c r="W46" s="99">
        <v>42479</v>
      </c>
      <c r="X46" s="103">
        <v>42.08</v>
      </c>
      <c r="Y46" s="103">
        <v>43.46</v>
      </c>
      <c r="Z46" s="103">
        <v>42.05</v>
      </c>
      <c r="AA46" s="103">
        <v>42.92</v>
      </c>
      <c r="AB46" s="101">
        <v>4797400</v>
      </c>
      <c r="AC46" s="100">
        <v>42.46</v>
      </c>
      <c r="AD46" s="2">
        <f t="shared" si="0"/>
        <v>1.4100000000000037</v>
      </c>
      <c r="AE46" s="138">
        <f t="shared" si="1"/>
        <v>2.1409670435410089E-2</v>
      </c>
    </row>
    <row r="47" spans="1:31" x14ac:dyDescent="0.25">
      <c r="O47" s="83">
        <v>1.04</v>
      </c>
      <c r="P47" s="83">
        <f t="shared" si="2"/>
        <v>44.3872</v>
      </c>
      <c r="Q47" s="2"/>
      <c r="T47" s="87" t="s">
        <v>102</v>
      </c>
      <c r="U47" s="88">
        <v>46.47</v>
      </c>
      <c r="W47" s="99">
        <v>42478</v>
      </c>
      <c r="X47" s="103">
        <v>41.54</v>
      </c>
      <c r="Y47" s="103">
        <v>42.09</v>
      </c>
      <c r="Z47" s="103">
        <v>41.4</v>
      </c>
      <c r="AA47" s="103">
        <v>42.02</v>
      </c>
      <c r="AB47" s="101">
        <v>2372600</v>
      </c>
      <c r="AC47" s="100">
        <v>41.57</v>
      </c>
      <c r="AD47" s="2">
        <f t="shared" si="0"/>
        <v>0.69000000000000483</v>
      </c>
      <c r="AE47" s="138">
        <f t="shared" si="1"/>
        <v>7.0251937984495694E-3</v>
      </c>
    </row>
    <row r="48" spans="1:31" x14ac:dyDescent="0.25">
      <c r="O48" s="83">
        <v>1.03</v>
      </c>
      <c r="P48" s="83">
        <f t="shared" si="2"/>
        <v>43.9604</v>
      </c>
      <c r="Q48" s="2"/>
      <c r="T48" s="87" t="s">
        <v>103</v>
      </c>
      <c r="U48" s="88">
        <v>1.5267299999999999</v>
      </c>
      <c r="W48" s="99">
        <v>42475</v>
      </c>
      <c r="X48" s="103">
        <v>40.9</v>
      </c>
      <c r="Y48" s="103">
        <v>41.79</v>
      </c>
      <c r="Z48" s="103">
        <v>40.86</v>
      </c>
      <c r="AA48" s="103">
        <v>41.72</v>
      </c>
      <c r="AB48" s="101">
        <v>2982300</v>
      </c>
      <c r="AC48" s="100">
        <v>41.28</v>
      </c>
      <c r="AD48" s="2">
        <f t="shared" si="0"/>
        <v>0.92999999999999972</v>
      </c>
      <c r="AE48" s="138">
        <f t="shared" si="1"/>
        <v>1.800246609124545E-2</v>
      </c>
    </row>
    <row r="49" spans="15:31" x14ac:dyDescent="0.25">
      <c r="O49" s="83">
        <v>1.02</v>
      </c>
      <c r="P49" s="83">
        <f t="shared" si="2"/>
        <v>43.5336</v>
      </c>
      <c r="Q49" s="2"/>
      <c r="T49" s="87" t="s">
        <v>104</v>
      </c>
      <c r="U49" s="89" t="s">
        <v>246</v>
      </c>
      <c r="W49" s="99">
        <v>42474</v>
      </c>
      <c r="X49" s="103">
        <v>41.4</v>
      </c>
      <c r="Y49" s="103">
        <v>41.45</v>
      </c>
      <c r="Z49" s="103">
        <v>40.72</v>
      </c>
      <c r="AA49" s="103">
        <v>40.99</v>
      </c>
      <c r="AB49" s="101">
        <v>2295700</v>
      </c>
      <c r="AC49" s="100">
        <v>40.549999999999997</v>
      </c>
      <c r="AD49" s="2">
        <f t="shared" si="0"/>
        <v>0.73000000000000398</v>
      </c>
      <c r="AE49" s="138">
        <f t="shared" si="1"/>
        <v>-8.0724070450098884E-3</v>
      </c>
    </row>
    <row r="50" spans="15:31" x14ac:dyDescent="0.25">
      <c r="O50" s="83">
        <v>1.01</v>
      </c>
      <c r="P50" s="83">
        <f t="shared" si="2"/>
        <v>43.1068</v>
      </c>
      <c r="Q50" s="2"/>
      <c r="T50" s="87"/>
      <c r="U50" s="88"/>
      <c r="W50" s="99">
        <v>42473</v>
      </c>
      <c r="X50" s="103">
        <v>40.86</v>
      </c>
      <c r="Y50" s="103">
        <v>41.37</v>
      </c>
      <c r="Z50" s="103">
        <v>40.799999999999997</v>
      </c>
      <c r="AA50" s="103">
        <v>41.32</v>
      </c>
      <c r="AB50" s="101">
        <v>2609000</v>
      </c>
      <c r="AC50" s="100">
        <v>40.880000000000003</v>
      </c>
      <c r="AD50" s="2">
        <f t="shared" si="0"/>
        <v>0.57000000000000028</v>
      </c>
      <c r="AE50" s="138">
        <f t="shared" si="1"/>
        <v>1.9705662259915213E-2</v>
      </c>
    </row>
    <row r="51" spans="15:31" x14ac:dyDescent="0.25">
      <c r="O51" s="83">
        <v>1</v>
      </c>
      <c r="P51" s="83">
        <f t="shared" si="2"/>
        <v>42.68</v>
      </c>
      <c r="Q51" s="2"/>
      <c r="T51" s="87" t="s">
        <v>105</v>
      </c>
      <c r="U51" s="88" t="s">
        <v>353</v>
      </c>
      <c r="W51" s="99">
        <v>42472</v>
      </c>
      <c r="X51" s="103">
        <v>40.35</v>
      </c>
      <c r="Y51" s="103">
        <v>40.6</v>
      </c>
      <c r="Z51" s="103">
        <v>39.99</v>
      </c>
      <c r="AA51" s="103">
        <v>40.520000000000003</v>
      </c>
      <c r="AB51" s="101">
        <v>2398800</v>
      </c>
      <c r="AC51" s="100">
        <v>40.090000000000003</v>
      </c>
      <c r="AD51" s="2">
        <f t="shared" si="0"/>
        <v>0.60999999999999943</v>
      </c>
      <c r="AE51" s="138">
        <f t="shared" si="1"/>
        <v>8.5534591194968979E-3</v>
      </c>
    </row>
    <row r="52" spans="15:31" x14ac:dyDescent="0.25">
      <c r="O52" s="83">
        <v>0.99</v>
      </c>
      <c r="P52" s="83">
        <f t="shared" si="2"/>
        <v>42.2532</v>
      </c>
      <c r="Q52" s="2"/>
      <c r="T52" s="87" t="s">
        <v>106</v>
      </c>
      <c r="U52" s="88" t="s">
        <v>354</v>
      </c>
      <c r="W52" s="99">
        <v>42471</v>
      </c>
      <c r="X52" s="103">
        <v>40.409999999999997</v>
      </c>
      <c r="Y52" s="103">
        <v>40.700000000000003</v>
      </c>
      <c r="Z52" s="103">
        <v>40.11</v>
      </c>
      <c r="AA52" s="103">
        <v>40.18</v>
      </c>
      <c r="AB52" s="101">
        <v>2747400</v>
      </c>
      <c r="AC52" s="100">
        <v>39.75</v>
      </c>
      <c r="AD52" s="2">
        <f t="shared" si="0"/>
        <v>0.59000000000000341</v>
      </c>
      <c r="AE52" s="138">
        <f t="shared" si="1"/>
        <v>-1.0052777079667674E-3</v>
      </c>
    </row>
    <row r="53" spans="15:31" x14ac:dyDescent="0.25">
      <c r="O53" s="83">
        <v>0.98</v>
      </c>
      <c r="P53" s="83">
        <f t="shared" si="2"/>
        <v>41.8264</v>
      </c>
      <c r="Q53" s="2"/>
      <c r="T53" s="87" t="s">
        <v>107</v>
      </c>
      <c r="U53" s="90">
        <v>2188296</v>
      </c>
      <c r="W53" s="99">
        <v>42468</v>
      </c>
      <c r="X53" s="103">
        <v>39.93</v>
      </c>
      <c r="Y53" s="103">
        <v>40.47</v>
      </c>
      <c r="Z53" s="103">
        <v>39.9</v>
      </c>
      <c r="AA53" s="103">
        <v>40.22</v>
      </c>
      <c r="AB53" s="101">
        <v>2487400</v>
      </c>
      <c r="AC53" s="100">
        <v>39.79</v>
      </c>
      <c r="AD53" s="2">
        <f t="shared" si="0"/>
        <v>0.57000000000000028</v>
      </c>
      <c r="AE53" s="138">
        <f t="shared" si="1"/>
        <v>1.5569167942828033E-2</v>
      </c>
    </row>
    <row r="54" spans="15:31" x14ac:dyDescent="0.25">
      <c r="O54" s="83">
        <v>0.97</v>
      </c>
      <c r="P54" s="83">
        <f t="shared" si="2"/>
        <v>41.3996</v>
      </c>
      <c r="T54" s="87" t="s">
        <v>110</v>
      </c>
      <c r="U54" s="90">
        <v>3049620</v>
      </c>
      <c r="W54" s="99">
        <v>42467</v>
      </c>
      <c r="X54" s="103">
        <v>39.85</v>
      </c>
      <c r="Y54" s="103">
        <v>40.15</v>
      </c>
      <c r="Z54" s="103">
        <v>39.369999999999997</v>
      </c>
      <c r="AA54" s="103">
        <v>39.6</v>
      </c>
      <c r="AB54" s="101">
        <v>2434400</v>
      </c>
      <c r="AC54" s="100">
        <v>39.18</v>
      </c>
      <c r="AD54" s="2">
        <f t="shared" si="0"/>
        <v>0.78000000000000114</v>
      </c>
      <c r="AE54" s="138">
        <f t="shared" si="1"/>
        <v>-1.4835302992205257E-2</v>
      </c>
    </row>
    <row r="55" spans="15:31" x14ac:dyDescent="0.25">
      <c r="O55" s="83">
        <v>0.96</v>
      </c>
      <c r="P55" s="83">
        <f t="shared" si="2"/>
        <v>40.972799999999999</v>
      </c>
      <c r="T55" s="87" t="s">
        <v>108</v>
      </c>
      <c r="U55" s="88" t="s">
        <v>355</v>
      </c>
      <c r="W55" s="99">
        <v>42466</v>
      </c>
      <c r="X55" s="103">
        <v>39.799999999999997</v>
      </c>
      <c r="Y55" s="103">
        <v>40.24</v>
      </c>
      <c r="Z55" s="103">
        <v>39.35</v>
      </c>
      <c r="AA55" s="103">
        <v>40.200000000000003</v>
      </c>
      <c r="AB55" s="101">
        <v>2991600</v>
      </c>
      <c r="AC55" s="100">
        <v>39.770000000000003</v>
      </c>
      <c r="AD55" s="2">
        <f t="shared" si="0"/>
        <v>0.89000000000000057</v>
      </c>
      <c r="AE55" s="138">
        <f t="shared" si="1"/>
        <v>8.1115335868187088E-3</v>
      </c>
    </row>
    <row r="56" spans="15:31" x14ac:dyDescent="0.25">
      <c r="O56" s="83">
        <v>0.95</v>
      </c>
      <c r="P56" s="83">
        <f t="shared" si="2"/>
        <v>40.545999999999999</v>
      </c>
      <c r="T56" s="87" t="s">
        <v>111</v>
      </c>
      <c r="U56" s="88">
        <v>18.61</v>
      </c>
      <c r="W56" s="99">
        <v>42465</v>
      </c>
      <c r="X56" s="103">
        <v>40.090000000000003</v>
      </c>
      <c r="Y56" s="103">
        <v>40.33</v>
      </c>
      <c r="Z56" s="103">
        <v>39.630000000000003</v>
      </c>
      <c r="AA56" s="103">
        <v>39.869999999999997</v>
      </c>
      <c r="AB56" s="101">
        <v>4843200</v>
      </c>
      <c r="AC56" s="100">
        <v>39.450000000000003</v>
      </c>
      <c r="AD56" s="2">
        <f t="shared" si="0"/>
        <v>0.69999999999999574</v>
      </c>
      <c r="AE56" s="138">
        <f t="shared" si="1"/>
        <v>-1.6944928980812346E-2</v>
      </c>
    </row>
    <row r="57" spans="15:31" x14ac:dyDescent="0.25">
      <c r="O57" s="83">
        <v>0.94</v>
      </c>
      <c r="P57" s="83">
        <f t="shared" si="2"/>
        <v>40.119199999999999</v>
      </c>
      <c r="T57" s="87" t="s">
        <v>112</v>
      </c>
      <c r="U57" s="88">
        <v>2.29</v>
      </c>
      <c r="W57" s="99">
        <v>42464</v>
      </c>
      <c r="X57" s="103">
        <v>41.02</v>
      </c>
      <c r="Y57" s="103">
        <v>41.12</v>
      </c>
      <c r="Z57" s="103">
        <v>40.5</v>
      </c>
      <c r="AA57" s="103">
        <v>40.56</v>
      </c>
      <c r="AB57" s="101">
        <v>3065000</v>
      </c>
      <c r="AC57" s="100">
        <v>40.130000000000003</v>
      </c>
      <c r="AD57" s="2">
        <f t="shared" si="0"/>
        <v>0.61999999999999744</v>
      </c>
      <c r="AE57" s="138">
        <f t="shared" si="1"/>
        <v>-9.8692326671601105E-3</v>
      </c>
    </row>
    <row r="58" spans="15:31" x14ac:dyDescent="0.25">
      <c r="O58" s="83">
        <v>0.93</v>
      </c>
      <c r="P58" s="83">
        <f t="shared" si="2"/>
        <v>39.692399999999999</v>
      </c>
      <c r="T58" s="87" t="s">
        <v>109</v>
      </c>
      <c r="U58" s="88" t="s">
        <v>356</v>
      </c>
      <c r="W58" s="99">
        <v>42461</v>
      </c>
      <c r="X58" s="103">
        <v>40.75</v>
      </c>
      <c r="Y58" s="103">
        <v>41.02</v>
      </c>
      <c r="Z58" s="103">
        <v>40.380000000000003</v>
      </c>
      <c r="AA58" s="103">
        <v>40.97</v>
      </c>
      <c r="AB58" s="101">
        <v>3987900</v>
      </c>
      <c r="AC58" s="100">
        <v>40.53</v>
      </c>
      <c r="AD58" s="2">
        <f t="shared" si="0"/>
        <v>0.64000000000000057</v>
      </c>
      <c r="AE58" s="138">
        <f t="shared" si="1"/>
        <v>-1.7241379310345417E-3</v>
      </c>
    </row>
    <row r="59" spans="15:31" x14ac:dyDescent="0.25">
      <c r="O59" s="83">
        <v>0.92</v>
      </c>
      <c r="P59" s="83">
        <f t="shared" si="2"/>
        <v>39.265599999999999</v>
      </c>
      <c r="W59" s="99">
        <v>42460</v>
      </c>
      <c r="X59" s="103">
        <v>41</v>
      </c>
      <c r="Y59" s="103">
        <v>41.16</v>
      </c>
      <c r="Z59" s="103">
        <v>40.61</v>
      </c>
      <c r="AA59" s="103">
        <v>41.04</v>
      </c>
      <c r="AB59" s="101">
        <v>4323400</v>
      </c>
      <c r="AC59" s="100">
        <v>40.6</v>
      </c>
      <c r="AD59" s="2">
        <f t="shared" si="0"/>
        <v>0.54999999999999716</v>
      </c>
      <c r="AE59" s="138">
        <f t="shared" si="1"/>
        <v>9.8619329388549559E-4</v>
      </c>
    </row>
    <row r="60" spans="15:31" x14ac:dyDescent="0.25">
      <c r="O60" s="83">
        <v>0.91</v>
      </c>
      <c r="P60" s="83">
        <f t="shared" si="2"/>
        <v>38.838799999999999</v>
      </c>
      <c r="W60" s="99">
        <v>42459</v>
      </c>
      <c r="X60" s="103">
        <v>41.45</v>
      </c>
      <c r="Y60" s="103">
        <v>41.55</v>
      </c>
      <c r="Z60" s="103">
        <v>40.869999999999997</v>
      </c>
      <c r="AA60" s="103">
        <v>41</v>
      </c>
      <c r="AB60" s="101">
        <v>2995400</v>
      </c>
      <c r="AC60" s="100">
        <v>40.56</v>
      </c>
      <c r="AD60" s="2">
        <f t="shared" si="0"/>
        <v>0.67999999999999972</v>
      </c>
      <c r="AE60" s="138">
        <f t="shared" si="1"/>
        <v>-8.3129584352077401E-3</v>
      </c>
    </row>
    <row r="61" spans="15:31" x14ac:dyDescent="0.25">
      <c r="O61" s="83">
        <v>0.9</v>
      </c>
      <c r="P61" s="83">
        <f t="shared" si="2"/>
        <v>38.411999999999999</v>
      </c>
      <c r="W61" s="99">
        <v>42458</v>
      </c>
      <c r="X61" s="103">
        <v>40.770000000000003</v>
      </c>
      <c r="Y61" s="103">
        <v>41.36</v>
      </c>
      <c r="Z61" s="103">
        <v>40.340000000000003</v>
      </c>
      <c r="AA61" s="103">
        <v>41.34</v>
      </c>
      <c r="AB61" s="101">
        <v>2969700</v>
      </c>
      <c r="AC61" s="100">
        <v>40.9</v>
      </c>
      <c r="AD61" s="2">
        <f t="shared" si="0"/>
        <v>1.019999999999996</v>
      </c>
      <c r="AE61" s="138">
        <f t="shared" si="1"/>
        <v>1.1625030917635337E-2</v>
      </c>
    </row>
    <row r="62" spans="15:31" x14ac:dyDescent="0.25">
      <c r="W62" s="99">
        <v>42457</v>
      </c>
      <c r="X62" s="103">
        <v>40.9</v>
      </c>
      <c r="Y62" s="103">
        <v>41.01</v>
      </c>
      <c r="Z62" s="103">
        <v>40.54</v>
      </c>
      <c r="AA62" s="103">
        <v>40.86</v>
      </c>
      <c r="AB62" s="101">
        <v>2159200</v>
      </c>
      <c r="AC62" s="100">
        <v>40.43</v>
      </c>
      <c r="AD62" s="2">
        <f t="shared" si="0"/>
        <v>0.46999999999999886</v>
      </c>
      <c r="AE62" s="138">
        <f t="shared" si="1"/>
        <v>1.7343904856292891E-3</v>
      </c>
    </row>
    <row r="63" spans="15:31" x14ac:dyDescent="0.25">
      <c r="W63" s="99">
        <v>42453</v>
      </c>
      <c r="X63" s="103">
        <v>40.5</v>
      </c>
      <c r="Y63" s="103">
        <v>40.82</v>
      </c>
      <c r="Z63" s="103">
        <v>40.22</v>
      </c>
      <c r="AA63" s="103">
        <v>40.79</v>
      </c>
      <c r="AB63" s="101">
        <v>2746500</v>
      </c>
      <c r="AC63" s="100">
        <v>40.36</v>
      </c>
      <c r="AD63" s="2">
        <f t="shared" si="0"/>
        <v>0.60000000000000142</v>
      </c>
      <c r="AE63" s="138">
        <f t="shared" si="1"/>
        <v>1.9860973187686426E-3</v>
      </c>
    </row>
    <row r="64" spans="15:31" x14ac:dyDescent="0.25">
      <c r="W64" s="99">
        <v>42452</v>
      </c>
      <c r="X64" s="103">
        <v>41.18</v>
      </c>
      <c r="Y64" s="103">
        <v>41.38</v>
      </c>
      <c r="Z64" s="103">
        <v>40.65</v>
      </c>
      <c r="AA64" s="103">
        <v>40.71</v>
      </c>
      <c r="AB64" s="101">
        <v>2641300</v>
      </c>
      <c r="AC64" s="100">
        <v>40.28</v>
      </c>
      <c r="AD64" s="2">
        <f t="shared" si="0"/>
        <v>0.73000000000000398</v>
      </c>
      <c r="AE64" s="138">
        <f t="shared" si="1"/>
        <v>-1.3712047012732653E-2</v>
      </c>
    </row>
    <row r="65" spans="23:31" x14ac:dyDescent="0.25">
      <c r="W65" s="99">
        <v>42451</v>
      </c>
      <c r="X65" s="103">
        <v>41.22</v>
      </c>
      <c r="Y65" s="103">
        <v>41.8</v>
      </c>
      <c r="Z65" s="103">
        <v>40.96</v>
      </c>
      <c r="AA65" s="103">
        <v>41.28</v>
      </c>
      <c r="AB65" s="101">
        <v>3441500</v>
      </c>
      <c r="AC65" s="100">
        <v>40.840000000000003</v>
      </c>
      <c r="AD65" s="2">
        <f t="shared" si="0"/>
        <v>0.83999999999999631</v>
      </c>
      <c r="AE65" s="138">
        <f t="shared" si="1"/>
        <v>-4.3881033642125811E-3</v>
      </c>
    </row>
    <row r="66" spans="23:31" x14ac:dyDescent="0.25">
      <c r="W66" s="99">
        <v>42450</v>
      </c>
      <c r="X66" s="103">
        <v>40.950000000000003</v>
      </c>
      <c r="Y66" s="103">
        <v>42.09</v>
      </c>
      <c r="Z66" s="103">
        <v>40.950000000000003</v>
      </c>
      <c r="AA66" s="103">
        <v>41.46</v>
      </c>
      <c r="AB66" s="101">
        <v>4513800</v>
      </c>
      <c r="AC66" s="100">
        <v>41.02</v>
      </c>
      <c r="AD66" s="2">
        <f t="shared" si="0"/>
        <v>1.1400000000000006</v>
      </c>
      <c r="AE66" s="138">
        <f t="shared" si="1"/>
        <v>1.2589484078005642E-2</v>
      </c>
    </row>
    <row r="67" spans="23:31" x14ac:dyDescent="0.25">
      <c r="W67" s="99">
        <v>42447</v>
      </c>
      <c r="X67" s="103">
        <v>41.91</v>
      </c>
      <c r="Y67" s="103">
        <v>41.91</v>
      </c>
      <c r="Z67" s="103">
        <v>40.51</v>
      </c>
      <c r="AA67" s="103">
        <v>40.94</v>
      </c>
      <c r="AB67" s="101">
        <v>9941600</v>
      </c>
      <c r="AC67" s="100">
        <v>40.51</v>
      </c>
      <c r="AD67" s="2">
        <f>Y67-Z67</f>
        <v>1.3999999999999986</v>
      </c>
      <c r="AE67" s="138" t="e">
        <f>AC67/#REF!-1</f>
        <v>#REF!</v>
      </c>
    </row>
    <row r="68" spans="23:31" x14ac:dyDescent="0.25">
      <c r="W68" s="99">
        <v>42446</v>
      </c>
      <c r="X68" s="103">
        <v>40.31</v>
      </c>
      <c r="Y68" s="103">
        <v>41.7</v>
      </c>
      <c r="Z68" s="103">
        <v>40.24</v>
      </c>
      <c r="AA68" s="103">
        <v>41.27</v>
      </c>
      <c r="AB68" s="101">
        <v>5021500</v>
      </c>
      <c r="AC68" s="100">
        <v>40.83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9" priority="11">
      <formula>F27&gt;0</formula>
    </cfRule>
    <cfRule type="expression" dxfId="428" priority="12">
      <formula>F27&lt;0</formula>
    </cfRule>
  </conditionalFormatting>
  <conditionalFormatting sqref="H27:H29">
    <cfRule type="expression" dxfId="427" priority="9">
      <formula>H27&gt;0</formula>
    </cfRule>
    <cfRule type="expression" dxfId="426" priority="10">
      <formula>H27&lt;0</formula>
    </cfRule>
  </conditionalFormatting>
  <conditionalFormatting sqref="F23:F26">
    <cfRule type="expression" dxfId="425" priority="7">
      <formula>F23&gt;0</formula>
    </cfRule>
    <cfRule type="expression" dxfId="424" priority="8">
      <formula>F23&lt;0</formula>
    </cfRule>
  </conditionalFormatting>
  <conditionalFormatting sqref="H23:H26">
    <cfRule type="expression" dxfId="423" priority="5">
      <formula>H23&gt;0</formula>
    </cfRule>
    <cfRule type="expression" dxfId="422" priority="6">
      <formula>H23&lt;0</formula>
    </cfRule>
  </conditionalFormatting>
  <conditionalFormatting sqref="Q8">
    <cfRule type="expression" dxfId="421" priority="1">
      <formula>Q8&gt;0</formula>
    </cfRule>
    <cfRule type="expression" dxfId="420" priority="2">
      <formula>Q8&lt;0</formula>
    </cfRule>
  </conditionalFormatting>
  <conditionalFormatting sqref="Q7">
    <cfRule type="expression" dxfId="419" priority="3">
      <formula>Q7&gt;0</formula>
    </cfRule>
    <cfRule type="expression" dxfId="41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2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42541</v>
      </c>
      <c r="X2" s="103">
        <v>32.07</v>
      </c>
      <c r="Y2" s="103">
        <v>32.44</v>
      </c>
      <c r="Z2" s="103">
        <v>32.01</v>
      </c>
      <c r="AA2" s="103">
        <v>32.17</v>
      </c>
      <c r="AB2" s="101">
        <v>21541100</v>
      </c>
      <c r="AC2" s="100">
        <v>32.17</v>
      </c>
      <c r="AD2" s="2">
        <f>Y2-Z2</f>
        <v>0.42999999999999972</v>
      </c>
      <c r="AE2" s="138">
        <f>AC2/AC3-1</f>
        <v>1.2909319899244265E-2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32.17</v>
      </c>
      <c r="S3" s="115"/>
      <c r="T3" s="17"/>
      <c r="U3" s="17"/>
      <c r="V3" s="17"/>
      <c r="W3" s="99">
        <v>42538</v>
      </c>
      <c r="X3" s="103">
        <v>31.73</v>
      </c>
      <c r="Y3" s="103">
        <v>31.81</v>
      </c>
      <c r="Z3" s="103">
        <v>31.47</v>
      </c>
      <c r="AA3" s="103">
        <v>31.76</v>
      </c>
      <c r="AB3" s="101">
        <v>26955300</v>
      </c>
      <c r="AC3" s="100">
        <v>31.76</v>
      </c>
      <c r="AD3" s="2">
        <f t="shared" ref="AD3:AD66" si="0">Y3-Z3</f>
        <v>0.33999999999999986</v>
      </c>
      <c r="AE3" s="138">
        <f t="shared" ref="AE3:AE66" si="1">AC3/AC4-1</f>
        <v>2.2088987062165444E-3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32.17</v>
      </c>
      <c r="W4" s="99">
        <v>42537</v>
      </c>
      <c r="X4" s="103">
        <v>31.44</v>
      </c>
      <c r="Y4" s="103">
        <v>31.77</v>
      </c>
      <c r="Z4" s="103">
        <v>31.22</v>
      </c>
      <c r="AA4" s="103">
        <v>31.69</v>
      </c>
      <c r="AB4" s="101">
        <v>18448700</v>
      </c>
      <c r="AC4" s="100">
        <v>31.69</v>
      </c>
      <c r="AD4" s="2">
        <f t="shared" si="0"/>
        <v>0.55000000000000071</v>
      </c>
      <c r="AE4" s="138">
        <f t="shared" si="1"/>
        <v>2.5308446694085607E-3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42536</v>
      </c>
      <c r="X5" s="103">
        <v>32.25</v>
      </c>
      <c r="Y5" s="103">
        <v>32.26</v>
      </c>
      <c r="Z5" s="103">
        <v>31.59</v>
      </c>
      <c r="AA5" s="103">
        <v>31.61</v>
      </c>
      <c r="AB5" s="101">
        <v>23525500</v>
      </c>
      <c r="AC5" s="100">
        <v>31.61</v>
      </c>
      <c r="AD5" s="2">
        <f t="shared" si="0"/>
        <v>0.66999999999999815</v>
      </c>
      <c r="AE5" s="138">
        <f t="shared" si="1"/>
        <v>-1.6490354698195375E-2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42535</v>
      </c>
      <c r="X6" s="103">
        <v>32.01</v>
      </c>
      <c r="Y6" s="103">
        <v>32.24</v>
      </c>
      <c r="Z6" s="103">
        <v>31.79</v>
      </c>
      <c r="AA6" s="103">
        <v>32.14</v>
      </c>
      <c r="AB6" s="101">
        <v>18701800</v>
      </c>
      <c r="AC6" s="100">
        <v>32.14</v>
      </c>
      <c r="AD6" s="2">
        <f t="shared" si="0"/>
        <v>0.45000000000000284</v>
      </c>
      <c r="AE6" s="138">
        <f t="shared" si="1"/>
        <v>-9.32545850170996E-4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200</v>
      </c>
      <c r="Q7" s="2">
        <f>Q10+Q8</f>
        <v>1407.5400000000009</v>
      </c>
      <c r="R7" s="206"/>
      <c r="W7" s="99">
        <v>42534</v>
      </c>
      <c r="X7" s="103">
        <v>32.049999999999997</v>
      </c>
      <c r="Y7" s="103">
        <v>32.5</v>
      </c>
      <c r="Z7" s="103">
        <v>32.04</v>
      </c>
      <c r="AA7" s="103">
        <v>32.17</v>
      </c>
      <c r="AB7" s="101">
        <v>22922900</v>
      </c>
      <c r="AC7" s="100">
        <v>32.17</v>
      </c>
      <c r="AD7" s="2">
        <f t="shared" si="0"/>
        <v>0.46000000000000085</v>
      </c>
      <c r="AE7" s="138">
        <f t="shared" si="1"/>
        <v>4.0574282147316509E-3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205</v>
      </c>
      <c r="P8" s="34"/>
      <c r="Q8" s="2">
        <f>K18+M18-F18+Q2*Q4</f>
        <v>0</v>
      </c>
      <c r="S8" s="121"/>
      <c r="W8" s="99">
        <v>42531</v>
      </c>
      <c r="X8" s="103">
        <v>31.7</v>
      </c>
      <c r="Y8" s="103">
        <v>32.24</v>
      </c>
      <c r="Z8" s="103">
        <v>31.65</v>
      </c>
      <c r="AA8" s="103">
        <v>32.04</v>
      </c>
      <c r="AB8" s="101">
        <v>35569500</v>
      </c>
      <c r="AC8" s="100">
        <v>32.04</v>
      </c>
      <c r="AD8" s="2">
        <f t="shared" si="0"/>
        <v>0.59000000000000341</v>
      </c>
      <c r="AE8" s="138">
        <f t="shared" si="1"/>
        <v>3.1308703819661332E-3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272</v>
      </c>
      <c r="Q9" s="138">
        <f>IF(Q2=0, 0, Q8/Q6)</f>
        <v>0</v>
      </c>
      <c r="W9" s="99">
        <v>42530</v>
      </c>
      <c r="X9" s="103">
        <v>31.68</v>
      </c>
      <c r="Y9" s="103">
        <v>32</v>
      </c>
      <c r="Z9" s="103">
        <v>31.68</v>
      </c>
      <c r="AA9" s="103">
        <v>31.94</v>
      </c>
      <c r="AB9" s="101">
        <v>11234500</v>
      </c>
      <c r="AC9" s="100">
        <v>31.94</v>
      </c>
      <c r="AD9" s="2">
        <f t="shared" si="0"/>
        <v>0.32000000000000028</v>
      </c>
      <c r="AE9" s="138">
        <f t="shared" si="1"/>
        <v>1.5678896205706394E-3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271</v>
      </c>
      <c r="P10" s="34"/>
      <c r="Q10" s="2">
        <f>M33</f>
        <v>1407.5400000000009</v>
      </c>
      <c r="W10" s="99">
        <v>42529</v>
      </c>
      <c r="X10" s="103">
        <v>31.8</v>
      </c>
      <c r="Y10" s="103">
        <v>32</v>
      </c>
      <c r="Z10" s="103">
        <v>31.79</v>
      </c>
      <c r="AA10" s="103">
        <v>31.89</v>
      </c>
      <c r="AB10" s="101">
        <v>12643100</v>
      </c>
      <c r="AC10" s="100">
        <v>31.89</v>
      </c>
      <c r="AD10" s="2">
        <f t="shared" si="0"/>
        <v>0.21000000000000085</v>
      </c>
      <c r="AE10" s="138">
        <f t="shared" si="1"/>
        <v>3.1367628607292808E-4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193</v>
      </c>
      <c r="P11" s="34"/>
      <c r="Q11" s="138">
        <f>VALUE(TRIM(CLEAN(MID(U58, FIND("(", U58)+1, 5))))</f>
        <v>3.27E-2</v>
      </c>
      <c r="W11" s="99">
        <v>42528</v>
      </c>
      <c r="X11" s="103">
        <v>31.75</v>
      </c>
      <c r="Y11" s="103">
        <v>32.020000000000003</v>
      </c>
      <c r="Z11" s="103">
        <v>31.7</v>
      </c>
      <c r="AA11" s="103">
        <v>31.88</v>
      </c>
      <c r="AB11" s="101">
        <v>19269100</v>
      </c>
      <c r="AC11" s="100">
        <v>31.88</v>
      </c>
      <c r="AD11" s="2">
        <f t="shared" si="0"/>
        <v>0.32000000000000384</v>
      </c>
      <c r="AE11" s="138">
        <f t="shared" si="1"/>
        <v>6.3131313131312705E-3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42527</v>
      </c>
      <c r="X12" s="103">
        <v>31.64</v>
      </c>
      <c r="Y12" s="103">
        <v>31.82</v>
      </c>
      <c r="Z12" s="103">
        <v>31.58</v>
      </c>
      <c r="AA12" s="103">
        <v>31.68</v>
      </c>
      <c r="AB12" s="101">
        <v>15129400</v>
      </c>
      <c r="AC12" s="100">
        <v>31.68</v>
      </c>
      <c r="AD12" s="2">
        <f t="shared" si="0"/>
        <v>0.24000000000000199</v>
      </c>
      <c r="AE12" s="138">
        <f t="shared" si="1"/>
        <v>1.8975332068311701E-3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42524</v>
      </c>
      <c r="X13" s="103">
        <v>31.74</v>
      </c>
      <c r="Y13" s="103">
        <v>31.74</v>
      </c>
      <c r="Z13" s="103">
        <v>31.4</v>
      </c>
      <c r="AA13" s="103">
        <v>31.62</v>
      </c>
      <c r="AB13" s="101">
        <v>15741800</v>
      </c>
      <c r="AC13" s="100">
        <v>31.62</v>
      </c>
      <c r="AD13" s="2">
        <f t="shared" si="0"/>
        <v>0.33999999999999986</v>
      </c>
      <c r="AE13" s="138">
        <f t="shared" si="1"/>
        <v>-4.4080604534004753E-3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42523</v>
      </c>
      <c r="X14" s="103">
        <v>31.56</v>
      </c>
      <c r="Y14" s="103">
        <v>31.76</v>
      </c>
      <c r="Z14" s="103">
        <v>31.45</v>
      </c>
      <c r="AA14" s="103">
        <v>31.76</v>
      </c>
      <c r="AB14" s="101">
        <v>13915400</v>
      </c>
      <c r="AC14" s="100">
        <v>31.76</v>
      </c>
      <c r="AD14" s="2">
        <f t="shared" si="0"/>
        <v>0.31000000000000227</v>
      </c>
      <c r="AE14" s="138">
        <f t="shared" si="1"/>
        <v>3.1585596967782514E-3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42522</v>
      </c>
      <c r="X15" s="103">
        <v>31.62</v>
      </c>
      <c r="Y15" s="103">
        <v>31.72</v>
      </c>
      <c r="Z15" s="103">
        <v>31.47</v>
      </c>
      <c r="AA15" s="103">
        <v>31.66</v>
      </c>
      <c r="AB15" s="101">
        <v>17688400</v>
      </c>
      <c r="AC15" s="100">
        <v>31.66</v>
      </c>
      <c r="AD15" s="2">
        <f t="shared" si="0"/>
        <v>0.25</v>
      </c>
      <c r="AE15" s="138">
        <f t="shared" si="1"/>
        <v>2.2158911047800434E-3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42521</v>
      </c>
      <c r="X16" s="103">
        <v>31.51</v>
      </c>
      <c r="Y16" s="103">
        <v>31.65</v>
      </c>
      <c r="Z16" s="103">
        <v>31.31</v>
      </c>
      <c r="AA16" s="103">
        <v>31.59</v>
      </c>
      <c r="AB16" s="101">
        <v>22782800</v>
      </c>
      <c r="AC16" s="100">
        <v>31.59</v>
      </c>
      <c r="AD16" s="2">
        <f t="shared" si="0"/>
        <v>0.33999999999999986</v>
      </c>
      <c r="AE16" s="138">
        <f t="shared" si="1"/>
        <v>6.3351282863477465E-4</v>
      </c>
    </row>
    <row r="17" spans="1:31" x14ac:dyDescent="0.25">
      <c r="W17" s="99">
        <v>42517</v>
      </c>
      <c r="X17" s="103">
        <v>31.6</v>
      </c>
      <c r="Y17" s="103">
        <v>31.65</v>
      </c>
      <c r="Z17" s="103">
        <v>31.45</v>
      </c>
      <c r="AA17" s="103">
        <v>31.57</v>
      </c>
      <c r="AB17" s="101">
        <v>13301500</v>
      </c>
      <c r="AC17" s="100">
        <v>31.57</v>
      </c>
      <c r="AD17" s="2">
        <f t="shared" si="0"/>
        <v>0.19999999999999929</v>
      </c>
      <c r="AE17" s="138">
        <f t="shared" si="1"/>
        <v>2.5404890441409478E-3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42516</v>
      </c>
      <c r="X18" s="103">
        <v>31.49</v>
      </c>
      <c r="Y18" s="103">
        <v>31.63</v>
      </c>
      <c r="Z18" s="103">
        <v>31.4</v>
      </c>
      <c r="AA18" s="103">
        <v>31.49</v>
      </c>
      <c r="AB18" s="101">
        <v>12658000</v>
      </c>
      <c r="AC18" s="100">
        <v>31.49</v>
      </c>
      <c r="AD18" s="2">
        <f t="shared" si="0"/>
        <v>0.23000000000000043</v>
      </c>
      <c r="AE18" s="138">
        <f t="shared" si="1"/>
        <v>3.1857279388338711E-3</v>
      </c>
    </row>
    <row r="19" spans="1:31" x14ac:dyDescent="0.25">
      <c r="W19" s="99">
        <v>42515</v>
      </c>
      <c r="X19" s="103">
        <v>31.2</v>
      </c>
      <c r="Y19" s="103">
        <v>31.57</v>
      </c>
      <c r="Z19" s="103">
        <v>31.15</v>
      </c>
      <c r="AA19" s="103">
        <v>31.39</v>
      </c>
      <c r="AB19" s="101">
        <v>18359600</v>
      </c>
      <c r="AC19" s="100">
        <v>31.39</v>
      </c>
      <c r="AD19" s="2">
        <f t="shared" si="0"/>
        <v>0.42000000000000171</v>
      </c>
      <c r="AE19" s="138">
        <f t="shared" si="1"/>
        <v>1.062459755312295E-2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W20" s="99">
        <v>42514</v>
      </c>
      <c r="X20" s="103">
        <v>30.5</v>
      </c>
      <c r="Y20" s="103">
        <v>31.12</v>
      </c>
      <c r="Z20" s="103">
        <v>30.45</v>
      </c>
      <c r="AA20" s="103">
        <v>31.06</v>
      </c>
      <c r="AB20" s="101">
        <v>23494700</v>
      </c>
      <c r="AC20" s="100">
        <v>31.06</v>
      </c>
      <c r="AD20" s="2">
        <f t="shared" si="0"/>
        <v>0.67000000000000171</v>
      </c>
      <c r="AE20" s="138">
        <f t="shared" si="1"/>
        <v>2.7456169368177186E-2</v>
      </c>
    </row>
    <row r="21" spans="1:31" x14ac:dyDescent="0.25">
      <c r="B21" s="201"/>
      <c r="C21" s="10"/>
      <c r="D21" s="40"/>
      <c r="E21" s="40"/>
      <c r="F21" s="40"/>
      <c r="G21" s="40"/>
      <c r="W21" s="99">
        <v>42513</v>
      </c>
      <c r="X21" s="103">
        <v>30.23</v>
      </c>
      <c r="Y21" s="103">
        <v>30.48</v>
      </c>
      <c r="Z21" s="103">
        <v>30.13</v>
      </c>
      <c r="AA21" s="103">
        <v>30.23</v>
      </c>
      <c r="AB21" s="101">
        <v>20809300</v>
      </c>
      <c r="AC21" s="100">
        <v>30.23</v>
      </c>
      <c r="AD21" s="2">
        <f t="shared" si="0"/>
        <v>0.35000000000000142</v>
      </c>
      <c r="AE21" s="138">
        <f t="shared" si="1"/>
        <v>2.6533996683251182E-3</v>
      </c>
    </row>
    <row r="22" spans="1:31" x14ac:dyDescent="0.25">
      <c r="B22" s="201"/>
      <c r="C22" s="10"/>
      <c r="D22" s="40"/>
      <c r="E22" s="40"/>
      <c r="F22" s="40"/>
      <c r="G22" s="40"/>
      <c r="W22" s="99">
        <v>42510</v>
      </c>
      <c r="X22" s="103">
        <v>29.73</v>
      </c>
      <c r="Y22" s="103">
        <v>30.38</v>
      </c>
      <c r="Z22" s="103">
        <v>29.7</v>
      </c>
      <c r="AA22" s="103">
        <v>30.15</v>
      </c>
      <c r="AB22" s="101">
        <v>22727400</v>
      </c>
      <c r="AC22" s="100">
        <v>30.15</v>
      </c>
      <c r="AD22" s="2">
        <f t="shared" si="0"/>
        <v>0.67999999999999972</v>
      </c>
      <c r="AE22" s="138">
        <f t="shared" si="1"/>
        <v>1.754978062774204E-2</v>
      </c>
    </row>
    <row r="23" spans="1:31" x14ac:dyDescent="0.25">
      <c r="B23" s="10"/>
      <c r="C23" s="10"/>
      <c r="D23" s="40"/>
      <c r="E23" s="40"/>
      <c r="F23" s="40"/>
      <c r="G23" s="40"/>
      <c r="W23" s="99">
        <v>42509</v>
      </c>
      <c r="X23" s="103">
        <v>29.77</v>
      </c>
      <c r="Y23" s="103">
        <v>29.93</v>
      </c>
      <c r="Z23" s="103">
        <v>29.5</v>
      </c>
      <c r="AA23" s="103">
        <v>29.63</v>
      </c>
      <c r="AB23" s="101">
        <v>21659100</v>
      </c>
      <c r="AC23" s="100">
        <v>29.63</v>
      </c>
      <c r="AD23" s="2">
        <f t="shared" si="0"/>
        <v>0.42999999999999972</v>
      </c>
      <c r="AE23" s="138">
        <f t="shared" si="1"/>
        <v>-1.2004001333777881E-2</v>
      </c>
    </row>
    <row r="24" spans="1:31" x14ac:dyDescent="0.25">
      <c r="B24" s="10"/>
      <c r="C24" s="10"/>
      <c r="D24" s="40"/>
      <c r="E24" s="40"/>
      <c r="F24" s="40"/>
      <c r="G24" s="40"/>
      <c r="W24" s="99">
        <v>42508</v>
      </c>
      <c r="X24" s="103">
        <v>30.03</v>
      </c>
      <c r="Y24" s="103">
        <v>30.25</v>
      </c>
      <c r="Z24" s="103">
        <v>29.78</v>
      </c>
      <c r="AA24" s="103">
        <v>29.99</v>
      </c>
      <c r="AB24" s="101">
        <v>22415000</v>
      </c>
      <c r="AC24" s="100">
        <v>29.99</v>
      </c>
      <c r="AD24" s="2">
        <f t="shared" si="0"/>
        <v>0.46999999999999886</v>
      </c>
      <c r="AE24" s="138">
        <f t="shared" si="1"/>
        <v>3.3355570380244615E-4</v>
      </c>
    </row>
    <row r="25" spans="1:31" x14ac:dyDescent="0.25">
      <c r="B25" s="10"/>
      <c r="C25" s="10"/>
      <c r="D25" s="40"/>
      <c r="E25" s="40"/>
      <c r="F25" s="40"/>
      <c r="G25" s="40"/>
      <c r="W25" s="99">
        <v>42507</v>
      </c>
      <c r="X25" s="103">
        <v>30.57</v>
      </c>
      <c r="Y25" s="103">
        <v>30.57</v>
      </c>
      <c r="Z25" s="103">
        <v>29.86</v>
      </c>
      <c r="AA25" s="103">
        <v>29.98</v>
      </c>
      <c r="AB25" s="101">
        <v>25550200</v>
      </c>
      <c r="AC25" s="100">
        <v>29.98</v>
      </c>
      <c r="AD25" s="2">
        <f t="shared" si="0"/>
        <v>0.71000000000000085</v>
      </c>
      <c r="AE25" s="138">
        <f t="shared" si="1"/>
        <v>-1.3491280026324493E-2</v>
      </c>
    </row>
    <row r="26" spans="1:31" x14ac:dyDescent="0.25">
      <c r="B26" s="10"/>
      <c r="C26" s="10"/>
      <c r="D26" s="40"/>
      <c r="E26" s="40"/>
      <c r="F26" s="40"/>
      <c r="G26" s="40"/>
      <c r="W26" s="99">
        <v>42506</v>
      </c>
      <c r="X26" s="103">
        <v>29.9</v>
      </c>
      <c r="Y26" s="103">
        <v>30.56</v>
      </c>
      <c r="Z26" s="103">
        <v>29.88</v>
      </c>
      <c r="AA26" s="103">
        <v>30.39</v>
      </c>
      <c r="AB26" s="101">
        <v>21739000</v>
      </c>
      <c r="AC26" s="100">
        <v>30.39</v>
      </c>
      <c r="AD26" s="2">
        <f t="shared" si="0"/>
        <v>0.67999999999999972</v>
      </c>
      <c r="AE26" s="138">
        <f t="shared" si="1"/>
        <v>1.6048144433299827E-2</v>
      </c>
    </row>
    <row r="27" spans="1:31" x14ac:dyDescent="0.25">
      <c r="B27" s="10"/>
      <c r="C27" s="10"/>
      <c r="D27" s="40"/>
      <c r="E27" s="40"/>
      <c r="F27" s="40"/>
      <c r="G27" s="40"/>
      <c r="W27" s="99">
        <v>42503</v>
      </c>
      <c r="X27" s="103">
        <v>29.86</v>
      </c>
      <c r="Y27" s="103">
        <v>30.2</v>
      </c>
      <c r="Z27" s="103">
        <v>29.84</v>
      </c>
      <c r="AA27" s="103">
        <v>29.91</v>
      </c>
      <c r="AB27" s="101">
        <v>19857600</v>
      </c>
      <c r="AC27" s="100">
        <v>29.91</v>
      </c>
      <c r="AD27" s="2">
        <f t="shared" si="0"/>
        <v>0.35999999999999943</v>
      </c>
      <c r="AE27" s="138">
        <f t="shared" si="1"/>
        <v>5.040322580645018E-3</v>
      </c>
    </row>
    <row r="28" spans="1:31" x14ac:dyDescent="0.25">
      <c r="B28" s="10"/>
      <c r="C28" s="10"/>
      <c r="D28" s="40"/>
      <c r="E28" s="40"/>
      <c r="F28" s="40"/>
      <c r="G28" s="40"/>
      <c r="W28" s="99">
        <v>42502</v>
      </c>
      <c r="X28" s="103">
        <v>30.11</v>
      </c>
      <c r="Y28" s="103">
        <v>30.24</v>
      </c>
      <c r="Z28" s="103">
        <v>29.57</v>
      </c>
      <c r="AA28" s="103">
        <v>29.76</v>
      </c>
      <c r="AB28" s="101">
        <v>20760200</v>
      </c>
      <c r="AC28" s="100">
        <v>29.76</v>
      </c>
      <c r="AD28" s="2">
        <f t="shared" si="0"/>
        <v>0.66999999999999815</v>
      </c>
      <c r="AE28" s="138">
        <f t="shared" si="1"/>
        <v>-9.9800399201596113E-3</v>
      </c>
    </row>
    <row r="29" spans="1:31" x14ac:dyDescent="0.25">
      <c r="B29" s="10"/>
      <c r="C29" s="10"/>
      <c r="D29" s="40"/>
      <c r="E29" s="40"/>
      <c r="F29" s="40"/>
      <c r="G29" s="40"/>
      <c r="W29" s="99">
        <v>42501</v>
      </c>
      <c r="X29" s="103">
        <v>30.16</v>
      </c>
      <c r="Y29" s="103">
        <v>30.25</v>
      </c>
      <c r="Z29" s="103">
        <v>29.97</v>
      </c>
      <c r="AA29" s="103">
        <v>30.06</v>
      </c>
      <c r="AB29" s="101">
        <v>15662500</v>
      </c>
      <c r="AC29" s="100">
        <v>30.06</v>
      </c>
      <c r="AD29" s="2">
        <f t="shared" si="0"/>
        <v>0.28000000000000114</v>
      </c>
      <c r="AE29" s="138">
        <f t="shared" si="1"/>
        <v>-2.6542800265428879E-3</v>
      </c>
    </row>
    <row r="30" spans="1:31" x14ac:dyDescent="0.25">
      <c r="B30" s="10"/>
      <c r="C30" s="10"/>
      <c r="D30" s="40"/>
      <c r="E30" s="40"/>
      <c r="F30" s="40"/>
      <c r="G30" s="40"/>
      <c r="W30" s="99">
        <v>42500</v>
      </c>
      <c r="X30" s="103">
        <v>30</v>
      </c>
      <c r="Y30" s="103">
        <v>30.18</v>
      </c>
      <c r="Z30" s="103">
        <v>29.82</v>
      </c>
      <c r="AA30" s="103">
        <v>30.14</v>
      </c>
      <c r="AB30" s="101">
        <v>16963100</v>
      </c>
      <c r="AC30" s="100">
        <v>30.14</v>
      </c>
      <c r="AD30" s="2">
        <f t="shared" si="0"/>
        <v>0.35999999999999943</v>
      </c>
      <c r="AE30" s="138">
        <f t="shared" si="1"/>
        <v>1.1409395973154268E-2</v>
      </c>
    </row>
    <row r="31" spans="1:31" x14ac:dyDescent="0.25">
      <c r="W31" s="99">
        <v>42499</v>
      </c>
      <c r="X31" s="103">
        <v>30.08</v>
      </c>
      <c r="Y31" s="103">
        <v>30.17</v>
      </c>
      <c r="Z31" s="103">
        <v>29.76</v>
      </c>
      <c r="AA31" s="103">
        <v>29.8</v>
      </c>
      <c r="AB31" s="101">
        <v>16813800</v>
      </c>
      <c r="AC31" s="100">
        <v>29.8</v>
      </c>
      <c r="AD31" s="2">
        <f t="shared" si="0"/>
        <v>0.41000000000000014</v>
      </c>
      <c r="AE31" s="138">
        <f t="shared" si="1"/>
        <v>-7.9893475366178413E-3</v>
      </c>
    </row>
    <row r="32" spans="1:31" x14ac:dyDescent="0.25">
      <c r="W32" s="99">
        <v>42496</v>
      </c>
      <c r="X32" s="103">
        <v>29.61</v>
      </c>
      <c r="Y32" s="103">
        <v>30.11</v>
      </c>
      <c r="Z32" s="103">
        <v>29.52</v>
      </c>
      <c r="AA32" s="103">
        <v>30.04</v>
      </c>
      <c r="AB32" s="101">
        <v>19594200</v>
      </c>
      <c r="AC32" s="100">
        <v>30.04</v>
      </c>
      <c r="AD32" s="2">
        <f t="shared" si="0"/>
        <v>0.58999999999999986</v>
      </c>
      <c r="AE32" s="138">
        <f t="shared" si="1"/>
        <v>4.6822742474916801E-3</v>
      </c>
    </row>
    <row r="33" spans="1:31" x14ac:dyDescent="0.25">
      <c r="L33" t="s">
        <v>271</v>
      </c>
      <c r="M33" s="2">
        <f>M56+K56-F56</f>
        <v>1407.5400000000009</v>
      </c>
      <c r="W33" s="99">
        <v>42495</v>
      </c>
      <c r="X33" s="103">
        <v>29.87</v>
      </c>
      <c r="Y33" s="103">
        <v>30.02</v>
      </c>
      <c r="Z33" s="103">
        <v>29.75</v>
      </c>
      <c r="AA33" s="103">
        <v>29.9</v>
      </c>
      <c r="AB33" s="101">
        <v>23393300</v>
      </c>
      <c r="AC33" s="100">
        <v>29.9</v>
      </c>
      <c r="AD33" s="2">
        <f t="shared" si="0"/>
        <v>0.26999999999999957</v>
      </c>
      <c r="AE33" s="138">
        <f t="shared" si="1"/>
        <v>1.6750418760467234E-3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90</v>
      </c>
      <c r="F34" s="279" t="s">
        <v>60</v>
      </c>
      <c r="G34" s="279" t="s">
        <v>3</v>
      </c>
      <c r="H34" s="440" t="s">
        <v>6</v>
      </c>
      <c r="I34" s="279" t="s">
        <v>7</v>
      </c>
      <c r="J34" s="279" t="s">
        <v>89</v>
      </c>
      <c r="K34" s="279" t="s">
        <v>61</v>
      </c>
      <c r="L34" s="279" t="s">
        <v>77</v>
      </c>
      <c r="M34" s="279" t="s">
        <v>38</v>
      </c>
      <c r="W34" s="99">
        <v>42494</v>
      </c>
      <c r="X34" s="103">
        <v>30.17</v>
      </c>
      <c r="Y34" s="103">
        <v>30.21</v>
      </c>
      <c r="Z34" s="103">
        <v>29.7</v>
      </c>
      <c r="AA34" s="103">
        <v>29.85</v>
      </c>
      <c r="AB34" s="101">
        <v>23278800</v>
      </c>
      <c r="AC34" s="100">
        <v>29.85</v>
      </c>
      <c r="AD34" s="2">
        <f t="shared" si="0"/>
        <v>0.51000000000000156</v>
      </c>
      <c r="AE34" s="138" t="e">
        <f t="shared" si="1"/>
        <v>#DIV/0!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1">
        <v>42247</v>
      </c>
      <c r="H35" s="442">
        <v>100</v>
      </c>
      <c r="I35" s="401">
        <v>27.15</v>
      </c>
      <c r="J35" s="401">
        <v>0.05</v>
      </c>
      <c r="K35" s="291">
        <f t="shared" ref="K35:K43" si="2">H35*I35-J35</f>
        <v>2714.95</v>
      </c>
      <c r="L35" s="282">
        <v>42248</v>
      </c>
      <c r="M35" s="401">
        <v>156</v>
      </c>
      <c r="W35" s="99">
        <v>42494</v>
      </c>
      <c r="X35" s="103" t="s">
        <v>142</v>
      </c>
      <c r="Y35" s="103"/>
      <c r="Z35" s="103"/>
      <c r="AA35" s="103"/>
      <c r="AB35" s="101"/>
      <c r="AC35" s="100"/>
      <c r="AD35" s="2">
        <f t="shared" si="0"/>
        <v>0</v>
      </c>
      <c r="AE35" s="138">
        <f t="shared" si="1"/>
        <v>-1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42493</v>
      </c>
      <c r="X36" s="103">
        <v>30.41</v>
      </c>
      <c r="Y36" s="103">
        <v>30.56</v>
      </c>
      <c r="Z36" s="103">
        <v>30.09</v>
      </c>
      <c r="AA36" s="103">
        <v>30.36</v>
      </c>
      <c r="AB36" s="101">
        <v>27111100</v>
      </c>
      <c r="AC36" s="100">
        <v>30.1</v>
      </c>
      <c r="AD36" s="2">
        <f t="shared" si="0"/>
        <v>0.46999999999999886</v>
      </c>
      <c r="AE36" s="138">
        <f t="shared" si="1"/>
        <v>-8.2372322899505468E-3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1">
        <f t="shared" si="2"/>
        <v>5308.11</v>
      </c>
      <c r="L37" s="277"/>
      <c r="M37" s="277"/>
      <c r="W37" s="99">
        <v>42492</v>
      </c>
      <c r="X37" s="103">
        <v>30.45</v>
      </c>
      <c r="Y37" s="103">
        <v>30.69</v>
      </c>
      <c r="Z37" s="103">
        <v>30.36</v>
      </c>
      <c r="AA37" s="103">
        <v>30.61</v>
      </c>
      <c r="AB37" s="101">
        <v>21086600</v>
      </c>
      <c r="AC37" s="100">
        <v>30.35</v>
      </c>
      <c r="AD37" s="2">
        <f t="shared" si="0"/>
        <v>0.33000000000000185</v>
      </c>
      <c r="AE37" s="138">
        <f t="shared" si="1"/>
        <v>1.099267155229855E-2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1">
        <f t="shared" si="2"/>
        <v>21335.11</v>
      </c>
      <c r="L38" s="277"/>
      <c r="M38" s="277"/>
      <c r="W38" s="99">
        <v>42489</v>
      </c>
      <c r="X38" s="103">
        <v>30.86</v>
      </c>
      <c r="Y38" s="103">
        <v>30.87</v>
      </c>
      <c r="Z38" s="103">
        <v>30.1</v>
      </c>
      <c r="AA38" s="103">
        <v>30.28</v>
      </c>
      <c r="AB38" s="101">
        <v>36443700</v>
      </c>
      <c r="AC38" s="100">
        <v>30.02</v>
      </c>
      <c r="AD38" s="2">
        <f t="shared" si="0"/>
        <v>0.76999999999999957</v>
      </c>
      <c r="AE38" s="138">
        <f t="shared" si="1"/>
        <v>-2.6588845654993531E-2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1">
        <f t="shared" si="2"/>
        <v>1946.9600000000003</v>
      </c>
      <c r="L39" s="277"/>
      <c r="M39" s="277"/>
      <c r="W39" s="99">
        <v>42488</v>
      </c>
      <c r="X39" s="103">
        <v>31.45</v>
      </c>
      <c r="Y39" s="103">
        <v>31.71</v>
      </c>
      <c r="Z39" s="103">
        <v>31.03</v>
      </c>
      <c r="AA39" s="103">
        <v>31.11</v>
      </c>
      <c r="AB39" s="101">
        <v>25146400</v>
      </c>
      <c r="AC39" s="100">
        <v>30.84</v>
      </c>
      <c r="AD39" s="2">
        <f t="shared" si="0"/>
        <v>0.67999999999999972</v>
      </c>
      <c r="AE39" s="138">
        <f t="shared" si="1"/>
        <v>-2.0330368487928907E-2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1">
        <f t="shared" si="2"/>
        <v>6563.88</v>
      </c>
      <c r="L40" s="277"/>
      <c r="M40" s="277"/>
      <c r="O40" s="474" t="s">
        <v>78</v>
      </c>
      <c r="P40" s="474"/>
      <c r="W40" s="99">
        <v>42487</v>
      </c>
      <c r="X40" s="103">
        <v>31.25</v>
      </c>
      <c r="Y40" s="103">
        <v>31.8</v>
      </c>
      <c r="Z40" s="103">
        <v>31.19</v>
      </c>
      <c r="AA40" s="103">
        <v>31.75</v>
      </c>
      <c r="AB40" s="101">
        <v>20006200</v>
      </c>
      <c r="AC40" s="100">
        <v>31.48</v>
      </c>
      <c r="AD40" s="2">
        <f t="shared" si="0"/>
        <v>0.60999999999999943</v>
      </c>
      <c r="AE40" s="138">
        <f t="shared" si="1"/>
        <v>1.1243173787343519E-2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1">
        <f t="shared" si="2"/>
        <v>2683.95</v>
      </c>
      <c r="L41" s="277"/>
      <c r="M41" s="277"/>
      <c r="O41" s="83">
        <v>1.1000000000000001</v>
      </c>
      <c r="P41" s="83">
        <f>O41*$Q$4</f>
        <v>35.387000000000008</v>
      </c>
      <c r="Q41" s="2"/>
      <c r="W41" s="99">
        <v>42486</v>
      </c>
      <c r="X41" s="103">
        <v>31.39</v>
      </c>
      <c r="Y41" s="103">
        <v>31.7</v>
      </c>
      <c r="Z41" s="103">
        <v>31.17</v>
      </c>
      <c r="AA41" s="103">
        <v>31.4</v>
      </c>
      <c r="AB41" s="101">
        <v>20976400</v>
      </c>
      <c r="AC41" s="100">
        <v>31.13</v>
      </c>
      <c r="AD41" s="2">
        <f t="shared" si="0"/>
        <v>0.52999999999999758</v>
      </c>
      <c r="AE41" s="138">
        <f t="shared" si="1"/>
        <v>3.2133676092538366E-4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1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35.065300000000008</v>
      </c>
      <c r="Q42" s="2"/>
      <c r="T42" s="91" t="s">
        <v>113</v>
      </c>
      <c r="W42" s="99">
        <v>42485</v>
      </c>
      <c r="X42" s="103">
        <v>31.36</v>
      </c>
      <c r="Y42" s="103">
        <v>31.5</v>
      </c>
      <c r="Z42" s="103">
        <v>31.2</v>
      </c>
      <c r="AA42" s="103">
        <v>31.39</v>
      </c>
      <c r="AB42" s="101">
        <v>19315700</v>
      </c>
      <c r="AC42" s="100">
        <v>31.12</v>
      </c>
      <c r="AD42" s="2">
        <f t="shared" si="0"/>
        <v>0.30000000000000071</v>
      </c>
      <c r="AE42" s="138">
        <f t="shared" si="1"/>
        <v>-7.9693975135479711E-3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1">
        <f t="shared" si="2"/>
        <v>3789.4300000000003</v>
      </c>
      <c r="L43" s="277"/>
      <c r="M43" s="277"/>
      <c r="O43" s="83">
        <v>1.08</v>
      </c>
      <c r="P43" s="83">
        <f t="shared" si="4"/>
        <v>34.743600000000001</v>
      </c>
      <c r="Q43" s="2"/>
      <c r="T43" s="97" t="s">
        <v>98</v>
      </c>
      <c r="U43" s="98">
        <v>31.76</v>
      </c>
      <c r="V43" s="443"/>
      <c r="W43" s="99">
        <v>42482</v>
      </c>
      <c r="X43" s="103">
        <v>31.74</v>
      </c>
      <c r="Y43" s="103">
        <v>31.86</v>
      </c>
      <c r="Z43" s="103">
        <v>31.22</v>
      </c>
      <c r="AA43" s="103">
        <v>31.64</v>
      </c>
      <c r="AB43" s="101">
        <v>29625600</v>
      </c>
      <c r="AC43" s="100">
        <v>31.37</v>
      </c>
      <c r="AD43" s="2">
        <f t="shared" si="0"/>
        <v>0.64000000000000057</v>
      </c>
      <c r="AE43" s="138">
        <f t="shared" si="1"/>
        <v>-1.0410094637223977E-2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34.421900000000001</v>
      </c>
      <c r="Q44" s="2"/>
      <c r="T44" s="87" t="s">
        <v>99</v>
      </c>
      <c r="U44" s="88">
        <v>32.07</v>
      </c>
      <c r="V44" s="444"/>
      <c r="W44" s="99">
        <v>42481</v>
      </c>
      <c r="X44" s="103">
        <v>31.94</v>
      </c>
      <c r="Y44" s="103">
        <v>32.06</v>
      </c>
      <c r="Z44" s="103">
        <v>31.81</v>
      </c>
      <c r="AA44" s="103">
        <v>31.97</v>
      </c>
      <c r="AB44" s="101">
        <v>28431400</v>
      </c>
      <c r="AC44" s="100">
        <v>31.7</v>
      </c>
      <c r="AD44" s="2">
        <f t="shared" si="0"/>
        <v>0.25000000000000355</v>
      </c>
      <c r="AE44" s="138">
        <f t="shared" si="1"/>
        <v>-9.4547746612039241E-4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34.100200000000001</v>
      </c>
      <c r="Q45" s="2"/>
      <c r="T45" s="87" t="s">
        <v>100</v>
      </c>
      <c r="U45" s="88" t="s">
        <v>456</v>
      </c>
      <c r="V45" s="444"/>
      <c r="W45" s="99">
        <v>42480</v>
      </c>
      <c r="X45" s="103">
        <v>31.32</v>
      </c>
      <c r="Y45" s="103">
        <v>32.26</v>
      </c>
      <c r="Z45" s="103">
        <v>31.25</v>
      </c>
      <c r="AA45" s="103">
        <v>32</v>
      </c>
      <c r="AB45" s="101">
        <v>57629800</v>
      </c>
      <c r="AC45" s="100">
        <v>31.73</v>
      </c>
      <c r="AD45" s="2">
        <f t="shared" si="0"/>
        <v>1.009999999999998</v>
      </c>
      <c r="AE45" s="138">
        <f t="shared" si="1"/>
        <v>1.2767315671880164E-2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33.778500000000001</v>
      </c>
      <c r="Q46" s="2"/>
      <c r="T46" s="87" t="s">
        <v>101</v>
      </c>
      <c r="U46" s="88" t="s">
        <v>457</v>
      </c>
      <c r="V46" s="444"/>
      <c r="W46" s="99">
        <v>42479</v>
      </c>
      <c r="X46" s="103">
        <v>31.7</v>
      </c>
      <c r="Y46" s="103">
        <v>31.81</v>
      </c>
      <c r="Z46" s="103">
        <v>31.4</v>
      </c>
      <c r="AA46" s="103">
        <v>31.6</v>
      </c>
      <c r="AB46" s="101">
        <v>33619300</v>
      </c>
      <c r="AC46" s="100">
        <v>31.33</v>
      </c>
      <c r="AD46" s="2">
        <f t="shared" si="0"/>
        <v>0.41000000000000014</v>
      </c>
      <c r="AE46" s="138">
        <f t="shared" si="1"/>
        <v>-1.5933715742511012E-3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33.456800000000001</v>
      </c>
      <c r="Q47" s="2"/>
      <c r="T47" s="87" t="s">
        <v>102</v>
      </c>
      <c r="U47" s="88">
        <v>35.659999999999997</v>
      </c>
      <c r="V47" s="444"/>
      <c r="W47" s="99">
        <v>42478</v>
      </c>
      <c r="X47" s="103">
        <v>31.43</v>
      </c>
      <c r="Y47" s="103">
        <v>31.72</v>
      </c>
      <c r="Z47" s="103">
        <v>31.38</v>
      </c>
      <c r="AA47" s="103">
        <v>31.65</v>
      </c>
      <c r="AB47" s="101">
        <v>21566600</v>
      </c>
      <c r="AC47" s="100">
        <v>31.38</v>
      </c>
      <c r="AD47" s="2">
        <f t="shared" si="0"/>
        <v>0.33999999999999986</v>
      </c>
      <c r="AE47" s="138">
        <f t="shared" si="1"/>
        <v>6.0916960564283418E-3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33.135100000000001</v>
      </c>
      <c r="Q48" s="2"/>
      <c r="T48" s="87" t="s">
        <v>103</v>
      </c>
      <c r="U48" s="88">
        <v>1.05568</v>
      </c>
      <c r="V48" s="444"/>
      <c r="W48" s="99">
        <v>42475</v>
      </c>
      <c r="X48" s="103">
        <v>31.79</v>
      </c>
      <c r="Y48" s="103">
        <v>31.89</v>
      </c>
      <c r="Z48" s="103">
        <v>31.38</v>
      </c>
      <c r="AA48" s="103">
        <v>31.46</v>
      </c>
      <c r="AB48" s="101">
        <v>28782800</v>
      </c>
      <c r="AC48" s="100">
        <v>31.19</v>
      </c>
      <c r="AD48" s="2">
        <f t="shared" si="0"/>
        <v>0.51000000000000156</v>
      </c>
      <c r="AE48" s="138">
        <f t="shared" si="1"/>
        <v>-1.0783380907072648E-2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32.813400000000001</v>
      </c>
      <c r="Q49" s="2"/>
      <c r="T49" s="87" t="s">
        <v>123</v>
      </c>
      <c r="U49" s="89" t="s">
        <v>227</v>
      </c>
      <c r="V49" s="445"/>
      <c r="W49" s="99">
        <v>42474</v>
      </c>
      <c r="X49" s="103">
        <v>31.78</v>
      </c>
      <c r="Y49" s="103">
        <v>31.89</v>
      </c>
      <c r="Z49" s="103">
        <v>31.55</v>
      </c>
      <c r="AA49" s="103">
        <v>31.8</v>
      </c>
      <c r="AB49" s="101">
        <v>21620900</v>
      </c>
      <c r="AC49" s="100">
        <v>31.53</v>
      </c>
      <c r="AD49" s="2">
        <f t="shared" si="0"/>
        <v>0.33999999999999986</v>
      </c>
      <c r="AE49" s="138">
        <f t="shared" si="1"/>
        <v>-1.0047095761381519E-2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32.491700000000002</v>
      </c>
      <c r="Q50" s="2"/>
      <c r="T50" s="87"/>
      <c r="U50" s="88"/>
      <c r="V50" s="444"/>
      <c r="W50" s="99">
        <v>42473</v>
      </c>
      <c r="X50" s="103">
        <v>31.97</v>
      </c>
      <c r="Y50" s="103">
        <v>32.18</v>
      </c>
      <c r="Z50" s="103">
        <v>31.95</v>
      </c>
      <c r="AA50" s="103">
        <v>32.130000000000003</v>
      </c>
      <c r="AB50" s="101">
        <v>19968100</v>
      </c>
      <c r="AC50" s="100">
        <v>31.85</v>
      </c>
      <c r="AD50" s="2">
        <f t="shared" si="0"/>
        <v>0.23000000000000043</v>
      </c>
      <c r="AE50" s="138">
        <f t="shared" si="1"/>
        <v>8.2304526748970819E-3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32.17</v>
      </c>
      <c r="Q51" s="2"/>
      <c r="T51" s="87" t="s">
        <v>105</v>
      </c>
      <c r="U51" s="88" t="s">
        <v>357</v>
      </c>
      <c r="V51" s="444"/>
      <c r="W51" s="99">
        <v>42472</v>
      </c>
      <c r="X51" s="103">
        <v>31.88</v>
      </c>
      <c r="Y51" s="103">
        <v>31.94</v>
      </c>
      <c r="Z51" s="103">
        <v>31.38</v>
      </c>
      <c r="AA51" s="103">
        <v>31.86</v>
      </c>
      <c r="AB51" s="101">
        <v>16774200</v>
      </c>
      <c r="AC51" s="100">
        <v>31.59</v>
      </c>
      <c r="AD51" s="2">
        <f t="shared" si="0"/>
        <v>0.56000000000000227</v>
      </c>
      <c r="AE51" s="138">
        <f t="shared" si="1"/>
        <v>6.050955414012682E-3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31.848300000000002</v>
      </c>
      <c r="Q52" s="2"/>
      <c r="T52" s="87" t="s">
        <v>106</v>
      </c>
      <c r="U52" s="88" t="s">
        <v>192</v>
      </c>
      <c r="V52" s="444"/>
      <c r="W52" s="99">
        <v>42471</v>
      </c>
      <c r="X52" s="103">
        <v>31.9</v>
      </c>
      <c r="Y52" s="103">
        <v>32.340000000000003</v>
      </c>
      <c r="Z52" s="103">
        <v>31.66</v>
      </c>
      <c r="AA52" s="103">
        <v>31.67</v>
      </c>
      <c r="AB52" s="101">
        <v>19707700</v>
      </c>
      <c r="AC52" s="100">
        <v>31.4</v>
      </c>
      <c r="AD52" s="2">
        <f t="shared" si="0"/>
        <v>0.68000000000000327</v>
      </c>
      <c r="AE52" s="138">
        <f t="shared" si="1"/>
        <v>1.2755102040815647E-3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31.526600000000002</v>
      </c>
      <c r="Q53" s="2"/>
      <c r="T53" s="87" t="s">
        <v>107</v>
      </c>
      <c r="U53" s="90">
        <v>21961579</v>
      </c>
      <c r="V53" s="446"/>
      <c r="W53" s="99">
        <v>42468</v>
      </c>
      <c r="X53" s="103">
        <v>31.76</v>
      </c>
      <c r="Y53" s="103">
        <v>32.020000000000003</v>
      </c>
      <c r="Z53" s="103">
        <v>31.48</v>
      </c>
      <c r="AA53" s="103">
        <v>31.63</v>
      </c>
      <c r="AB53" s="101">
        <v>17031900</v>
      </c>
      <c r="AC53" s="100">
        <v>31.36</v>
      </c>
      <c r="AD53" s="2">
        <f t="shared" si="0"/>
        <v>0.5400000000000027</v>
      </c>
      <c r="AE53" s="138">
        <f t="shared" si="1"/>
        <v>2.5575447570331811E-3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31.204900000000002</v>
      </c>
      <c r="T54" s="87" t="s">
        <v>110</v>
      </c>
      <c r="U54" s="90">
        <v>21251700</v>
      </c>
      <c r="V54" s="446"/>
      <c r="W54" s="99">
        <v>42467</v>
      </c>
      <c r="X54" s="103">
        <v>31.89</v>
      </c>
      <c r="Y54" s="103">
        <v>31.9</v>
      </c>
      <c r="Z54" s="103">
        <v>31.35</v>
      </c>
      <c r="AA54" s="103">
        <v>31.55</v>
      </c>
      <c r="AB54" s="101">
        <v>23738200</v>
      </c>
      <c r="AC54" s="100">
        <v>31.28</v>
      </c>
      <c r="AD54" s="2">
        <f t="shared" si="0"/>
        <v>0.54999999999999716</v>
      </c>
      <c r="AE54" s="138">
        <f t="shared" si="1"/>
        <v>-1.6661427224143321E-2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30.883200000000002</v>
      </c>
      <c r="T55" s="87" t="s">
        <v>108</v>
      </c>
      <c r="U55" s="88" t="s">
        <v>358</v>
      </c>
      <c r="V55" s="444"/>
      <c r="W55" s="99">
        <v>42466</v>
      </c>
      <c r="X55" s="103">
        <v>31.97</v>
      </c>
      <c r="Y55" s="103">
        <v>32.229999999999997</v>
      </c>
      <c r="Z55" s="103">
        <v>31.77</v>
      </c>
      <c r="AA55" s="103">
        <v>32.08</v>
      </c>
      <c r="AB55" s="101">
        <v>15740600</v>
      </c>
      <c r="AC55" s="100">
        <v>31.81</v>
      </c>
      <c r="AD55" s="2">
        <f t="shared" si="0"/>
        <v>0.4599999999999973</v>
      </c>
      <c r="AE55" s="138">
        <f t="shared" si="1"/>
        <v>5.6907998735378218E-3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30.561499999999999</v>
      </c>
      <c r="T56" s="87" t="s">
        <v>111</v>
      </c>
      <c r="U56" s="88">
        <v>13.74</v>
      </c>
      <c r="V56" s="444"/>
      <c r="W56" s="99">
        <v>42465</v>
      </c>
      <c r="X56" s="103">
        <v>31.89</v>
      </c>
      <c r="Y56" s="103">
        <v>32.119999999999997</v>
      </c>
      <c r="Z56" s="103">
        <v>31.72</v>
      </c>
      <c r="AA56" s="103">
        <v>31.9</v>
      </c>
      <c r="AB56" s="101">
        <v>20080000</v>
      </c>
      <c r="AC56" s="100">
        <v>31.63</v>
      </c>
      <c r="AD56" s="2">
        <f t="shared" si="0"/>
        <v>0.39999999999999858</v>
      </c>
      <c r="AE56" s="138">
        <f t="shared" si="1"/>
        <v>-3.1515915537346784E-3</v>
      </c>
    </row>
    <row r="57" spans="1:31" x14ac:dyDescent="0.25">
      <c r="O57" s="83">
        <v>0.94</v>
      </c>
      <c r="P57" s="83">
        <f t="shared" si="4"/>
        <v>30.239799999999999</v>
      </c>
      <c r="T57" s="87" t="s">
        <v>112</v>
      </c>
      <c r="U57" s="88">
        <v>2.34</v>
      </c>
      <c r="V57" s="444"/>
      <c r="W57" s="99">
        <v>42464</v>
      </c>
      <c r="X57" s="103">
        <v>32.200000000000003</v>
      </c>
      <c r="Y57" s="103">
        <v>32.380000000000003</v>
      </c>
      <c r="Z57" s="103">
        <v>31.74</v>
      </c>
      <c r="AA57" s="103">
        <v>32</v>
      </c>
      <c r="AB57" s="101">
        <v>21581600</v>
      </c>
      <c r="AC57" s="100">
        <v>31.73</v>
      </c>
      <c r="AD57" s="2">
        <f t="shared" si="0"/>
        <v>0.64000000000000412</v>
      </c>
      <c r="AE57" s="138">
        <f t="shared" si="1"/>
        <v>-1.3677339135840905E-2</v>
      </c>
    </row>
    <row r="58" spans="1:31" x14ac:dyDescent="0.25">
      <c r="O58" s="83">
        <v>0.93</v>
      </c>
      <c r="P58" s="83">
        <f t="shared" si="4"/>
        <v>29.918100000000003</v>
      </c>
      <c r="T58" s="87" t="s">
        <v>109</v>
      </c>
      <c r="U58" s="88" t="s">
        <v>359</v>
      </c>
      <c r="V58" s="444"/>
      <c r="W58" s="99">
        <v>42461</v>
      </c>
      <c r="X58" s="103">
        <v>32.270000000000003</v>
      </c>
      <c r="Y58" s="103">
        <v>32.47</v>
      </c>
      <c r="Z58" s="103">
        <v>32.1</v>
      </c>
      <c r="AA58" s="103">
        <v>32.450000000000003</v>
      </c>
      <c r="AB58" s="101">
        <v>18049700</v>
      </c>
      <c r="AC58" s="100">
        <v>32.17</v>
      </c>
      <c r="AD58" s="2">
        <f t="shared" si="0"/>
        <v>0.36999999999999744</v>
      </c>
      <c r="AE58" s="138">
        <f t="shared" si="1"/>
        <v>3.1181789834737739E-3</v>
      </c>
    </row>
    <row r="59" spans="1:31" x14ac:dyDescent="0.25">
      <c r="O59" s="83">
        <v>0.92</v>
      </c>
      <c r="P59" s="83">
        <f t="shared" si="4"/>
        <v>29.596400000000003</v>
      </c>
      <c r="W59" s="99">
        <v>42460</v>
      </c>
      <c r="X59" s="103">
        <v>32.53</v>
      </c>
      <c r="Y59" s="103">
        <v>32.659999999999997</v>
      </c>
      <c r="Z59" s="103">
        <v>32.32</v>
      </c>
      <c r="AA59" s="103">
        <v>32.35</v>
      </c>
      <c r="AB59" s="101">
        <v>17880000</v>
      </c>
      <c r="AC59" s="100">
        <v>32.07</v>
      </c>
      <c r="AD59" s="2">
        <f t="shared" si="0"/>
        <v>0.33999999999999631</v>
      </c>
      <c r="AE59" s="138">
        <f t="shared" si="1"/>
        <v>-1.1100832562442209E-2</v>
      </c>
    </row>
    <row r="60" spans="1:31" x14ac:dyDescent="0.25">
      <c r="O60" s="83">
        <v>0.91</v>
      </c>
      <c r="P60" s="83">
        <f t="shared" si="4"/>
        <v>29.274700000000003</v>
      </c>
      <c r="W60" s="99">
        <v>42459</v>
      </c>
      <c r="X60" s="103">
        <v>32.450000000000003</v>
      </c>
      <c r="Y60" s="103">
        <v>32.75</v>
      </c>
      <c r="Z60" s="103">
        <v>32.29</v>
      </c>
      <c r="AA60" s="103">
        <v>32.71</v>
      </c>
      <c r="AB60" s="101">
        <v>16598000</v>
      </c>
      <c r="AC60" s="100">
        <v>32.43</v>
      </c>
      <c r="AD60" s="2">
        <f t="shared" si="0"/>
        <v>0.46000000000000085</v>
      </c>
      <c r="AE60" s="138">
        <f t="shared" si="1"/>
        <v>1.0280373831775602E-2</v>
      </c>
    </row>
    <row r="61" spans="1:31" x14ac:dyDescent="0.25">
      <c r="O61" s="83">
        <v>0.9</v>
      </c>
      <c r="P61" s="83">
        <f t="shared" si="4"/>
        <v>28.953000000000003</v>
      </c>
      <c r="W61" s="99">
        <v>42458</v>
      </c>
      <c r="X61" s="103">
        <v>31.93</v>
      </c>
      <c r="Y61" s="103">
        <v>32.44</v>
      </c>
      <c r="Z61" s="103">
        <v>31.73</v>
      </c>
      <c r="AA61" s="103">
        <v>32.380000000000003</v>
      </c>
      <c r="AB61" s="101">
        <v>15313200</v>
      </c>
      <c r="AC61" s="100">
        <v>32.1</v>
      </c>
      <c r="AD61" s="2">
        <f t="shared" si="0"/>
        <v>0.7099999999999973</v>
      </c>
      <c r="AE61" s="138">
        <f t="shared" si="1"/>
        <v>1.48593107809043E-2</v>
      </c>
    </row>
    <row r="62" spans="1:31" x14ac:dyDescent="0.25">
      <c r="W62" s="99">
        <v>42457</v>
      </c>
      <c r="X62" s="103">
        <v>31.87</v>
      </c>
      <c r="Y62" s="103">
        <v>32</v>
      </c>
      <c r="Z62" s="103">
        <v>31.62</v>
      </c>
      <c r="AA62" s="103">
        <v>31.9</v>
      </c>
      <c r="AB62" s="101">
        <v>11433000</v>
      </c>
      <c r="AC62" s="100">
        <v>31.63</v>
      </c>
      <c r="AD62" s="2">
        <f t="shared" si="0"/>
        <v>0.37999999999999901</v>
      </c>
      <c r="AE62" s="138">
        <f t="shared" si="1"/>
        <v>6.3271116735208466E-4</v>
      </c>
    </row>
    <row r="63" spans="1:31" x14ac:dyDescent="0.25">
      <c r="W63" s="99">
        <v>42453</v>
      </c>
      <c r="X63" s="103">
        <v>31.87</v>
      </c>
      <c r="Y63" s="103">
        <v>31.95</v>
      </c>
      <c r="Z63" s="103">
        <v>31.7</v>
      </c>
      <c r="AA63" s="103">
        <v>31.88</v>
      </c>
      <c r="AB63" s="101">
        <v>14211900</v>
      </c>
      <c r="AC63" s="100">
        <v>31.61</v>
      </c>
      <c r="AD63" s="2">
        <f t="shared" si="0"/>
        <v>0.25</v>
      </c>
      <c r="AE63" s="138">
        <f t="shared" si="1"/>
        <v>-3.7819098644815696E-3</v>
      </c>
    </row>
    <row r="64" spans="1:31" x14ac:dyDescent="0.25">
      <c r="W64" s="99">
        <v>42452</v>
      </c>
      <c r="X64" s="103">
        <v>32.47</v>
      </c>
      <c r="Y64" s="103">
        <v>32.47</v>
      </c>
      <c r="Z64" s="103">
        <v>31.98</v>
      </c>
      <c r="AA64" s="103">
        <v>32</v>
      </c>
      <c r="AB64" s="101">
        <v>18765300</v>
      </c>
      <c r="AC64" s="100">
        <v>31.73</v>
      </c>
      <c r="AD64" s="2">
        <f t="shared" si="0"/>
        <v>0.48999999999999844</v>
      </c>
      <c r="AE64" s="138">
        <f t="shared" si="1"/>
        <v>-9.6754057428214413E-3</v>
      </c>
    </row>
    <row r="65" spans="23:31" x14ac:dyDescent="0.25">
      <c r="W65" s="99">
        <v>42451</v>
      </c>
      <c r="X65" s="103">
        <v>32.159999999999997</v>
      </c>
      <c r="Y65" s="103">
        <v>32.46</v>
      </c>
      <c r="Z65" s="103">
        <v>31.95</v>
      </c>
      <c r="AA65" s="103">
        <v>32.32</v>
      </c>
      <c r="AB65" s="101">
        <v>22200400</v>
      </c>
      <c r="AC65" s="100">
        <v>32.04</v>
      </c>
      <c r="AD65" s="2">
        <f t="shared" si="0"/>
        <v>0.51000000000000156</v>
      </c>
      <c r="AE65" s="138">
        <f t="shared" si="1"/>
        <v>-6.2383031815360646E-4</v>
      </c>
    </row>
    <row r="66" spans="23:31" x14ac:dyDescent="0.25">
      <c r="W66" s="99">
        <v>42450</v>
      </c>
      <c r="X66" s="103">
        <v>32.229999999999997</v>
      </c>
      <c r="Y66" s="103">
        <v>32.42</v>
      </c>
      <c r="Z66" s="103">
        <v>31.95</v>
      </c>
      <c r="AA66" s="103">
        <v>32.340000000000003</v>
      </c>
      <c r="AB66" s="101">
        <v>21760900</v>
      </c>
      <c r="AC66" s="100">
        <v>32.06</v>
      </c>
      <c r="AD66" s="2">
        <f t="shared" si="0"/>
        <v>0.47000000000000242</v>
      </c>
      <c r="AE66" s="138">
        <f t="shared" si="1"/>
        <v>-1.0493827160493741E-2</v>
      </c>
    </row>
    <row r="67" spans="23:31" x14ac:dyDescent="0.25">
      <c r="W67" s="99">
        <v>42447</v>
      </c>
      <c r="X67" s="103">
        <v>32.159999999999997</v>
      </c>
      <c r="Y67" s="103">
        <v>32.69</v>
      </c>
      <c r="Z67" s="103">
        <v>32.06</v>
      </c>
      <c r="AA67" s="103">
        <v>32.68</v>
      </c>
      <c r="AB67" s="101">
        <v>49934200</v>
      </c>
      <c r="AC67" s="100">
        <v>32.4</v>
      </c>
      <c r="AD67" s="2">
        <f>Y67-Z67</f>
        <v>0.62999999999999545</v>
      </c>
      <c r="AE67" s="138">
        <f>AC67/AC68-1</f>
        <v>2.1759697256385824E-2</v>
      </c>
    </row>
    <row r="68" spans="23:31" x14ac:dyDescent="0.25">
      <c r="W68" s="99">
        <v>42446</v>
      </c>
      <c r="X68" s="103">
        <v>31.76</v>
      </c>
      <c r="Y68" s="103">
        <v>32.17</v>
      </c>
      <c r="Z68" s="103">
        <v>31.7</v>
      </c>
      <c r="AA68" s="103">
        <v>31.98</v>
      </c>
      <c r="AB68" s="101">
        <v>22865300</v>
      </c>
      <c r="AC68" s="100">
        <v>31.71</v>
      </c>
      <c r="AD68" s="2">
        <f>Y68-Z68</f>
        <v>0.47000000000000242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7" priority="7">
      <formula>F21&gt;0</formula>
    </cfRule>
    <cfRule type="expression" dxfId="416" priority="8">
      <formula>F21&lt;0</formula>
    </cfRule>
  </conditionalFormatting>
  <conditionalFormatting sqref="F22">
    <cfRule type="expression" dxfId="415" priority="5">
      <formula>F22&gt;0</formula>
    </cfRule>
    <cfRule type="expression" dxfId="414" priority="6">
      <formula>F22&lt;0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24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42541</v>
      </c>
      <c r="X2" s="41">
        <v>58.18</v>
      </c>
      <c r="Y2" s="41">
        <v>58.81</v>
      </c>
      <c r="Z2" s="41">
        <v>57.73</v>
      </c>
      <c r="AA2" s="41">
        <v>58.32</v>
      </c>
      <c r="AB2" s="104">
        <v>2817700</v>
      </c>
      <c r="AC2" s="41">
        <v>58.32</v>
      </c>
      <c r="AD2" s="2">
        <f>Y2-Z2</f>
        <v>1.0800000000000054</v>
      </c>
      <c r="AE2" s="138">
        <f>AC2/AC3-1</f>
        <v>2.3876404494381998E-2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24"/>
      <c r="I3" s="75"/>
      <c r="J3" s="75"/>
      <c r="K3" s="75"/>
      <c r="L3" s="74"/>
      <c r="M3" s="3"/>
      <c r="O3" s="11" t="s">
        <v>58</v>
      </c>
      <c r="Q3" s="80">
        <f>IF(Q2=0, Q4, (F18-K18-M18)/Q2)</f>
        <v>58.32</v>
      </c>
      <c r="W3" s="110">
        <v>42538</v>
      </c>
      <c r="X3" s="41">
        <v>57.02</v>
      </c>
      <c r="Y3" s="41">
        <v>57.61</v>
      </c>
      <c r="Z3" s="41">
        <v>56.73</v>
      </c>
      <c r="AA3" s="41">
        <v>56.96</v>
      </c>
      <c r="AB3" s="104">
        <v>2947300</v>
      </c>
      <c r="AC3" s="41">
        <v>56.96</v>
      </c>
      <c r="AD3" s="2">
        <f t="shared" ref="AD3:AD66" si="0">Y3-Z3</f>
        <v>0.88000000000000256</v>
      </c>
      <c r="AE3" s="138">
        <f t="shared" ref="AE3:AE66" si="1">AC3/AC4-1</f>
        <v>1.5329768270944788E-2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58.32</v>
      </c>
      <c r="T4" s="124"/>
      <c r="U4" s="30"/>
      <c r="V4" s="35"/>
      <c r="W4" s="110">
        <v>42537</v>
      </c>
      <c r="X4" s="41">
        <v>56.39</v>
      </c>
      <c r="Y4" s="41">
        <v>56.46</v>
      </c>
      <c r="Z4" s="41">
        <v>54.42</v>
      </c>
      <c r="AA4" s="41">
        <v>56.1</v>
      </c>
      <c r="AB4" s="104">
        <v>4120500</v>
      </c>
      <c r="AC4" s="41">
        <v>56.1</v>
      </c>
      <c r="AD4" s="2">
        <f t="shared" si="0"/>
        <v>2.0399999999999991</v>
      </c>
      <c r="AE4" s="138">
        <f t="shared" si="1"/>
        <v>-1.8372703412073421E-2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42536</v>
      </c>
      <c r="X5" s="41">
        <v>57.65</v>
      </c>
      <c r="Y5" s="41">
        <v>58.26</v>
      </c>
      <c r="Z5" s="41">
        <v>56.25</v>
      </c>
      <c r="AA5" s="41">
        <v>57.15</v>
      </c>
      <c r="AB5" s="104">
        <v>3637200</v>
      </c>
      <c r="AC5" s="41">
        <v>57.15</v>
      </c>
      <c r="AD5" s="2">
        <f t="shared" si="0"/>
        <v>2.009999999999998</v>
      </c>
      <c r="AE5" s="138">
        <f t="shared" si="1"/>
        <v>-1.1587685921826352E-2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42535</v>
      </c>
      <c r="X6" s="41">
        <v>57</v>
      </c>
      <c r="Y6" s="41">
        <v>58.18</v>
      </c>
      <c r="Z6" s="41">
        <v>56.81</v>
      </c>
      <c r="AA6" s="41">
        <v>57.82</v>
      </c>
      <c r="AB6" s="104">
        <v>2144800</v>
      </c>
      <c r="AC6" s="41">
        <v>57.82</v>
      </c>
      <c r="AD6" s="2">
        <f t="shared" si="0"/>
        <v>1.3699999999999974</v>
      </c>
      <c r="AE6" s="138" t="e">
        <f t="shared" si="1"/>
        <v>#DIV/0!</v>
      </c>
      <c r="AK6" s="246"/>
      <c r="AN6" s="246"/>
    </row>
    <row r="7" spans="1:40" ht="15.75" x14ac:dyDescent="0.25">
      <c r="O7" s="11" t="s">
        <v>200</v>
      </c>
      <c r="Q7" s="2">
        <f>Q10+Q8</f>
        <v>3178.8000000000466</v>
      </c>
      <c r="R7" s="197"/>
      <c r="W7" s="110">
        <v>42535</v>
      </c>
      <c r="X7" s="41" t="s">
        <v>126</v>
      </c>
      <c r="Y7" s="41"/>
      <c r="Z7" s="41"/>
      <c r="AA7" s="41"/>
      <c r="AB7" s="104"/>
      <c r="AC7" s="41"/>
      <c r="AD7" s="2">
        <f t="shared" si="0"/>
        <v>0</v>
      </c>
      <c r="AE7" s="138">
        <f t="shared" si="1"/>
        <v>-1</v>
      </c>
    </row>
    <row r="8" spans="1:40" x14ac:dyDescent="0.25">
      <c r="O8" s="11" t="s">
        <v>205</v>
      </c>
      <c r="P8" s="34"/>
      <c r="Q8" s="2">
        <f>K18+M18-F18+Q2*Q4</f>
        <v>0</v>
      </c>
      <c r="W8" s="110">
        <v>42534</v>
      </c>
      <c r="X8" s="41">
        <v>57.28</v>
      </c>
      <c r="Y8" s="41">
        <v>58.57</v>
      </c>
      <c r="Z8" s="41">
        <v>56.93</v>
      </c>
      <c r="AA8" s="41">
        <v>57.49</v>
      </c>
      <c r="AB8" s="104">
        <v>2338500</v>
      </c>
      <c r="AC8" s="41">
        <v>57.24</v>
      </c>
      <c r="AD8" s="2">
        <f t="shared" si="0"/>
        <v>1.6400000000000006</v>
      </c>
      <c r="AE8" s="138">
        <f t="shared" si="1"/>
        <v>-3.6553524804178172E-3</v>
      </c>
    </row>
    <row r="9" spans="1:40" x14ac:dyDescent="0.25">
      <c r="O9" s="11" t="s">
        <v>272</v>
      </c>
      <c r="Q9" s="138">
        <f>IF(Q2=0, 0, Q8/Q6)</f>
        <v>0</v>
      </c>
      <c r="W9" s="110">
        <v>42531</v>
      </c>
      <c r="X9" s="41">
        <v>59.51</v>
      </c>
      <c r="Y9" s="41">
        <v>59.91</v>
      </c>
      <c r="Z9" s="41">
        <v>57.18</v>
      </c>
      <c r="AA9" s="41">
        <v>57.7</v>
      </c>
      <c r="AB9" s="104">
        <v>3635900</v>
      </c>
      <c r="AC9" s="41">
        <v>57.45</v>
      </c>
      <c r="AD9" s="2">
        <f t="shared" si="0"/>
        <v>2.7299999999999969</v>
      </c>
      <c r="AE9" s="138">
        <f t="shared" si="1"/>
        <v>-4.4411177644710476E-2</v>
      </c>
    </row>
    <row r="10" spans="1:40" x14ac:dyDescent="0.25">
      <c r="O10" s="11" t="s">
        <v>271</v>
      </c>
      <c r="P10" s="34"/>
      <c r="Q10" s="2">
        <f>M75</f>
        <v>3178.8000000000466</v>
      </c>
      <c r="W10" s="110">
        <v>42530</v>
      </c>
      <c r="X10" s="41">
        <v>60.72</v>
      </c>
      <c r="Y10" s="41">
        <v>61.73</v>
      </c>
      <c r="Z10" s="41">
        <v>60.35</v>
      </c>
      <c r="AA10" s="41">
        <v>60.38</v>
      </c>
      <c r="AB10" s="104">
        <v>2304400</v>
      </c>
      <c r="AC10" s="41">
        <v>60.12</v>
      </c>
      <c r="AD10" s="2">
        <f t="shared" si="0"/>
        <v>1.3799999999999955</v>
      </c>
      <c r="AE10" s="138">
        <f t="shared" si="1"/>
        <v>-2.3867510959571403E-2</v>
      </c>
    </row>
    <row r="11" spans="1:40" x14ac:dyDescent="0.25">
      <c r="O11" s="11" t="s">
        <v>193</v>
      </c>
      <c r="P11" s="34"/>
      <c r="Q11" s="138">
        <f>VALUE(TRIM(CLEAN(MID(U58, FIND("(", U58)+1, 5))))</f>
        <v>1.7600000000000001E-2</v>
      </c>
      <c r="T11" s="19"/>
      <c r="W11" s="110">
        <v>42529</v>
      </c>
      <c r="X11" s="41">
        <v>62.23</v>
      </c>
      <c r="Y11" s="41">
        <v>63</v>
      </c>
      <c r="Z11" s="41">
        <v>61.22</v>
      </c>
      <c r="AA11" s="41">
        <v>61.86</v>
      </c>
      <c r="AB11" s="104">
        <v>2690800</v>
      </c>
      <c r="AC11" s="41">
        <v>61.59</v>
      </c>
      <c r="AD11" s="2">
        <f t="shared" si="0"/>
        <v>1.7800000000000011</v>
      </c>
      <c r="AE11" s="138">
        <f t="shared" si="1"/>
        <v>4.7308319738990079E-3</v>
      </c>
    </row>
    <row r="12" spans="1:40" x14ac:dyDescent="0.25">
      <c r="T12" s="19"/>
      <c r="W12" s="110">
        <v>42528</v>
      </c>
      <c r="X12" s="41">
        <v>60.91</v>
      </c>
      <c r="Y12" s="41">
        <v>61.76</v>
      </c>
      <c r="Z12" s="41">
        <v>60.2</v>
      </c>
      <c r="AA12" s="41">
        <v>61.57</v>
      </c>
      <c r="AB12" s="104">
        <v>3359600</v>
      </c>
      <c r="AC12" s="41">
        <v>61.3</v>
      </c>
      <c r="AD12" s="2">
        <f t="shared" si="0"/>
        <v>1.5599999999999952</v>
      </c>
      <c r="AE12" s="138">
        <f t="shared" si="1"/>
        <v>2.0815986677768628E-2</v>
      </c>
    </row>
    <row r="13" spans="1:40" x14ac:dyDescent="0.25">
      <c r="W13" s="110">
        <v>42527</v>
      </c>
      <c r="X13" s="41">
        <v>58.95</v>
      </c>
      <c r="Y13" s="41">
        <v>60.37</v>
      </c>
      <c r="Z13" s="41">
        <v>58.59</v>
      </c>
      <c r="AA13" s="41">
        <v>60.31</v>
      </c>
      <c r="AB13" s="104">
        <v>2925300</v>
      </c>
      <c r="AC13" s="41">
        <v>60.05</v>
      </c>
      <c r="AD13" s="2">
        <f t="shared" si="0"/>
        <v>1.779999999999994</v>
      </c>
      <c r="AE13" s="138">
        <f t="shared" si="1"/>
        <v>3.3384959559456195E-2</v>
      </c>
    </row>
    <row r="14" spans="1:40" x14ac:dyDescent="0.25">
      <c r="W14" s="110">
        <v>42524</v>
      </c>
      <c r="X14" s="41">
        <v>59.33</v>
      </c>
      <c r="Y14" s="41">
        <v>59.74</v>
      </c>
      <c r="Z14" s="41">
        <v>58.13</v>
      </c>
      <c r="AA14" s="41">
        <v>58.36</v>
      </c>
      <c r="AB14" s="104">
        <v>2079300</v>
      </c>
      <c r="AC14" s="41">
        <v>58.11</v>
      </c>
      <c r="AD14" s="2">
        <f t="shared" si="0"/>
        <v>1.6099999999999994</v>
      </c>
      <c r="AE14" s="138">
        <f t="shared" si="1"/>
        <v>-1.4583686620315395E-2</v>
      </c>
    </row>
    <row r="15" spans="1:40" x14ac:dyDescent="0.25">
      <c r="W15" s="110">
        <v>42523</v>
      </c>
      <c r="X15" s="41">
        <v>58.24</v>
      </c>
      <c r="Y15" s="41">
        <v>59.23</v>
      </c>
      <c r="Z15" s="41">
        <v>57.8</v>
      </c>
      <c r="AA15" s="41">
        <v>59.23</v>
      </c>
      <c r="AB15" s="104">
        <v>2451200</v>
      </c>
      <c r="AC15" s="41">
        <v>58.97</v>
      </c>
      <c r="AD15" s="2">
        <f t="shared" si="0"/>
        <v>1.4299999999999997</v>
      </c>
      <c r="AE15" s="138">
        <f t="shared" si="1"/>
        <v>5.2846914422093327E-3</v>
      </c>
    </row>
    <row r="16" spans="1:40" x14ac:dyDescent="0.25">
      <c r="W16" s="110">
        <v>42522</v>
      </c>
      <c r="X16" s="41">
        <v>59.93</v>
      </c>
      <c r="Y16" s="41">
        <v>59.93</v>
      </c>
      <c r="Z16" s="41">
        <v>57.67</v>
      </c>
      <c r="AA16" s="41">
        <v>58.92</v>
      </c>
      <c r="AB16" s="104">
        <v>3284200</v>
      </c>
      <c r="AC16" s="41">
        <v>58.66</v>
      </c>
      <c r="AD16" s="2">
        <f t="shared" si="0"/>
        <v>2.259999999999998</v>
      </c>
      <c r="AE16" s="138">
        <f t="shared" si="1"/>
        <v>-1.6926428691134698E-2</v>
      </c>
    </row>
    <row r="17" spans="1:31" x14ac:dyDescent="0.25">
      <c r="C17" s="4"/>
      <c r="D17" s="254"/>
      <c r="E17" s="3"/>
      <c r="F17" s="3"/>
      <c r="W17" s="110">
        <v>42521</v>
      </c>
      <c r="X17" s="41">
        <v>60.44</v>
      </c>
      <c r="Y17" s="41">
        <v>61.12</v>
      </c>
      <c r="Z17" s="41">
        <v>59.56</v>
      </c>
      <c r="AA17" s="41">
        <v>59.93</v>
      </c>
      <c r="AB17" s="104">
        <v>2650500</v>
      </c>
      <c r="AC17" s="41">
        <v>59.67</v>
      </c>
      <c r="AD17" s="2">
        <f t="shared" si="0"/>
        <v>1.5599999999999952</v>
      </c>
      <c r="AE17" s="138">
        <f t="shared" si="1"/>
        <v>-5.0025012506252908E-3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42517</v>
      </c>
      <c r="X18" s="41">
        <v>59.94</v>
      </c>
      <c r="Y18" s="41">
        <v>61.17</v>
      </c>
      <c r="Z18" s="41">
        <v>59.46</v>
      </c>
      <c r="AA18" s="41">
        <v>60.23</v>
      </c>
      <c r="AB18" s="104">
        <v>3747200</v>
      </c>
      <c r="AC18" s="41">
        <v>59.97</v>
      </c>
      <c r="AD18" s="2">
        <f t="shared" si="0"/>
        <v>1.7100000000000009</v>
      </c>
      <c r="AE18" s="138">
        <f t="shared" si="1"/>
        <v>-3.4895314057826754E-3</v>
      </c>
    </row>
    <row r="19" spans="1:31" x14ac:dyDescent="0.25">
      <c r="W19" s="110">
        <v>42516</v>
      </c>
      <c r="X19" s="41">
        <v>61.51</v>
      </c>
      <c r="Y19" s="41">
        <v>62</v>
      </c>
      <c r="Z19" s="41">
        <v>60.4</v>
      </c>
      <c r="AA19" s="41">
        <v>60.44</v>
      </c>
      <c r="AB19" s="104">
        <v>3399600</v>
      </c>
      <c r="AC19" s="41">
        <v>60.18</v>
      </c>
      <c r="AD19" s="2">
        <f t="shared" si="0"/>
        <v>1.6000000000000014</v>
      </c>
      <c r="AE19" s="138">
        <f t="shared" si="1"/>
        <v>-3.3123550844651461E-3</v>
      </c>
    </row>
    <row r="20" spans="1:31" x14ac:dyDescent="0.25">
      <c r="B20" s="199" t="s">
        <v>114</v>
      </c>
      <c r="C20" s="199" t="s">
        <v>150</v>
      </c>
      <c r="D20" s="209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J20" s="2" t="s">
        <v>125</v>
      </c>
      <c r="W20" s="110">
        <v>42515</v>
      </c>
      <c r="X20" s="41">
        <v>58.78</v>
      </c>
      <c r="Y20" s="41">
        <v>60.93</v>
      </c>
      <c r="Z20" s="41">
        <v>58.78</v>
      </c>
      <c r="AA20" s="41">
        <v>60.64</v>
      </c>
      <c r="AB20" s="104">
        <v>3708700</v>
      </c>
      <c r="AC20" s="41">
        <v>60.38</v>
      </c>
      <c r="AD20" s="2">
        <f t="shared" si="0"/>
        <v>2.1499999999999986</v>
      </c>
      <c r="AE20" s="138">
        <f t="shared" si="1"/>
        <v>4.193270060396892E-2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42514</v>
      </c>
      <c r="X21" s="41">
        <v>58.93</v>
      </c>
      <c r="Y21" s="41">
        <v>58.99</v>
      </c>
      <c r="Z21" s="41">
        <v>57.8</v>
      </c>
      <c r="AA21" s="41">
        <v>58.2</v>
      </c>
      <c r="AB21" s="104">
        <v>2311700</v>
      </c>
      <c r="AC21" s="41">
        <v>57.95</v>
      </c>
      <c r="AD21" s="2">
        <f t="shared" si="0"/>
        <v>1.1900000000000048</v>
      </c>
      <c r="AE21" s="138">
        <f t="shared" si="1"/>
        <v>-6.6849502913952641E-3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42513</v>
      </c>
      <c r="X22" s="41">
        <v>56.96</v>
      </c>
      <c r="Y22" s="41">
        <v>59.09</v>
      </c>
      <c r="Z22" s="41">
        <v>56.62</v>
      </c>
      <c r="AA22" s="41">
        <v>58.59</v>
      </c>
      <c r="AB22" s="104">
        <v>2558600</v>
      </c>
      <c r="AC22" s="41">
        <v>58.34</v>
      </c>
      <c r="AD22" s="2">
        <f t="shared" si="0"/>
        <v>2.470000000000006</v>
      </c>
      <c r="AE22" s="138">
        <f t="shared" si="1"/>
        <v>1.619926842013597E-2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42510</v>
      </c>
      <c r="X23" s="41">
        <v>57.55</v>
      </c>
      <c r="Y23" s="41">
        <v>57.95</v>
      </c>
      <c r="Z23" s="41">
        <v>56.55</v>
      </c>
      <c r="AA23" s="41">
        <v>57.66</v>
      </c>
      <c r="AB23" s="104">
        <v>2743400</v>
      </c>
      <c r="AC23" s="41">
        <v>57.41</v>
      </c>
      <c r="AD23" s="2">
        <f t="shared" si="0"/>
        <v>1.4000000000000057</v>
      </c>
      <c r="AE23" s="138">
        <f t="shared" si="1"/>
        <v>7.0163129275564451E-3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42509</v>
      </c>
      <c r="X24" s="41">
        <v>57.01</v>
      </c>
      <c r="Y24" s="41">
        <v>57.54</v>
      </c>
      <c r="Z24" s="41">
        <v>55.54</v>
      </c>
      <c r="AA24" s="41">
        <v>57.26</v>
      </c>
      <c r="AB24" s="104">
        <v>3838400</v>
      </c>
      <c r="AC24" s="41">
        <v>57.01</v>
      </c>
      <c r="AD24" s="2">
        <f t="shared" si="0"/>
        <v>2</v>
      </c>
      <c r="AE24" s="138">
        <f t="shared" si="1"/>
        <v>-1.2129613585167287E-2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42508</v>
      </c>
      <c r="X25" s="41">
        <v>57.73</v>
      </c>
      <c r="Y25" s="41">
        <v>58.51</v>
      </c>
      <c r="Z25" s="41">
        <v>57.33</v>
      </c>
      <c r="AA25" s="41">
        <v>57.96</v>
      </c>
      <c r="AB25" s="104">
        <v>4001400</v>
      </c>
      <c r="AC25" s="41">
        <v>57.71</v>
      </c>
      <c r="AD25" s="2">
        <f t="shared" si="0"/>
        <v>1.1799999999999997</v>
      </c>
      <c r="AE25" s="138">
        <f t="shared" si="1"/>
        <v>5.2255704581083418E-3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42507</v>
      </c>
      <c r="X26" s="41">
        <v>58.3</v>
      </c>
      <c r="Y26" s="41">
        <v>59.01</v>
      </c>
      <c r="Z26" s="41">
        <v>57.36</v>
      </c>
      <c r="AA26" s="41">
        <v>57.66</v>
      </c>
      <c r="AB26" s="104">
        <v>4640400</v>
      </c>
      <c r="AC26" s="41">
        <v>57.41</v>
      </c>
      <c r="AD26" s="2">
        <f t="shared" si="0"/>
        <v>1.6499999999999986</v>
      </c>
      <c r="AE26" s="138">
        <f t="shared" si="1"/>
        <v>-1.3065153859377787E-2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42506</v>
      </c>
      <c r="X27" s="41">
        <v>58.82</v>
      </c>
      <c r="Y27" s="41">
        <v>59.72</v>
      </c>
      <c r="Z27" s="41">
        <v>58.2</v>
      </c>
      <c r="AA27" s="41">
        <v>58.42</v>
      </c>
      <c r="AB27" s="104">
        <v>3339000</v>
      </c>
      <c r="AC27" s="41">
        <v>58.17</v>
      </c>
      <c r="AD27" s="2">
        <f t="shared" si="0"/>
        <v>1.519999999999996</v>
      </c>
      <c r="AE27" s="138">
        <f t="shared" si="1"/>
        <v>1.147626499739185E-2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42503</v>
      </c>
      <c r="X28" s="41">
        <v>57.87</v>
      </c>
      <c r="Y28" s="41">
        <v>58.88</v>
      </c>
      <c r="Z28" s="41">
        <v>57.57</v>
      </c>
      <c r="AA28" s="41">
        <v>57.76</v>
      </c>
      <c r="AB28" s="104">
        <v>3216800</v>
      </c>
      <c r="AC28" s="41">
        <v>57.51</v>
      </c>
      <c r="AD28" s="2">
        <f t="shared" si="0"/>
        <v>1.3100000000000023</v>
      </c>
      <c r="AE28" s="138">
        <f t="shared" si="1"/>
        <v>-6.5641734323718115E-3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42502</v>
      </c>
      <c r="X29" s="41">
        <v>59.2</v>
      </c>
      <c r="Y29" s="41">
        <v>60.3</v>
      </c>
      <c r="Z29" s="41">
        <v>57.47</v>
      </c>
      <c r="AA29" s="41">
        <v>58.14</v>
      </c>
      <c r="AB29" s="104">
        <v>3713000</v>
      </c>
      <c r="AC29" s="41">
        <v>57.89</v>
      </c>
      <c r="AD29" s="2">
        <f t="shared" si="0"/>
        <v>2.8299999999999983</v>
      </c>
      <c r="AE29" s="138">
        <f t="shared" si="1"/>
        <v>-3.0997072498708533E-3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42501</v>
      </c>
      <c r="X30" s="41">
        <v>57.51</v>
      </c>
      <c r="Y30" s="41">
        <v>59.25</v>
      </c>
      <c r="Z30" s="41">
        <v>56.92</v>
      </c>
      <c r="AA30" s="41">
        <v>58.32</v>
      </c>
      <c r="AB30" s="104">
        <v>4455500</v>
      </c>
      <c r="AC30" s="41">
        <v>58.07</v>
      </c>
      <c r="AD30" s="2">
        <f t="shared" si="0"/>
        <v>2.3299999999999983</v>
      </c>
      <c r="AE30" s="138">
        <f t="shared" si="1"/>
        <v>1.0616080751827406E-2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42500</v>
      </c>
      <c r="X31" s="207">
        <v>54.95</v>
      </c>
      <c r="Y31" s="41">
        <v>57.76</v>
      </c>
      <c r="Z31" s="41">
        <v>54.63</v>
      </c>
      <c r="AA31" s="41">
        <v>57.71</v>
      </c>
      <c r="AB31" s="104">
        <v>4443400</v>
      </c>
      <c r="AC31" s="41">
        <v>57.46</v>
      </c>
      <c r="AD31" s="2">
        <f t="shared" si="0"/>
        <v>3.1299999999999955</v>
      </c>
      <c r="AE31" s="138">
        <f t="shared" si="1"/>
        <v>5.9561128526645746E-2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42499</v>
      </c>
      <c r="X32" s="41">
        <v>55.41</v>
      </c>
      <c r="Y32" s="41">
        <v>55.89</v>
      </c>
      <c r="Z32" s="41">
        <v>53.93</v>
      </c>
      <c r="AA32" s="41">
        <v>54.47</v>
      </c>
      <c r="AB32" s="104">
        <v>3164800</v>
      </c>
      <c r="AC32" s="41">
        <v>54.23</v>
      </c>
      <c r="AD32" s="2">
        <f t="shared" si="0"/>
        <v>1.9600000000000009</v>
      </c>
      <c r="AE32" s="138">
        <f t="shared" si="1"/>
        <v>-3.0048291897692758E-2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42496</v>
      </c>
      <c r="X33" s="41">
        <v>55.06</v>
      </c>
      <c r="Y33" s="41">
        <v>56.9</v>
      </c>
      <c r="Z33" s="41">
        <v>55.02</v>
      </c>
      <c r="AA33" s="41">
        <v>56.15</v>
      </c>
      <c r="AB33" s="104">
        <v>3585800</v>
      </c>
      <c r="AC33" s="41">
        <v>55.91</v>
      </c>
      <c r="AD33" s="2">
        <f t="shared" si="0"/>
        <v>1.8799999999999955</v>
      </c>
      <c r="AE33" s="138">
        <f t="shared" si="1"/>
        <v>4.8526240115025487E-3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42495</v>
      </c>
      <c r="X34" s="41">
        <v>57.21</v>
      </c>
      <c r="Y34" s="41">
        <v>57.67</v>
      </c>
      <c r="Z34" s="41">
        <v>55.35</v>
      </c>
      <c r="AA34" s="41">
        <v>55.88</v>
      </c>
      <c r="AB34" s="104">
        <v>3638200</v>
      </c>
      <c r="AC34" s="41">
        <v>55.64</v>
      </c>
      <c r="AD34" s="2">
        <f t="shared" si="0"/>
        <v>2.3200000000000003</v>
      </c>
      <c r="AE34" s="138">
        <f t="shared" si="1"/>
        <v>1.0167029774873049E-2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42494</v>
      </c>
      <c r="X35" s="41">
        <v>57.4</v>
      </c>
      <c r="Y35" s="41">
        <v>57.76</v>
      </c>
      <c r="Z35" s="41">
        <v>54.75</v>
      </c>
      <c r="AA35" s="41">
        <v>55.32</v>
      </c>
      <c r="AB35" s="104">
        <v>3796400</v>
      </c>
      <c r="AC35" s="41">
        <v>55.08</v>
      </c>
      <c r="AD35" s="2">
        <f t="shared" si="0"/>
        <v>3.009999999999998</v>
      </c>
      <c r="AE35" s="138">
        <f t="shared" si="1"/>
        <v>-2.5132743362831889E-2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42493</v>
      </c>
      <c r="X36" s="41">
        <v>58.28</v>
      </c>
      <c r="Y36" s="41">
        <v>58.82</v>
      </c>
      <c r="Z36" s="41">
        <v>56.44</v>
      </c>
      <c r="AA36" s="41">
        <v>56.75</v>
      </c>
      <c r="AB36" s="104">
        <v>4137900</v>
      </c>
      <c r="AC36" s="41">
        <v>56.5</v>
      </c>
      <c r="AD36" s="2">
        <f t="shared" si="0"/>
        <v>2.3800000000000026</v>
      </c>
      <c r="AE36" s="138">
        <f t="shared" si="1"/>
        <v>-3.7806539509536718E-2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42492</v>
      </c>
      <c r="X37" s="41">
        <v>59.56</v>
      </c>
      <c r="Y37" s="41">
        <v>59.76</v>
      </c>
      <c r="Z37" s="41">
        <v>58.24</v>
      </c>
      <c r="AA37" s="41">
        <v>58.98</v>
      </c>
      <c r="AB37" s="104">
        <v>3295100</v>
      </c>
      <c r="AC37" s="41">
        <v>58.72</v>
      </c>
      <c r="AD37" s="2">
        <f t="shared" si="0"/>
        <v>1.519999999999996</v>
      </c>
      <c r="AE37" s="138">
        <f t="shared" si="1"/>
        <v>-1.0781671159029615E-2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42489</v>
      </c>
      <c r="X38" s="41">
        <v>59.81</v>
      </c>
      <c r="Y38" s="41">
        <v>60.72</v>
      </c>
      <c r="Z38" s="41">
        <v>58.03</v>
      </c>
      <c r="AA38" s="41">
        <v>59.62</v>
      </c>
      <c r="AB38" s="104">
        <v>4629200</v>
      </c>
      <c r="AC38" s="41">
        <v>59.36</v>
      </c>
      <c r="AD38" s="2">
        <f t="shared" si="0"/>
        <v>2.6899999999999977</v>
      </c>
      <c r="AE38" s="138">
        <f t="shared" si="1"/>
        <v>7.4677528852680197E-3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42488</v>
      </c>
      <c r="X39" s="41">
        <v>60.44</v>
      </c>
      <c r="Y39" s="41">
        <v>61.45</v>
      </c>
      <c r="Z39" s="41">
        <v>59.1</v>
      </c>
      <c r="AA39" s="41">
        <v>59.18</v>
      </c>
      <c r="AB39" s="104">
        <v>7033500</v>
      </c>
      <c r="AC39" s="41">
        <v>58.92</v>
      </c>
      <c r="AD39" s="2">
        <f t="shared" si="0"/>
        <v>2.3500000000000014</v>
      </c>
      <c r="AE39" s="138">
        <f t="shared" si="1"/>
        <v>-3.4098360655737681E-2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42487</v>
      </c>
      <c r="X40" s="41">
        <v>62</v>
      </c>
      <c r="Y40" s="41">
        <v>63.76</v>
      </c>
      <c r="Z40" s="41">
        <v>60.7</v>
      </c>
      <c r="AA40" s="41">
        <v>61.27</v>
      </c>
      <c r="AB40" s="104">
        <v>8447400</v>
      </c>
      <c r="AC40" s="41">
        <v>61</v>
      </c>
      <c r="AD40" s="2">
        <f t="shared" si="0"/>
        <v>3.0599999999999952</v>
      </c>
      <c r="AE40" s="138">
        <f t="shared" si="1"/>
        <v>-3.1284738764491005E-2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42486</v>
      </c>
      <c r="X41" s="41">
        <v>62.05</v>
      </c>
      <c r="Y41" s="41">
        <v>63.51</v>
      </c>
      <c r="Z41" s="41">
        <v>61.87</v>
      </c>
      <c r="AA41" s="41">
        <v>63.25</v>
      </c>
      <c r="AB41" s="104">
        <v>4697600</v>
      </c>
      <c r="AC41" s="41">
        <v>62.97</v>
      </c>
      <c r="AD41" s="2">
        <f t="shared" si="0"/>
        <v>1.6400000000000006</v>
      </c>
      <c r="AE41" s="138">
        <f t="shared" si="1"/>
        <v>2.2240259740259782E-2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92</v>
      </c>
      <c r="U42" s="34"/>
      <c r="W42" s="110">
        <v>42485</v>
      </c>
      <c r="X42" s="41">
        <v>62.74</v>
      </c>
      <c r="Y42" s="41">
        <v>63.05</v>
      </c>
      <c r="Z42" s="41">
        <v>60.98</v>
      </c>
      <c r="AA42" s="41">
        <v>61.87</v>
      </c>
      <c r="AB42" s="104">
        <v>3854400</v>
      </c>
      <c r="AC42" s="41">
        <v>61.6</v>
      </c>
      <c r="AD42" s="2">
        <f t="shared" si="0"/>
        <v>2.0700000000000003</v>
      </c>
      <c r="AE42" s="138">
        <f t="shared" si="1"/>
        <v>-2.3771790808240878E-2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98</v>
      </c>
      <c r="U43" s="106">
        <v>56.96</v>
      </c>
      <c r="W43" s="110">
        <v>42482</v>
      </c>
      <c r="X43" s="41">
        <v>60.5</v>
      </c>
      <c r="Y43" s="41">
        <v>63.62</v>
      </c>
      <c r="Z43" s="41">
        <v>60.42</v>
      </c>
      <c r="AA43" s="41">
        <v>63.38</v>
      </c>
      <c r="AB43" s="104">
        <v>5910000</v>
      </c>
      <c r="AC43" s="41">
        <v>63.1</v>
      </c>
      <c r="AD43" s="2">
        <f t="shared" si="0"/>
        <v>3.1999999999999957</v>
      </c>
      <c r="AE43" s="138">
        <f t="shared" si="1"/>
        <v>5.307076101468633E-2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4" t="s">
        <v>78</v>
      </c>
      <c r="P44" s="474"/>
      <c r="T44" s="108" t="s">
        <v>99</v>
      </c>
      <c r="U44" s="106">
        <v>58.18</v>
      </c>
      <c r="W44" s="110">
        <v>42481</v>
      </c>
      <c r="X44" s="41">
        <v>61.37</v>
      </c>
      <c r="Y44" s="41">
        <v>61.8</v>
      </c>
      <c r="Z44" s="41">
        <v>59.96</v>
      </c>
      <c r="AA44" s="41">
        <v>60.18</v>
      </c>
      <c r="AB44" s="104">
        <v>4905000</v>
      </c>
      <c r="AC44" s="41">
        <v>59.92</v>
      </c>
      <c r="AD44" s="2">
        <f t="shared" si="0"/>
        <v>1.8399999999999963</v>
      </c>
      <c r="AE44" s="138">
        <f t="shared" si="1"/>
        <v>-1.6253488753899092E-2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64.152000000000001</v>
      </c>
      <c r="R45" s="34"/>
      <c r="T45" s="108" t="s">
        <v>100</v>
      </c>
      <c r="U45" s="106" t="s">
        <v>458</v>
      </c>
      <c r="W45" s="110">
        <v>42480</v>
      </c>
      <c r="X45" s="41">
        <v>60.47</v>
      </c>
      <c r="Y45" s="41">
        <v>62.08</v>
      </c>
      <c r="Z45" s="41">
        <v>59.99</v>
      </c>
      <c r="AA45" s="41">
        <v>61.18</v>
      </c>
      <c r="AB45" s="104">
        <v>5894400</v>
      </c>
      <c r="AC45" s="41">
        <v>60.91</v>
      </c>
      <c r="AD45" s="2">
        <f t="shared" si="0"/>
        <v>2.0899999999999963</v>
      </c>
      <c r="AE45" s="138">
        <f t="shared" si="1"/>
        <v>1.6420361247937443E-4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63.568800000000003</v>
      </c>
      <c r="Q46" s="2"/>
      <c r="R46" s="34"/>
      <c r="T46" s="108" t="s">
        <v>101</v>
      </c>
      <c r="U46" s="106" t="s">
        <v>360</v>
      </c>
      <c r="W46" s="110">
        <v>42479</v>
      </c>
      <c r="X46" s="41">
        <v>60.41</v>
      </c>
      <c r="Y46" s="41">
        <v>61.35</v>
      </c>
      <c r="Z46" s="41">
        <v>59.26</v>
      </c>
      <c r="AA46" s="41">
        <v>61.17</v>
      </c>
      <c r="AB46" s="104">
        <v>4789400</v>
      </c>
      <c r="AC46" s="41">
        <v>60.9</v>
      </c>
      <c r="AD46" s="2">
        <f t="shared" si="0"/>
        <v>2.0900000000000034</v>
      </c>
      <c r="AE46" s="138">
        <f t="shared" si="1"/>
        <v>2.2155085599194324E-2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62.985600000000005</v>
      </c>
      <c r="Q47" s="2"/>
      <c r="R47" s="34"/>
      <c r="T47" s="108" t="s">
        <v>102</v>
      </c>
      <c r="U47" s="106">
        <v>64.39</v>
      </c>
      <c r="W47" s="110">
        <v>42478</v>
      </c>
      <c r="X47" s="41">
        <v>55.42</v>
      </c>
      <c r="Y47" s="41">
        <v>60.11</v>
      </c>
      <c r="Z47" s="41">
        <v>55.3</v>
      </c>
      <c r="AA47" s="41">
        <v>59.84</v>
      </c>
      <c r="AB47" s="104">
        <v>9347800</v>
      </c>
      <c r="AC47" s="41">
        <v>59.58</v>
      </c>
      <c r="AD47" s="2">
        <f t="shared" si="0"/>
        <v>4.8100000000000023</v>
      </c>
      <c r="AE47" s="138">
        <f t="shared" si="1"/>
        <v>4.6732255797610645E-2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62.402400000000007</v>
      </c>
      <c r="Q48" s="2"/>
      <c r="R48" s="34"/>
      <c r="T48" s="108" t="s">
        <v>103</v>
      </c>
      <c r="U48" s="106">
        <v>1.6014999999999999</v>
      </c>
      <c r="W48" s="110">
        <v>42475</v>
      </c>
      <c r="X48" s="41">
        <v>57.25</v>
      </c>
      <c r="Y48" s="41">
        <v>57.58</v>
      </c>
      <c r="Z48" s="41">
        <v>56.59</v>
      </c>
      <c r="AA48" s="41">
        <v>57.17</v>
      </c>
      <c r="AB48" s="104">
        <v>4578200</v>
      </c>
      <c r="AC48" s="41">
        <v>56.92</v>
      </c>
      <c r="AD48" s="2">
        <f t="shared" si="0"/>
        <v>0.98999999999999488</v>
      </c>
      <c r="AE48" s="138">
        <f t="shared" si="1"/>
        <v>-9.5702105446319186E-3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61.819200000000002</v>
      </c>
      <c r="Q49" s="2"/>
      <c r="R49" s="34"/>
      <c r="T49" s="108" t="s">
        <v>123</v>
      </c>
      <c r="U49" s="106" t="s">
        <v>235</v>
      </c>
      <c r="W49" s="110">
        <v>42474</v>
      </c>
      <c r="X49" s="41">
        <v>56.73</v>
      </c>
      <c r="Y49" s="41">
        <v>57.88</v>
      </c>
      <c r="Z49" s="41">
        <v>56.46</v>
      </c>
      <c r="AA49" s="41">
        <v>57.72</v>
      </c>
      <c r="AB49" s="104">
        <v>3856400</v>
      </c>
      <c r="AC49" s="41">
        <v>57.47</v>
      </c>
      <c r="AD49" s="2">
        <f t="shared" si="0"/>
        <v>1.4200000000000017</v>
      </c>
      <c r="AE49" s="138">
        <f t="shared" si="1"/>
        <v>2.02378838984556E-2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61.236000000000004</v>
      </c>
      <c r="Q50" s="2"/>
      <c r="R50" s="34"/>
      <c r="T50" s="108"/>
      <c r="U50" s="106"/>
      <c r="W50" s="110">
        <v>42473</v>
      </c>
      <c r="X50" s="41">
        <v>57.28</v>
      </c>
      <c r="Y50" s="41">
        <v>57.65</v>
      </c>
      <c r="Z50" s="41">
        <v>56.13</v>
      </c>
      <c r="AA50" s="41">
        <v>56.58</v>
      </c>
      <c r="AB50" s="104">
        <v>4069600</v>
      </c>
      <c r="AC50" s="41">
        <v>56.33</v>
      </c>
      <c r="AD50" s="2">
        <f t="shared" si="0"/>
        <v>1.519999999999996</v>
      </c>
      <c r="AE50" s="138">
        <f t="shared" si="1"/>
        <v>-1.365785326562774E-2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60.652799999999999</v>
      </c>
      <c r="Q51" s="2"/>
      <c r="R51" s="34"/>
      <c r="T51" s="108" t="s">
        <v>105</v>
      </c>
      <c r="U51" s="106" t="s">
        <v>361</v>
      </c>
      <c r="W51" s="110">
        <v>42472</v>
      </c>
      <c r="X51" s="41">
        <v>55.33</v>
      </c>
      <c r="Y51" s="41">
        <v>57.79</v>
      </c>
      <c r="Z51" s="41">
        <v>54.79</v>
      </c>
      <c r="AA51" s="41">
        <v>57.36</v>
      </c>
      <c r="AB51" s="104">
        <v>5369000</v>
      </c>
      <c r="AC51" s="41">
        <v>57.11</v>
      </c>
      <c r="AD51" s="2">
        <f t="shared" si="0"/>
        <v>3</v>
      </c>
      <c r="AE51" s="138">
        <f t="shared" si="1"/>
        <v>4.7889908256880664E-2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60.069600000000001</v>
      </c>
      <c r="Q52" s="2"/>
      <c r="R52" s="34"/>
      <c r="T52" s="108" t="s">
        <v>106</v>
      </c>
      <c r="U52" s="106" t="s">
        <v>331</v>
      </c>
      <c r="W52" s="110">
        <v>42471</v>
      </c>
      <c r="X52" s="41">
        <v>55.06</v>
      </c>
      <c r="Y52" s="41">
        <v>55.86</v>
      </c>
      <c r="Z52" s="41">
        <v>54.65</v>
      </c>
      <c r="AA52" s="41">
        <v>54.74</v>
      </c>
      <c r="AB52" s="104">
        <v>3872700</v>
      </c>
      <c r="AC52" s="41">
        <v>54.5</v>
      </c>
      <c r="AD52" s="2">
        <f t="shared" si="0"/>
        <v>1.2100000000000009</v>
      </c>
      <c r="AE52" s="138">
        <f t="shared" si="1"/>
        <v>4.7935103244838295E-3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59.486400000000003</v>
      </c>
      <c r="Q53" s="2"/>
      <c r="R53" s="34"/>
      <c r="T53" s="108" t="s">
        <v>107</v>
      </c>
      <c r="U53" s="107">
        <v>2825318</v>
      </c>
      <c r="W53" s="110">
        <v>42468</v>
      </c>
      <c r="X53" s="41">
        <v>54.64</v>
      </c>
      <c r="Y53" s="41">
        <v>55.05</v>
      </c>
      <c r="Z53" s="41">
        <v>53.83</v>
      </c>
      <c r="AA53" s="41">
        <v>54.48</v>
      </c>
      <c r="AB53" s="104">
        <v>3419700</v>
      </c>
      <c r="AC53" s="41">
        <v>54.24</v>
      </c>
      <c r="AD53" s="2">
        <f t="shared" si="0"/>
        <v>1.2199999999999989</v>
      </c>
      <c r="AE53" s="138">
        <f t="shared" si="1"/>
        <v>2.9808239984811191E-2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58.903199999999998</v>
      </c>
      <c r="Q54" s="2"/>
      <c r="R54" s="34"/>
      <c r="T54" s="108" t="s">
        <v>110</v>
      </c>
      <c r="U54" s="107">
        <v>3910550</v>
      </c>
      <c r="W54" s="110">
        <v>42467</v>
      </c>
      <c r="X54" s="41">
        <v>53.47</v>
      </c>
      <c r="Y54" s="41">
        <v>54.27</v>
      </c>
      <c r="Z54" s="41">
        <v>52</v>
      </c>
      <c r="AA54" s="41">
        <v>52.9</v>
      </c>
      <c r="AB54" s="104">
        <v>3591300</v>
      </c>
      <c r="AC54" s="41">
        <v>52.67</v>
      </c>
      <c r="AD54" s="2">
        <f t="shared" si="0"/>
        <v>2.2700000000000031</v>
      </c>
      <c r="AE54" s="138">
        <f t="shared" si="1"/>
        <v>-2.045750418448955E-2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58.32</v>
      </c>
      <c r="Q55" s="2"/>
      <c r="R55" s="34"/>
      <c r="T55" s="108" t="s">
        <v>108</v>
      </c>
      <c r="U55" s="106" t="s">
        <v>362</v>
      </c>
      <c r="W55" s="110">
        <v>42466</v>
      </c>
      <c r="X55" s="41">
        <v>51.5</v>
      </c>
      <c r="Y55" s="41">
        <v>54.44</v>
      </c>
      <c r="Z55" s="41">
        <v>51.33</v>
      </c>
      <c r="AA55" s="41">
        <v>54</v>
      </c>
      <c r="AB55" s="104">
        <v>4509800</v>
      </c>
      <c r="AC55" s="41">
        <v>53.77</v>
      </c>
      <c r="AD55" s="2">
        <f t="shared" si="0"/>
        <v>3.1099999999999994</v>
      </c>
      <c r="AE55" s="138">
        <f t="shared" si="1"/>
        <v>5.3487460815047072E-2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57.736800000000002</v>
      </c>
      <c r="Q56" s="2"/>
      <c r="R56" s="34"/>
      <c r="T56" s="108" t="s">
        <v>111</v>
      </c>
      <c r="U56" s="106" t="s">
        <v>130</v>
      </c>
      <c r="W56" s="110">
        <v>42465</v>
      </c>
      <c r="X56" s="41">
        <v>49.94</v>
      </c>
      <c r="Y56" s="41">
        <v>51.43</v>
      </c>
      <c r="Z56" s="41">
        <v>49.52</v>
      </c>
      <c r="AA56" s="41">
        <v>51.26</v>
      </c>
      <c r="AB56" s="104">
        <v>3202500</v>
      </c>
      <c r="AC56" s="41">
        <v>51.04</v>
      </c>
      <c r="AD56" s="2">
        <f t="shared" si="0"/>
        <v>1.9099999999999966</v>
      </c>
      <c r="AE56" s="138">
        <f t="shared" si="1"/>
        <v>1.4106894496324296E-2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57.153599999999997</v>
      </c>
      <c r="Q57" s="2"/>
      <c r="R57" s="34"/>
      <c r="T57" s="108" t="s">
        <v>112</v>
      </c>
      <c r="U57" s="106">
        <v>-11.07</v>
      </c>
      <c r="W57" s="110">
        <v>42464</v>
      </c>
      <c r="X57" s="41">
        <v>52.54</v>
      </c>
      <c r="Y57" s="41">
        <v>52.88</v>
      </c>
      <c r="Z57" s="41">
        <v>50.47</v>
      </c>
      <c r="AA57" s="41">
        <v>50.55</v>
      </c>
      <c r="AB57" s="104">
        <v>3484200</v>
      </c>
      <c r="AC57" s="41">
        <v>50.33</v>
      </c>
      <c r="AD57" s="2">
        <f t="shared" si="0"/>
        <v>2.4100000000000037</v>
      </c>
      <c r="AE57" s="138">
        <f t="shared" si="1"/>
        <v>-2.8378378378378311E-2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56.570399999999999</v>
      </c>
      <c r="Q58" s="2"/>
      <c r="R58" s="34"/>
      <c r="T58" s="108" t="s">
        <v>109</v>
      </c>
      <c r="U58" s="106" t="s">
        <v>363</v>
      </c>
      <c r="W58" s="110">
        <v>42461</v>
      </c>
      <c r="X58" s="41">
        <v>51.41</v>
      </c>
      <c r="Y58" s="41">
        <v>52.18</v>
      </c>
      <c r="Z58" s="41">
        <v>51.12</v>
      </c>
      <c r="AA58" s="41">
        <v>52.03</v>
      </c>
      <c r="AB58" s="104">
        <v>3415400</v>
      </c>
      <c r="AC58" s="41">
        <v>51.8</v>
      </c>
      <c r="AD58" s="2">
        <f t="shared" si="0"/>
        <v>1.0600000000000023</v>
      </c>
      <c r="AE58" s="138">
        <f t="shared" si="1"/>
        <v>-1.1827546737886441E-2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55.987200000000001</v>
      </c>
      <c r="W59" s="110">
        <v>42460</v>
      </c>
      <c r="X59" s="41">
        <v>50.73</v>
      </c>
      <c r="Y59" s="41">
        <v>52.96</v>
      </c>
      <c r="Z59" s="41">
        <v>50.52</v>
      </c>
      <c r="AA59" s="41">
        <v>52.65</v>
      </c>
      <c r="AB59" s="104">
        <v>4264400</v>
      </c>
      <c r="AC59" s="41">
        <v>52.42</v>
      </c>
      <c r="AD59" s="2">
        <f t="shared" si="0"/>
        <v>2.4399999999999977</v>
      </c>
      <c r="AE59" s="138">
        <f t="shared" si="1"/>
        <v>3.2906403940886841E-2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55.403999999999996</v>
      </c>
      <c r="W60" s="110">
        <v>42459</v>
      </c>
      <c r="X60" s="41">
        <v>51.6</v>
      </c>
      <c r="Y60" s="41">
        <v>52.03</v>
      </c>
      <c r="Z60" s="41">
        <v>50.26</v>
      </c>
      <c r="AA60" s="41">
        <v>50.97</v>
      </c>
      <c r="AB60" s="104">
        <v>3270200</v>
      </c>
      <c r="AC60" s="41">
        <v>50.75</v>
      </c>
      <c r="AD60" s="2">
        <f t="shared" si="0"/>
        <v>1.7700000000000031</v>
      </c>
      <c r="AE60" s="138">
        <f t="shared" si="1"/>
        <v>1.1359107214029551E-2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54.820799999999998</v>
      </c>
      <c r="W61" s="110">
        <v>42458</v>
      </c>
      <c r="X61" s="41">
        <v>49.65</v>
      </c>
      <c r="Y61" s="41">
        <v>50.42</v>
      </c>
      <c r="Z61" s="41">
        <v>48.9</v>
      </c>
      <c r="AA61" s="41">
        <v>50.4</v>
      </c>
      <c r="AB61" s="104">
        <v>4434900</v>
      </c>
      <c r="AC61" s="41">
        <v>50.18</v>
      </c>
      <c r="AD61" s="2">
        <f t="shared" si="0"/>
        <v>1.5200000000000031</v>
      </c>
      <c r="AE61" s="138">
        <f t="shared" si="1"/>
        <v>-8.6922165152113484E-3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54.2376</v>
      </c>
      <c r="W62" s="110">
        <v>42457</v>
      </c>
      <c r="X62" s="41">
        <v>52.49</v>
      </c>
      <c r="Y62" s="41">
        <v>52.59</v>
      </c>
      <c r="Z62" s="41">
        <v>50.23</v>
      </c>
      <c r="AA62" s="41">
        <v>50.84</v>
      </c>
      <c r="AB62" s="104">
        <v>3845300</v>
      </c>
      <c r="AC62" s="41">
        <v>50.62</v>
      </c>
      <c r="AD62" s="2">
        <f t="shared" si="0"/>
        <v>2.3600000000000065</v>
      </c>
      <c r="AE62" s="138">
        <f t="shared" si="1"/>
        <v>-2.4098708309234662E-2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53.654400000000003</v>
      </c>
      <c r="W63" s="110">
        <v>42453</v>
      </c>
      <c r="X63" s="41">
        <v>50.18</v>
      </c>
      <c r="Y63" s="41">
        <v>52.27</v>
      </c>
      <c r="Z63" s="41">
        <v>49.7</v>
      </c>
      <c r="AA63" s="41">
        <v>52.1</v>
      </c>
      <c r="AB63" s="104">
        <v>4212300</v>
      </c>
      <c r="AC63" s="41">
        <v>51.87</v>
      </c>
      <c r="AD63" s="2">
        <f t="shared" si="0"/>
        <v>2.5700000000000003</v>
      </c>
      <c r="AE63" s="138">
        <f t="shared" si="1"/>
        <v>9.5367847411442774E-3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53.071200000000005</v>
      </c>
      <c r="W64" s="110">
        <v>42452</v>
      </c>
      <c r="X64" s="41">
        <v>53.08</v>
      </c>
      <c r="Y64" s="41">
        <v>53.3</v>
      </c>
      <c r="Z64" s="41">
        <v>51.45</v>
      </c>
      <c r="AA64" s="41">
        <v>51.6</v>
      </c>
      <c r="AB64" s="104">
        <v>4246500</v>
      </c>
      <c r="AC64" s="41">
        <v>51.38</v>
      </c>
      <c r="AD64" s="2">
        <f t="shared" si="0"/>
        <v>1.8499999999999943</v>
      </c>
      <c r="AE64" s="138">
        <f t="shared" si="1"/>
        <v>-3.908733869459502E-2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52.488</v>
      </c>
      <c r="W65" s="110">
        <v>42451</v>
      </c>
      <c r="X65" s="41">
        <v>53.66</v>
      </c>
      <c r="Y65" s="41">
        <v>54.83</v>
      </c>
      <c r="Z65" s="41">
        <v>53.45</v>
      </c>
      <c r="AA65" s="41">
        <v>53.7</v>
      </c>
      <c r="AB65" s="104">
        <v>3329400</v>
      </c>
      <c r="AC65" s="41">
        <v>53.47</v>
      </c>
      <c r="AD65" s="2">
        <f t="shared" si="0"/>
        <v>1.3799999999999955</v>
      </c>
      <c r="AE65" s="138">
        <f t="shared" si="1"/>
        <v>-2.6114530871106378E-3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42450</v>
      </c>
      <c r="X66" s="41">
        <v>53.4</v>
      </c>
      <c r="Y66" s="41">
        <v>54.51</v>
      </c>
      <c r="Z66" s="41">
        <v>52.22</v>
      </c>
      <c r="AA66" s="41">
        <v>53.84</v>
      </c>
      <c r="AB66" s="104">
        <v>4672000</v>
      </c>
      <c r="AC66" s="41">
        <v>53.61</v>
      </c>
      <c r="AD66" s="2">
        <f t="shared" si="0"/>
        <v>2.2899999999999991</v>
      </c>
      <c r="AE66" s="138">
        <f t="shared" si="1"/>
        <v>-1.1179429849078604E-3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42447</v>
      </c>
      <c r="X67" s="41">
        <v>54.5</v>
      </c>
      <c r="Y67" s="41">
        <v>54.65</v>
      </c>
      <c r="Z67" s="41">
        <v>53.02</v>
      </c>
      <c r="AA67" s="41">
        <v>53.9</v>
      </c>
      <c r="AB67" s="104">
        <v>7381900</v>
      </c>
      <c r="AC67" s="41">
        <v>53.67</v>
      </c>
      <c r="AD67" s="2">
        <f>Y67-Z67</f>
        <v>1.6299999999999955</v>
      </c>
      <c r="AE67" s="138">
        <f>AC67/AC68-1</f>
        <v>1.340634441087607E-2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42446</v>
      </c>
      <c r="X68" s="41">
        <v>52.29</v>
      </c>
      <c r="Y68" s="41">
        <v>54.18</v>
      </c>
      <c r="Z68" s="41">
        <v>51.94</v>
      </c>
      <c r="AA68" s="41">
        <v>53.19</v>
      </c>
      <c r="AB68" s="104">
        <v>5931400</v>
      </c>
      <c r="AC68" s="41">
        <v>52.96</v>
      </c>
      <c r="AD68" s="2">
        <f>Y68-Z68</f>
        <v>2.240000000000002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271</v>
      </c>
      <c r="M75" s="2">
        <f>M128+K128-F128</f>
        <v>3178.8000000000466</v>
      </c>
    </row>
    <row r="76" spans="1:31" x14ac:dyDescent="0.25">
      <c r="A76" s="425" t="s">
        <v>1</v>
      </c>
      <c r="B76" s="426" t="s">
        <v>2</v>
      </c>
      <c r="C76" s="425" t="s">
        <v>4</v>
      </c>
      <c r="D76" s="427" t="s">
        <v>5</v>
      </c>
      <c r="E76" s="428" t="s">
        <v>90</v>
      </c>
      <c r="F76" s="428" t="s">
        <v>60</v>
      </c>
      <c r="G76" s="425" t="s">
        <v>3</v>
      </c>
      <c r="H76" s="429" t="s">
        <v>6</v>
      </c>
      <c r="I76" s="428" t="s">
        <v>7</v>
      </c>
      <c r="J76" s="428" t="s">
        <v>89</v>
      </c>
      <c r="K76" s="428" t="s">
        <v>61</v>
      </c>
      <c r="L76" s="425" t="s">
        <v>43</v>
      </c>
      <c r="M76" s="425" t="s">
        <v>38</v>
      </c>
    </row>
    <row r="77" spans="1:31" x14ac:dyDescent="0.25">
      <c r="A77" s="421" t="s">
        <v>22</v>
      </c>
      <c r="B77" s="430">
        <v>42153</v>
      </c>
      <c r="C77" s="412">
        <v>20</v>
      </c>
      <c r="D77" s="417">
        <v>67.3</v>
      </c>
      <c r="E77" s="413">
        <v>0</v>
      </c>
      <c r="F77" s="413">
        <f t="shared" ref="F77:F126" si="6">D77*C77+E77</f>
        <v>1346</v>
      </c>
      <c r="G77" s="411">
        <v>42219</v>
      </c>
      <c r="H77" s="431">
        <v>25</v>
      </c>
      <c r="I77" s="432">
        <v>60.05</v>
      </c>
      <c r="J77" s="432">
        <v>0.03</v>
      </c>
      <c r="K77" s="432">
        <f t="shared" ref="K77:K112" si="7">H77*I77-J77</f>
        <v>1501.22</v>
      </c>
      <c r="L77" s="411">
        <v>42185</v>
      </c>
      <c r="M77" s="413">
        <v>5</v>
      </c>
    </row>
    <row r="78" spans="1:31" x14ac:dyDescent="0.25">
      <c r="A78" s="422" t="s">
        <v>71</v>
      </c>
      <c r="B78" s="430">
        <v>42205</v>
      </c>
      <c r="C78" s="412">
        <v>20</v>
      </c>
      <c r="D78" s="417">
        <v>63.4</v>
      </c>
      <c r="E78" s="413">
        <v>0</v>
      </c>
      <c r="F78" s="413">
        <f t="shared" si="6"/>
        <v>1268</v>
      </c>
      <c r="G78" s="411">
        <v>42219</v>
      </c>
      <c r="H78" s="431">
        <v>55</v>
      </c>
      <c r="I78" s="432">
        <v>59.75</v>
      </c>
      <c r="J78" s="432">
        <v>0.06</v>
      </c>
      <c r="K78" s="432">
        <f t="shared" si="7"/>
        <v>3286.19</v>
      </c>
      <c r="L78" s="411">
        <v>42277</v>
      </c>
      <c r="M78" s="413">
        <v>37.5</v>
      </c>
    </row>
    <row r="79" spans="1:31" x14ac:dyDescent="0.25">
      <c r="A79" s="412"/>
      <c r="B79" s="430">
        <v>42205</v>
      </c>
      <c r="C79" s="412">
        <v>20</v>
      </c>
      <c r="D79" s="417">
        <v>63.15</v>
      </c>
      <c r="E79" s="413">
        <v>0</v>
      </c>
      <c r="F79" s="413">
        <f t="shared" si="6"/>
        <v>1263</v>
      </c>
      <c r="G79" s="411">
        <v>42250</v>
      </c>
      <c r="H79" s="416">
        <v>100</v>
      </c>
      <c r="I79" s="413">
        <v>59.4</v>
      </c>
      <c r="J79" s="413">
        <v>0.11</v>
      </c>
      <c r="K79" s="432">
        <f t="shared" si="7"/>
        <v>5939.89</v>
      </c>
      <c r="L79" s="411">
        <v>42734</v>
      </c>
      <c r="M79" s="413">
        <v>100</v>
      </c>
    </row>
    <row r="80" spans="1:31" x14ac:dyDescent="0.25">
      <c r="A80" s="412"/>
      <c r="B80" s="430">
        <v>42207</v>
      </c>
      <c r="C80" s="412">
        <v>10</v>
      </c>
      <c r="D80" s="417">
        <v>62</v>
      </c>
      <c r="E80" s="413">
        <v>0</v>
      </c>
      <c r="F80" s="413">
        <f t="shared" si="6"/>
        <v>620</v>
      </c>
      <c r="G80" s="411">
        <v>42258</v>
      </c>
      <c r="H80" s="416">
        <v>80</v>
      </c>
      <c r="I80" s="413">
        <v>56.47</v>
      </c>
      <c r="J80" s="413">
        <v>0.08</v>
      </c>
      <c r="K80" s="432">
        <f t="shared" si="7"/>
        <v>4517.5200000000004</v>
      </c>
      <c r="L80" s="411">
        <v>42459</v>
      </c>
      <c r="M80" s="413">
        <v>25</v>
      </c>
    </row>
    <row r="81" spans="1:13" x14ac:dyDescent="0.25">
      <c r="A81" s="412"/>
      <c r="B81" s="430">
        <v>42207</v>
      </c>
      <c r="C81" s="412">
        <v>5</v>
      </c>
      <c r="D81" s="417">
        <v>61.6</v>
      </c>
      <c r="E81" s="413">
        <v>0</v>
      </c>
      <c r="F81" s="413">
        <f t="shared" si="6"/>
        <v>308</v>
      </c>
      <c r="G81" s="411">
        <v>42263</v>
      </c>
      <c r="H81" s="416">
        <v>80</v>
      </c>
      <c r="I81" s="413">
        <v>52.55</v>
      </c>
      <c r="J81" s="413">
        <v>0.08</v>
      </c>
      <c r="K81" s="432">
        <f t="shared" si="7"/>
        <v>4203.92</v>
      </c>
      <c r="L81" s="412"/>
      <c r="M81" s="413"/>
    </row>
    <row r="82" spans="1:13" x14ac:dyDescent="0.25">
      <c r="A82" s="412"/>
      <c r="B82" s="430">
        <v>42207</v>
      </c>
      <c r="C82" s="412">
        <v>20</v>
      </c>
      <c r="D82" s="417">
        <v>59.85</v>
      </c>
      <c r="E82" s="413">
        <v>0</v>
      </c>
      <c r="F82" s="413">
        <f t="shared" si="6"/>
        <v>1197</v>
      </c>
      <c r="G82" s="411">
        <v>42284</v>
      </c>
      <c r="H82" s="416">
        <v>50</v>
      </c>
      <c r="I82" s="413">
        <v>52.85</v>
      </c>
      <c r="J82" s="413">
        <v>0.05</v>
      </c>
      <c r="K82" s="432">
        <f t="shared" si="7"/>
        <v>2642.45</v>
      </c>
      <c r="L82" s="412"/>
      <c r="M82" s="413"/>
    </row>
    <row r="83" spans="1:13" x14ac:dyDescent="0.25">
      <c r="A83" s="412"/>
      <c r="B83" s="430">
        <v>42208</v>
      </c>
      <c r="C83" s="412">
        <v>5</v>
      </c>
      <c r="D83" s="417">
        <v>61.3</v>
      </c>
      <c r="E83" s="413">
        <v>0</v>
      </c>
      <c r="F83" s="413">
        <f t="shared" si="6"/>
        <v>306.5</v>
      </c>
      <c r="G83" s="411">
        <v>42284</v>
      </c>
      <c r="H83" s="416">
        <v>30</v>
      </c>
      <c r="I83" s="413">
        <v>53.05</v>
      </c>
      <c r="J83" s="413">
        <v>0.03</v>
      </c>
      <c r="K83" s="432">
        <f t="shared" si="7"/>
        <v>1591.47</v>
      </c>
      <c r="L83" s="412"/>
      <c r="M83" s="413"/>
    </row>
    <row r="84" spans="1:13" x14ac:dyDescent="0.25">
      <c r="A84" s="412"/>
      <c r="B84" s="430">
        <v>42219</v>
      </c>
      <c r="C84" s="433">
        <v>25</v>
      </c>
      <c r="D84" s="417">
        <v>59.4</v>
      </c>
      <c r="E84" s="413">
        <v>0</v>
      </c>
      <c r="F84" s="413">
        <f t="shared" si="6"/>
        <v>1485</v>
      </c>
      <c r="G84" s="411">
        <v>42291</v>
      </c>
      <c r="H84" s="416">
        <v>80</v>
      </c>
      <c r="I84" s="413">
        <v>61.6</v>
      </c>
      <c r="J84" s="413">
        <v>0.09</v>
      </c>
      <c r="K84" s="432">
        <f t="shared" si="7"/>
        <v>4927.91</v>
      </c>
      <c r="L84" s="412"/>
      <c r="M84" s="413"/>
    </row>
    <row r="85" spans="1:13" x14ac:dyDescent="0.25">
      <c r="A85" s="412"/>
      <c r="B85" s="430">
        <v>42219</v>
      </c>
      <c r="C85" s="433">
        <v>50</v>
      </c>
      <c r="D85" s="417">
        <v>59.2</v>
      </c>
      <c r="E85" s="413">
        <v>0</v>
      </c>
      <c r="F85" s="413">
        <f t="shared" si="6"/>
        <v>2960</v>
      </c>
      <c r="G85" s="411">
        <v>42297</v>
      </c>
      <c r="H85" s="416">
        <v>115</v>
      </c>
      <c r="I85" s="413">
        <v>61.23</v>
      </c>
      <c r="J85" s="413">
        <v>0.13</v>
      </c>
      <c r="K85" s="432">
        <f t="shared" si="7"/>
        <v>7041.32</v>
      </c>
      <c r="L85" s="412"/>
      <c r="M85" s="413"/>
    </row>
    <row r="86" spans="1:13" x14ac:dyDescent="0.25">
      <c r="A86" s="412"/>
      <c r="B86" s="430">
        <v>42226</v>
      </c>
      <c r="C86" s="433">
        <v>5</v>
      </c>
      <c r="D86" s="417">
        <v>56.2</v>
      </c>
      <c r="E86" s="413">
        <v>0</v>
      </c>
      <c r="F86" s="413">
        <f t="shared" si="6"/>
        <v>281</v>
      </c>
      <c r="G86" s="411">
        <v>42304</v>
      </c>
      <c r="H86" s="416">
        <v>80</v>
      </c>
      <c r="I86" s="413">
        <v>59.76</v>
      </c>
      <c r="J86" s="413">
        <v>0.09</v>
      </c>
      <c r="K86" s="432">
        <f t="shared" si="7"/>
        <v>4780.71</v>
      </c>
      <c r="L86" s="412"/>
      <c r="M86" s="413"/>
    </row>
    <row r="87" spans="1:13" x14ac:dyDescent="0.25">
      <c r="A87" s="412"/>
      <c r="B87" s="430">
        <v>42226</v>
      </c>
      <c r="C87" s="412">
        <v>15</v>
      </c>
      <c r="D87" s="417">
        <v>56.5</v>
      </c>
      <c r="E87" s="413">
        <v>0</v>
      </c>
      <c r="F87" s="413">
        <f t="shared" si="6"/>
        <v>847.5</v>
      </c>
      <c r="G87" s="411">
        <v>42314</v>
      </c>
      <c r="H87" s="416">
        <v>10</v>
      </c>
      <c r="I87" s="413">
        <v>59.65</v>
      </c>
      <c r="J87" s="413">
        <v>0.01</v>
      </c>
      <c r="K87" s="432">
        <f t="shared" si="7"/>
        <v>596.49</v>
      </c>
      <c r="L87" s="412"/>
      <c r="M87" s="413"/>
    </row>
    <row r="88" spans="1:13" x14ac:dyDescent="0.25">
      <c r="A88" s="412"/>
      <c r="B88" s="430">
        <v>42240</v>
      </c>
      <c r="C88" s="433">
        <v>15</v>
      </c>
      <c r="D88" s="417">
        <v>57.19</v>
      </c>
      <c r="E88" s="413">
        <v>0</v>
      </c>
      <c r="F88" s="413">
        <f t="shared" si="6"/>
        <v>857.84999999999991</v>
      </c>
      <c r="G88" s="411">
        <v>42338</v>
      </c>
      <c r="H88" s="416">
        <v>75</v>
      </c>
      <c r="I88" s="413">
        <v>61.49</v>
      </c>
      <c r="J88" s="413">
        <v>0.08</v>
      </c>
      <c r="K88" s="413">
        <f t="shared" si="7"/>
        <v>4611.67</v>
      </c>
      <c r="L88" s="412"/>
      <c r="M88" s="413"/>
    </row>
    <row r="89" spans="1:13" x14ac:dyDescent="0.25">
      <c r="A89" s="412"/>
      <c r="B89" s="430">
        <v>42240</v>
      </c>
      <c r="C89" s="412">
        <v>20</v>
      </c>
      <c r="D89" s="417">
        <v>56.6</v>
      </c>
      <c r="E89" s="413">
        <v>0</v>
      </c>
      <c r="F89" s="413">
        <f t="shared" si="6"/>
        <v>1132</v>
      </c>
      <c r="G89" s="411">
        <v>42354</v>
      </c>
      <c r="H89" s="416">
        <v>100</v>
      </c>
      <c r="I89" s="413">
        <v>50.1</v>
      </c>
      <c r="J89" s="413">
        <v>0.09</v>
      </c>
      <c r="K89" s="413">
        <f t="shared" si="7"/>
        <v>5009.91</v>
      </c>
      <c r="L89" s="412"/>
      <c r="M89" s="413"/>
    </row>
    <row r="90" spans="1:13" x14ac:dyDescent="0.25">
      <c r="A90" s="412"/>
      <c r="B90" s="430">
        <v>42240</v>
      </c>
      <c r="C90" s="412">
        <v>30</v>
      </c>
      <c r="D90" s="417">
        <v>56.5</v>
      </c>
      <c r="E90" s="413">
        <v>0</v>
      </c>
      <c r="F90" s="413">
        <f t="shared" si="6"/>
        <v>1695</v>
      </c>
      <c r="G90" s="411">
        <v>42354</v>
      </c>
      <c r="H90" s="416">
        <v>200</v>
      </c>
      <c r="I90" s="413">
        <v>50.15</v>
      </c>
      <c r="J90" s="413">
        <v>0.18</v>
      </c>
      <c r="K90" s="413">
        <f t="shared" si="7"/>
        <v>10029.82</v>
      </c>
      <c r="L90" s="412"/>
      <c r="M90" s="413"/>
    </row>
    <row r="91" spans="1:13" ht="15" customHeight="1" x14ac:dyDescent="0.25">
      <c r="A91" s="412"/>
      <c r="B91" s="437">
        <v>42258</v>
      </c>
      <c r="C91" s="412">
        <v>80</v>
      </c>
      <c r="D91" s="417">
        <v>55.45</v>
      </c>
      <c r="E91" s="413">
        <v>0</v>
      </c>
      <c r="F91" s="413">
        <f t="shared" si="6"/>
        <v>4436</v>
      </c>
      <c r="G91" s="411">
        <v>42354</v>
      </c>
      <c r="H91" s="416">
        <v>100</v>
      </c>
      <c r="I91" s="413">
        <v>50.15</v>
      </c>
      <c r="J91" s="413">
        <v>0.09</v>
      </c>
      <c r="K91" s="413">
        <f t="shared" si="7"/>
        <v>5014.91</v>
      </c>
      <c r="L91" s="412"/>
      <c r="M91" s="413"/>
    </row>
    <row r="92" spans="1:13" x14ac:dyDescent="0.25">
      <c r="A92" s="412"/>
      <c r="B92" s="437"/>
      <c r="C92" s="412">
        <v>20</v>
      </c>
      <c r="D92" s="417">
        <v>55.45</v>
      </c>
      <c r="E92" s="413">
        <v>0</v>
      </c>
      <c r="F92" s="413">
        <f t="shared" si="6"/>
        <v>1109</v>
      </c>
      <c r="G92" s="411">
        <v>42367</v>
      </c>
      <c r="H92" s="416">
        <v>400</v>
      </c>
      <c r="I92" s="413">
        <v>49.86</v>
      </c>
      <c r="J92" s="413">
        <v>0.37</v>
      </c>
      <c r="K92" s="413">
        <f t="shared" si="7"/>
        <v>19943.63</v>
      </c>
      <c r="L92" s="412"/>
      <c r="M92" s="413"/>
    </row>
    <row r="93" spans="1:13" x14ac:dyDescent="0.25">
      <c r="A93" s="412"/>
      <c r="B93" s="438">
        <v>42263</v>
      </c>
      <c r="C93" s="412">
        <v>50</v>
      </c>
      <c r="D93" s="417">
        <v>52.7</v>
      </c>
      <c r="E93" s="413">
        <v>0</v>
      </c>
      <c r="F93" s="413">
        <f t="shared" si="6"/>
        <v>2635</v>
      </c>
      <c r="G93" s="411">
        <v>42375</v>
      </c>
      <c r="H93" s="416">
        <v>100</v>
      </c>
      <c r="I93" s="413">
        <v>47.56</v>
      </c>
      <c r="J93" s="413">
        <v>0.09</v>
      </c>
      <c r="K93" s="413">
        <f t="shared" si="7"/>
        <v>4755.91</v>
      </c>
      <c r="L93" s="412"/>
      <c r="M93" s="412"/>
    </row>
    <row r="94" spans="1:13" x14ac:dyDescent="0.25">
      <c r="A94" s="412"/>
      <c r="B94" s="438"/>
      <c r="C94" s="412">
        <v>30</v>
      </c>
      <c r="D94" s="417">
        <v>52.7</v>
      </c>
      <c r="E94" s="413">
        <v>0</v>
      </c>
      <c r="F94" s="413">
        <f t="shared" si="6"/>
        <v>1581</v>
      </c>
      <c r="G94" s="411">
        <v>42398</v>
      </c>
      <c r="H94" s="416">
        <v>150</v>
      </c>
      <c r="I94" s="413">
        <v>40.880000000000003</v>
      </c>
      <c r="J94" s="413">
        <v>0.11</v>
      </c>
      <c r="K94" s="413">
        <f t="shared" si="7"/>
        <v>6131.89</v>
      </c>
      <c r="L94" s="412"/>
      <c r="M94" s="412"/>
    </row>
    <row r="95" spans="1:13" x14ac:dyDescent="0.25">
      <c r="A95" s="412"/>
      <c r="B95" s="430">
        <v>42263</v>
      </c>
      <c r="C95" s="412">
        <v>50</v>
      </c>
      <c r="D95" s="417">
        <v>52.05</v>
      </c>
      <c r="E95" s="413">
        <v>0</v>
      </c>
      <c r="F95" s="413">
        <f t="shared" si="6"/>
        <v>2602.5</v>
      </c>
      <c r="G95" s="411">
        <v>42405</v>
      </c>
      <c r="H95" s="416">
        <v>100</v>
      </c>
      <c r="I95" s="413">
        <v>38.445</v>
      </c>
      <c r="J95" s="413">
        <v>7.0000000000000007E-2</v>
      </c>
      <c r="K95" s="413">
        <f t="shared" si="7"/>
        <v>3844.43</v>
      </c>
      <c r="L95" s="412"/>
      <c r="M95" s="412"/>
    </row>
    <row r="96" spans="1:13" x14ac:dyDescent="0.25">
      <c r="A96" s="412"/>
      <c r="B96" s="438">
        <v>42270</v>
      </c>
      <c r="C96" s="412">
        <v>30</v>
      </c>
      <c r="D96" s="417">
        <v>52.5</v>
      </c>
      <c r="E96" s="413">
        <v>0</v>
      </c>
      <c r="F96" s="413">
        <f t="shared" si="6"/>
        <v>1575</v>
      </c>
      <c r="G96" s="411">
        <v>42426</v>
      </c>
      <c r="H96" s="416">
        <v>150</v>
      </c>
      <c r="I96" s="413">
        <v>43.25</v>
      </c>
      <c r="J96" s="413">
        <v>0.14000000000000001</v>
      </c>
      <c r="K96" s="413">
        <f t="shared" si="7"/>
        <v>6487.36</v>
      </c>
      <c r="L96" s="412"/>
      <c r="M96" s="412"/>
    </row>
    <row r="97" spans="1:13" x14ac:dyDescent="0.25">
      <c r="A97" s="412"/>
      <c r="B97" s="438"/>
      <c r="C97" s="412">
        <v>20</v>
      </c>
      <c r="D97" s="417">
        <v>52.5</v>
      </c>
      <c r="E97" s="413">
        <v>0</v>
      </c>
      <c r="F97" s="413">
        <f t="shared" si="6"/>
        <v>1050</v>
      </c>
      <c r="G97" s="411">
        <v>42426</v>
      </c>
      <c r="H97" s="416">
        <v>150</v>
      </c>
      <c r="I97" s="413">
        <v>43.4</v>
      </c>
      <c r="J97" s="413">
        <v>0.14000000000000001</v>
      </c>
      <c r="K97" s="413">
        <f t="shared" si="7"/>
        <v>6509.86</v>
      </c>
      <c r="L97" s="412"/>
      <c r="M97" s="412"/>
    </row>
    <row r="98" spans="1:13" x14ac:dyDescent="0.25">
      <c r="A98" s="412"/>
      <c r="B98" s="430">
        <v>42292</v>
      </c>
      <c r="C98" s="412">
        <v>80</v>
      </c>
      <c r="D98" s="417">
        <v>61.25</v>
      </c>
      <c r="E98" s="413">
        <v>0</v>
      </c>
      <c r="F98" s="413">
        <f t="shared" si="6"/>
        <v>4900</v>
      </c>
      <c r="G98" s="411">
        <v>42431</v>
      </c>
      <c r="H98" s="416">
        <v>150</v>
      </c>
      <c r="I98" s="413">
        <v>45.95</v>
      </c>
      <c r="J98" s="413">
        <v>0.15</v>
      </c>
      <c r="K98" s="413">
        <f t="shared" si="7"/>
        <v>6892.35</v>
      </c>
      <c r="L98" s="412"/>
      <c r="M98" s="412"/>
    </row>
    <row r="99" spans="1:13" x14ac:dyDescent="0.25">
      <c r="A99" s="412"/>
      <c r="B99" s="430">
        <v>42292</v>
      </c>
      <c r="C99" s="412">
        <v>80</v>
      </c>
      <c r="D99" s="417">
        <v>59.75</v>
      </c>
      <c r="E99" s="413">
        <v>0</v>
      </c>
      <c r="F99" s="413">
        <f t="shared" si="6"/>
        <v>4780</v>
      </c>
      <c r="G99" s="411">
        <v>42431</v>
      </c>
      <c r="H99" s="416">
        <v>150</v>
      </c>
      <c r="I99" s="413">
        <v>45.5</v>
      </c>
      <c r="J99" s="413">
        <v>0.15</v>
      </c>
      <c r="K99" s="413">
        <f t="shared" si="7"/>
        <v>6824.85</v>
      </c>
      <c r="L99" s="412"/>
      <c r="M99" s="412"/>
    </row>
    <row r="100" spans="1:13" x14ac:dyDescent="0.25">
      <c r="A100" s="412"/>
      <c r="B100" s="430">
        <v>42310</v>
      </c>
      <c r="C100" s="412">
        <v>80</v>
      </c>
      <c r="D100" s="417">
        <v>55.225000000000001</v>
      </c>
      <c r="E100" s="413">
        <v>6.95</v>
      </c>
      <c r="F100" s="413">
        <f t="shared" si="6"/>
        <v>4424.95</v>
      </c>
      <c r="G100" s="411">
        <v>42431</v>
      </c>
      <c r="H100" s="416">
        <v>150</v>
      </c>
      <c r="I100" s="413">
        <v>46.4</v>
      </c>
      <c r="J100" s="413">
        <v>0.15</v>
      </c>
      <c r="K100" s="413">
        <f t="shared" si="7"/>
        <v>6959.85</v>
      </c>
      <c r="L100" s="412"/>
      <c r="M100" s="412"/>
    </row>
    <row r="101" spans="1:13" x14ac:dyDescent="0.25">
      <c r="A101" s="412"/>
      <c r="B101" s="430">
        <v>42310</v>
      </c>
      <c r="C101" s="412">
        <v>40</v>
      </c>
      <c r="D101" s="417">
        <v>53.01</v>
      </c>
      <c r="E101" s="413">
        <v>6.95</v>
      </c>
      <c r="F101" s="413">
        <f t="shared" si="6"/>
        <v>2127.35</v>
      </c>
      <c r="G101" s="411">
        <v>42431</v>
      </c>
      <c r="H101" s="416">
        <v>150</v>
      </c>
      <c r="I101" s="413">
        <v>46.72</v>
      </c>
      <c r="J101" s="413">
        <v>0.15</v>
      </c>
      <c r="K101" s="413">
        <f t="shared" si="7"/>
        <v>7007.85</v>
      </c>
      <c r="L101" s="412"/>
      <c r="M101" s="412"/>
    </row>
    <row r="102" spans="1:13" x14ac:dyDescent="0.25">
      <c r="A102" s="412"/>
      <c r="B102" s="430">
        <v>42340</v>
      </c>
      <c r="C102" s="412">
        <v>40</v>
      </c>
      <c r="D102" s="417">
        <v>58.6</v>
      </c>
      <c r="E102" s="413">
        <v>0</v>
      </c>
      <c r="F102" s="413">
        <f t="shared" si="6"/>
        <v>2344</v>
      </c>
      <c r="G102" s="411">
        <v>42433</v>
      </c>
      <c r="H102" s="416">
        <v>50</v>
      </c>
      <c r="I102" s="413">
        <v>50.35</v>
      </c>
      <c r="J102" s="413">
        <v>0.05</v>
      </c>
      <c r="K102" s="413">
        <f t="shared" si="7"/>
        <v>2517.4499999999998</v>
      </c>
      <c r="L102" s="412"/>
      <c r="M102" s="412"/>
    </row>
    <row r="103" spans="1:13" ht="45" x14ac:dyDescent="0.25">
      <c r="A103" s="412"/>
      <c r="B103" s="439" t="s">
        <v>184</v>
      </c>
      <c r="C103" s="412">
        <v>45</v>
      </c>
      <c r="D103" s="417">
        <v>50.45</v>
      </c>
      <c r="E103" s="413">
        <v>0</v>
      </c>
      <c r="F103" s="413">
        <f t="shared" si="6"/>
        <v>2270.25</v>
      </c>
      <c r="G103" s="411">
        <v>42440</v>
      </c>
      <c r="H103" s="416">
        <v>250</v>
      </c>
      <c r="I103" s="413">
        <v>50.24</v>
      </c>
      <c r="J103" s="413">
        <v>0.27</v>
      </c>
      <c r="K103" s="413">
        <f t="shared" si="7"/>
        <v>12559.73</v>
      </c>
      <c r="L103" s="412"/>
      <c r="M103" s="412"/>
    </row>
    <row r="104" spans="1:13" x14ac:dyDescent="0.25">
      <c r="A104" s="412"/>
      <c r="B104" s="439"/>
      <c r="C104" s="412">
        <v>75</v>
      </c>
      <c r="D104" s="417">
        <v>50.42</v>
      </c>
      <c r="E104" s="413">
        <v>0</v>
      </c>
      <c r="F104" s="413">
        <f t="shared" si="6"/>
        <v>3781.5</v>
      </c>
      <c r="G104" s="411">
        <v>42440</v>
      </c>
      <c r="H104" s="416">
        <v>50</v>
      </c>
      <c r="I104" s="413">
        <v>50.73</v>
      </c>
      <c r="J104" s="413">
        <v>0.05</v>
      </c>
      <c r="K104" s="413">
        <f t="shared" si="7"/>
        <v>2536.4499999999998</v>
      </c>
      <c r="L104" s="412"/>
      <c r="M104" s="412"/>
    </row>
    <row r="105" spans="1:13" x14ac:dyDescent="0.25">
      <c r="A105" s="412"/>
      <c r="B105" s="439"/>
      <c r="C105" s="412">
        <v>100</v>
      </c>
      <c r="D105" s="417">
        <v>50.33</v>
      </c>
      <c r="E105" s="413">
        <v>0</v>
      </c>
      <c r="F105" s="413">
        <f t="shared" si="6"/>
        <v>5033</v>
      </c>
      <c r="G105" s="411">
        <v>42440</v>
      </c>
      <c r="H105" s="416">
        <v>50</v>
      </c>
      <c r="I105" s="413">
        <v>51.08</v>
      </c>
      <c r="J105" s="413">
        <v>0.06</v>
      </c>
      <c r="K105" s="413">
        <f t="shared" si="7"/>
        <v>2553.94</v>
      </c>
      <c r="L105" s="412"/>
      <c r="M105" s="412"/>
    </row>
    <row r="106" spans="1:13" x14ac:dyDescent="0.25">
      <c r="A106" s="412"/>
      <c r="B106" s="439"/>
      <c r="C106" s="412">
        <v>100</v>
      </c>
      <c r="D106" s="417">
        <v>50.25</v>
      </c>
      <c r="E106" s="413">
        <v>0</v>
      </c>
      <c r="F106" s="413">
        <f t="shared" si="6"/>
        <v>5025</v>
      </c>
      <c r="G106" s="411">
        <v>42445</v>
      </c>
      <c r="H106" s="416">
        <v>20</v>
      </c>
      <c r="I106" s="413">
        <v>51.59</v>
      </c>
      <c r="J106" s="413">
        <v>0.02</v>
      </c>
      <c r="K106" s="413">
        <f t="shared" si="7"/>
        <v>1031.7800000000002</v>
      </c>
      <c r="L106" s="412"/>
      <c r="M106" s="412"/>
    </row>
    <row r="107" spans="1:13" x14ac:dyDescent="0.25">
      <c r="A107" s="412"/>
      <c r="B107" s="439"/>
      <c r="C107" s="412">
        <v>100</v>
      </c>
      <c r="D107" s="417">
        <v>50.05</v>
      </c>
      <c r="E107" s="413">
        <v>0</v>
      </c>
      <c r="F107" s="413">
        <f t="shared" si="6"/>
        <v>5005</v>
      </c>
      <c r="G107" s="411">
        <v>42446</v>
      </c>
      <c r="H107" s="416">
        <v>80</v>
      </c>
      <c r="I107" s="413">
        <v>53.45</v>
      </c>
      <c r="J107" s="413">
        <v>0.09</v>
      </c>
      <c r="K107" s="413">
        <f t="shared" si="7"/>
        <v>4275.91</v>
      </c>
      <c r="L107" s="412"/>
      <c r="M107" s="412"/>
    </row>
    <row r="108" spans="1:13" x14ac:dyDescent="0.25">
      <c r="A108" s="412"/>
      <c r="B108" s="439"/>
      <c r="C108" s="412">
        <v>100</v>
      </c>
      <c r="D108" s="417">
        <v>49.99</v>
      </c>
      <c r="E108" s="413">
        <v>0</v>
      </c>
      <c r="F108" s="413">
        <f t="shared" si="6"/>
        <v>4999</v>
      </c>
      <c r="G108" s="411">
        <v>42460</v>
      </c>
      <c r="H108" s="416">
        <v>50</v>
      </c>
      <c r="I108" s="413">
        <v>52.74</v>
      </c>
      <c r="J108" s="413">
        <v>0.06</v>
      </c>
      <c r="K108" s="413">
        <f t="shared" si="7"/>
        <v>2636.94</v>
      </c>
      <c r="L108" s="412"/>
      <c r="M108" s="412"/>
    </row>
    <row r="109" spans="1:13" x14ac:dyDescent="0.25">
      <c r="A109" s="412"/>
      <c r="B109" s="439"/>
      <c r="C109" s="412">
        <v>200</v>
      </c>
      <c r="D109" s="417">
        <v>49.69</v>
      </c>
      <c r="E109" s="413">
        <v>0</v>
      </c>
      <c r="F109" s="413">
        <f t="shared" si="6"/>
        <v>9938</v>
      </c>
      <c r="G109" s="411">
        <v>42466</v>
      </c>
      <c r="H109" s="416">
        <v>50</v>
      </c>
      <c r="I109" s="413">
        <v>53.25</v>
      </c>
      <c r="J109" s="413">
        <v>0.06</v>
      </c>
      <c r="K109" s="413">
        <f t="shared" si="7"/>
        <v>2662.44</v>
      </c>
      <c r="L109" s="412"/>
      <c r="M109" s="412"/>
    </row>
    <row r="110" spans="1:13" x14ac:dyDescent="0.25">
      <c r="A110" s="412"/>
      <c r="B110" s="430">
        <v>42362</v>
      </c>
      <c r="C110" s="412">
        <v>300</v>
      </c>
      <c r="D110" s="417">
        <v>48.18</v>
      </c>
      <c r="E110" s="413">
        <v>0</v>
      </c>
      <c r="F110" s="413">
        <f t="shared" si="6"/>
        <v>14454</v>
      </c>
      <c r="G110" s="411">
        <v>42472</v>
      </c>
      <c r="H110" s="416">
        <v>20</v>
      </c>
      <c r="I110" s="413">
        <v>57.11</v>
      </c>
      <c r="J110" s="413">
        <v>-0.03</v>
      </c>
      <c r="K110" s="413">
        <f t="shared" si="7"/>
        <v>1142.23</v>
      </c>
      <c r="L110" s="412"/>
      <c r="M110" s="412"/>
    </row>
    <row r="111" spans="1:13" x14ac:dyDescent="0.25">
      <c r="A111" s="412"/>
      <c r="B111" s="430">
        <v>42362</v>
      </c>
      <c r="C111" s="412">
        <v>300</v>
      </c>
      <c r="D111" s="417">
        <v>47.73</v>
      </c>
      <c r="E111" s="413">
        <v>-0.03</v>
      </c>
      <c r="F111" s="413">
        <f t="shared" si="6"/>
        <v>14318.969999999998</v>
      </c>
      <c r="G111" s="411">
        <v>42478</v>
      </c>
      <c r="H111" s="416">
        <v>20</v>
      </c>
      <c r="I111" s="413">
        <v>58.75</v>
      </c>
      <c r="J111" s="413">
        <v>0.03</v>
      </c>
      <c r="K111" s="413">
        <f t="shared" si="7"/>
        <v>1174.97</v>
      </c>
      <c r="L111" s="412"/>
      <c r="M111" s="412"/>
    </row>
    <row r="112" spans="1:13" x14ac:dyDescent="0.25">
      <c r="A112" s="412"/>
      <c r="B112" s="430">
        <v>42374</v>
      </c>
      <c r="C112" s="412">
        <v>100</v>
      </c>
      <c r="D112" s="417">
        <v>47.13</v>
      </c>
      <c r="E112" s="413">
        <v>0</v>
      </c>
      <c r="F112" s="413">
        <f t="shared" si="6"/>
        <v>4713</v>
      </c>
      <c r="G112" s="411">
        <v>42501</v>
      </c>
      <c r="H112" s="416">
        <v>30</v>
      </c>
      <c r="I112" s="413">
        <v>58.45</v>
      </c>
      <c r="J112" s="413">
        <v>0.04</v>
      </c>
      <c r="K112" s="413">
        <f t="shared" si="7"/>
        <v>1753.46</v>
      </c>
      <c r="L112" s="412"/>
      <c r="M112" s="412"/>
    </row>
    <row r="113" spans="1:13" x14ac:dyDescent="0.25">
      <c r="A113" s="412"/>
      <c r="B113" s="430">
        <v>42375</v>
      </c>
      <c r="C113" s="412">
        <v>100</v>
      </c>
      <c r="D113" s="417">
        <v>46.02</v>
      </c>
      <c r="E113" s="413">
        <v>0</v>
      </c>
      <c r="F113" s="413">
        <f t="shared" si="6"/>
        <v>4602</v>
      </c>
      <c r="G113" s="412"/>
      <c r="H113" s="416"/>
      <c r="I113" s="413"/>
      <c r="J113" s="413"/>
      <c r="K113" s="413"/>
      <c r="L113" s="412"/>
      <c r="M113" s="412"/>
    </row>
    <row r="114" spans="1:13" x14ac:dyDescent="0.25">
      <c r="A114" s="412"/>
      <c r="B114" s="438">
        <v>42375</v>
      </c>
      <c r="C114" s="412">
        <v>30</v>
      </c>
      <c r="D114" s="417">
        <v>45.1</v>
      </c>
      <c r="E114" s="413">
        <v>0</v>
      </c>
      <c r="F114" s="413">
        <f t="shared" si="6"/>
        <v>1353</v>
      </c>
      <c r="G114" s="412"/>
      <c r="H114" s="416"/>
      <c r="I114" s="413"/>
      <c r="J114" s="413"/>
      <c r="K114" s="413"/>
      <c r="L114" s="412"/>
      <c r="M114" s="412"/>
    </row>
    <row r="115" spans="1:13" x14ac:dyDescent="0.25">
      <c r="A115" s="412"/>
      <c r="B115" s="438"/>
      <c r="C115" s="412">
        <v>20</v>
      </c>
      <c r="D115" s="417">
        <v>45.1</v>
      </c>
      <c r="E115" s="413">
        <v>0</v>
      </c>
      <c r="F115" s="413">
        <f t="shared" si="6"/>
        <v>902</v>
      </c>
      <c r="G115" s="412"/>
      <c r="H115" s="416"/>
      <c r="I115" s="413"/>
      <c r="J115" s="413"/>
      <c r="K115" s="413"/>
      <c r="L115" s="412"/>
      <c r="M115" s="412"/>
    </row>
    <row r="116" spans="1:13" x14ac:dyDescent="0.25">
      <c r="A116" s="412"/>
      <c r="B116" s="430">
        <v>42402</v>
      </c>
      <c r="C116" s="412">
        <v>150</v>
      </c>
      <c r="D116" s="417">
        <v>39.450000000000003</v>
      </c>
      <c r="E116" s="413">
        <v>0</v>
      </c>
      <c r="F116" s="413">
        <f t="shared" si="6"/>
        <v>5917.5</v>
      </c>
      <c r="G116" s="412"/>
      <c r="H116" s="416"/>
      <c r="I116" s="413"/>
      <c r="J116" s="413"/>
      <c r="K116" s="413"/>
      <c r="L116" s="412"/>
      <c r="M116" s="412"/>
    </row>
    <row r="117" spans="1:13" x14ac:dyDescent="0.25">
      <c r="A117" s="412"/>
      <c r="B117" s="430">
        <v>42405</v>
      </c>
      <c r="C117" s="412">
        <v>100</v>
      </c>
      <c r="D117" s="417">
        <v>38.385100000000001</v>
      </c>
      <c r="E117" s="413">
        <v>0</v>
      </c>
      <c r="F117" s="413">
        <f t="shared" si="6"/>
        <v>3838.51</v>
      </c>
      <c r="G117" s="412"/>
      <c r="H117" s="416"/>
      <c r="I117" s="413"/>
      <c r="J117" s="413"/>
      <c r="K117" s="413"/>
      <c r="L117" s="412"/>
      <c r="M117" s="412"/>
    </row>
    <row r="118" spans="1:13" x14ac:dyDescent="0.25">
      <c r="A118" s="412"/>
      <c r="B118" s="430">
        <v>42426</v>
      </c>
      <c r="C118" s="412">
        <v>150</v>
      </c>
      <c r="D118" s="417">
        <v>43.09</v>
      </c>
      <c r="E118" s="413">
        <v>0</v>
      </c>
      <c r="F118" s="413">
        <f t="shared" si="6"/>
        <v>6463.5000000000009</v>
      </c>
      <c r="G118" s="412"/>
      <c r="H118" s="416"/>
      <c r="I118" s="413"/>
      <c r="J118" s="413"/>
      <c r="K118" s="413"/>
      <c r="L118" s="412"/>
      <c r="M118" s="412"/>
    </row>
    <row r="119" spans="1:13" x14ac:dyDescent="0.25">
      <c r="A119" s="412"/>
      <c r="B119" s="430">
        <v>42426</v>
      </c>
      <c r="C119" s="412">
        <v>150</v>
      </c>
      <c r="D119" s="417">
        <v>42.89</v>
      </c>
      <c r="E119" s="413">
        <v>0</v>
      </c>
      <c r="F119" s="413">
        <f t="shared" si="6"/>
        <v>6433.5</v>
      </c>
      <c r="G119" s="412"/>
      <c r="H119" s="416"/>
      <c r="I119" s="413"/>
      <c r="J119" s="413"/>
      <c r="K119" s="413"/>
      <c r="L119" s="412"/>
      <c r="M119" s="412"/>
    </row>
    <row r="120" spans="1:13" x14ac:dyDescent="0.25">
      <c r="A120" s="412"/>
      <c r="B120" s="430">
        <v>42431</v>
      </c>
      <c r="C120" s="412">
        <v>150</v>
      </c>
      <c r="D120" s="417">
        <v>45.49</v>
      </c>
      <c r="E120" s="413">
        <v>0</v>
      </c>
      <c r="F120" s="413">
        <f t="shared" si="6"/>
        <v>6823.5</v>
      </c>
      <c r="G120" s="412"/>
      <c r="H120" s="416"/>
      <c r="I120" s="413"/>
      <c r="J120" s="413"/>
      <c r="K120" s="413"/>
      <c r="L120" s="412"/>
      <c r="M120" s="412"/>
    </row>
    <row r="121" spans="1:13" x14ac:dyDescent="0.25">
      <c r="A121" s="412"/>
      <c r="B121" s="430">
        <v>42431</v>
      </c>
      <c r="C121" s="412">
        <v>150</v>
      </c>
      <c r="D121" s="417">
        <v>45.07</v>
      </c>
      <c r="E121" s="413">
        <v>0</v>
      </c>
      <c r="F121" s="413">
        <f t="shared" si="6"/>
        <v>6760.5</v>
      </c>
      <c r="G121" s="412"/>
      <c r="H121" s="416"/>
      <c r="I121" s="413"/>
      <c r="J121" s="413"/>
      <c r="K121" s="413"/>
      <c r="L121" s="412"/>
      <c r="M121" s="412"/>
    </row>
    <row r="122" spans="1:13" x14ac:dyDescent="0.25">
      <c r="A122" s="412"/>
      <c r="B122" s="430">
        <v>42433</v>
      </c>
      <c r="C122" s="412">
        <v>50</v>
      </c>
      <c r="D122" s="417">
        <v>49.45</v>
      </c>
      <c r="E122" s="413">
        <v>0</v>
      </c>
      <c r="F122" s="413">
        <f t="shared" si="6"/>
        <v>2472.5</v>
      </c>
      <c r="G122" s="412"/>
      <c r="H122" s="416"/>
      <c r="I122" s="413"/>
      <c r="J122" s="413"/>
      <c r="K122" s="413"/>
      <c r="L122" s="412"/>
      <c r="M122" s="412"/>
    </row>
    <row r="123" spans="1:13" x14ac:dyDescent="0.25">
      <c r="A123" s="412"/>
      <c r="B123" s="430">
        <v>42444</v>
      </c>
      <c r="C123" s="412">
        <v>50</v>
      </c>
      <c r="D123" s="417">
        <v>48.21</v>
      </c>
      <c r="E123" s="413">
        <v>0</v>
      </c>
      <c r="F123" s="413">
        <f t="shared" si="6"/>
        <v>2410.5</v>
      </c>
      <c r="G123" s="412"/>
      <c r="H123" s="416"/>
      <c r="I123" s="413"/>
      <c r="J123" s="413"/>
      <c r="K123" s="413"/>
      <c r="L123" s="412"/>
      <c r="M123" s="412"/>
    </row>
    <row r="124" spans="1:13" x14ac:dyDescent="0.25">
      <c r="A124" s="412"/>
      <c r="B124" s="430">
        <v>42452</v>
      </c>
      <c r="C124" s="412">
        <v>50</v>
      </c>
      <c r="D124" s="417">
        <v>51.6</v>
      </c>
      <c r="E124" s="413">
        <v>0</v>
      </c>
      <c r="F124" s="413">
        <f t="shared" si="6"/>
        <v>2580</v>
      </c>
      <c r="G124" s="412"/>
      <c r="H124" s="416"/>
      <c r="I124" s="413"/>
      <c r="J124" s="413"/>
      <c r="K124" s="413"/>
      <c r="L124" s="412"/>
      <c r="M124" s="412"/>
    </row>
    <row r="125" spans="1:13" x14ac:dyDescent="0.25">
      <c r="A125" s="412"/>
      <c r="B125" s="430">
        <v>42464</v>
      </c>
      <c r="C125" s="412">
        <v>50</v>
      </c>
      <c r="D125" s="417">
        <v>50.62</v>
      </c>
      <c r="E125" s="413">
        <v>0</v>
      </c>
      <c r="F125" s="413">
        <f t="shared" si="6"/>
        <v>2531</v>
      </c>
      <c r="G125" s="412"/>
      <c r="H125" s="416"/>
      <c r="I125" s="413"/>
      <c r="J125" s="413"/>
      <c r="K125" s="413"/>
      <c r="L125" s="412"/>
      <c r="M125" s="412"/>
    </row>
    <row r="126" spans="1:13" x14ac:dyDescent="0.25">
      <c r="A126" s="412"/>
      <c r="B126" s="430">
        <v>42493</v>
      </c>
      <c r="C126" s="412">
        <v>20</v>
      </c>
      <c r="D126" s="417">
        <v>56.5</v>
      </c>
      <c r="E126" s="413">
        <v>0</v>
      </c>
      <c r="F126" s="413">
        <f t="shared" si="6"/>
        <v>1130</v>
      </c>
      <c r="G126" s="412"/>
      <c r="H126" s="416"/>
      <c r="I126" s="413"/>
      <c r="J126" s="413"/>
      <c r="K126" s="413"/>
      <c r="L126" s="412"/>
      <c r="M126" s="412"/>
    </row>
    <row r="127" spans="1:13" x14ac:dyDescent="0.25">
      <c r="A127" s="412"/>
      <c r="B127" s="434"/>
      <c r="C127" s="412"/>
      <c r="D127" s="417"/>
      <c r="E127" s="413"/>
      <c r="F127" s="413"/>
      <c r="G127" s="412"/>
      <c r="H127" s="416"/>
      <c r="I127" s="413"/>
      <c r="J127" s="413"/>
      <c r="K127" s="413"/>
      <c r="L127" s="412"/>
      <c r="M127" s="412"/>
    </row>
    <row r="128" spans="1:13" x14ac:dyDescent="0.25">
      <c r="A128" s="22" t="s">
        <v>81</v>
      </c>
      <c r="B128" s="435"/>
      <c r="C128" s="12">
        <f>SUM(C77:C127)</f>
        <v>3500</v>
      </c>
      <c r="D128" s="436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2"/>
      <c r="B129" s="434"/>
      <c r="C129" s="412"/>
      <c r="D129" s="417"/>
      <c r="E129" s="413"/>
      <c r="F129" s="413"/>
      <c r="G129" s="412"/>
      <c r="H129" s="416"/>
      <c r="I129" s="413"/>
      <c r="J129" s="413"/>
      <c r="K129" s="413"/>
      <c r="L129" s="412"/>
      <c r="M129" s="41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9" priority="17">
      <formula>F38&gt;0</formula>
    </cfRule>
    <cfRule type="expression" dxfId="408" priority="18">
      <formula>F38&lt;0</formula>
    </cfRule>
  </conditionalFormatting>
  <conditionalFormatting sqref="H38:H72">
    <cfRule type="expression" dxfId="407" priority="9">
      <formula>H38&gt;0</formula>
    </cfRule>
    <cfRule type="expression" dxfId="406" priority="10">
      <formula>H38&lt;0</formula>
    </cfRule>
  </conditionalFormatting>
  <conditionalFormatting sqref="F21:F37">
    <cfRule type="expression" dxfId="405" priority="7">
      <formula>F21&gt;0</formula>
    </cfRule>
    <cfRule type="expression" dxfId="404" priority="8">
      <formula>F21&lt;0</formula>
    </cfRule>
  </conditionalFormatting>
  <conditionalFormatting sqref="H21:H37">
    <cfRule type="expression" dxfId="403" priority="5">
      <formula>H21&gt;0</formula>
    </cfRule>
    <cfRule type="expression" dxfId="402" priority="6">
      <formula>H21&lt;0</formula>
    </cfRule>
  </conditionalFormatting>
  <conditionalFormatting sqref="Q8">
    <cfRule type="expression" dxfId="401" priority="1">
      <formula>Q8&gt;0</formula>
    </cfRule>
    <cfRule type="expression" dxfId="400" priority="2">
      <formula>Q8&lt;0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42541</v>
      </c>
      <c r="X2" s="10">
        <v>88.36</v>
      </c>
      <c r="Y2" s="10">
        <v>89.25</v>
      </c>
      <c r="Z2" s="10">
        <v>87.98</v>
      </c>
      <c r="AA2" s="10">
        <v>88.09</v>
      </c>
      <c r="AB2" s="95">
        <v>4198200</v>
      </c>
      <c r="AC2" s="10">
        <v>88.09</v>
      </c>
      <c r="AD2" s="2">
        <f>Y2-Z2</f>
        <v>1.269999999999996</v>
      </c>
      <c r="AE2" s="138">
        <f>AC2/AC3-1</f>
        <v>5.8232473167389998E-3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88.09</v>
      </c>
      <c r="W3" s="133">
        <v>42538</v>
      </c>
      <c r="X3" s="10">
        <v>87</v>
      </c>
      <c r="Y3" s="10">
        <v>87.8</v>
      </c>
      <c r="Z3" s="10">
        <v>86.87</v>
      </c>
      <c r="AA3" s="10">
        <v>87.58</v>
      </c>
      <c r="AB3" s="95">
        <v>4141900</v>
      </c>
      <c r="AC3" s="10">
        <v>87.58</v>
      </c>
      <c r="AD3" s="2">
        <f t="shared" ref="AD3:AD66" si="0">Y3-Z3</f>
        <v>0.92999999999999261</v>
      </c>
      <c r="AE3" s="138">
        <f t="shared" ref="AE3:AE66" si="1">AC3/AC4-1</f>
        <v>5.6263635319784289E-3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88.09</v>
      </c>
      <c r="W4" s="133">
        <v>42537</v>
      </c>
      <c r="X4" s="10">
        <v>86.84</v>
      </c>
      <c r="Y4" s="10">
        <v>87.31</v>
      </c>
      <c r="Z4" s="10">
        <v>85.5</v>
      </c>
      <c r="AA4" s="10">
        <v>87.09</v>
      </c>
      <c r="AB4" s="95">
        <v>3530300</v>
      </c>
      <c r="AC4" s="10">
        <v>87.09</v>
      </c>
      <c r="AD4" s="2">
        <f t="shared" si="0"/>
        <v>1.8100000000000023</v>
      </c>
      <c r="AE4" s="138">
        <f t="shared" si="1"/>
        <v>-5.140507196710109E-3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42536</v>
      </c>
      <c r="X5" s="10">
        <v>88.36</v>
      </c>
      <c r="Y5" s="10">
        <v>88.67</v>
      </c>
      <c r="Z5" s="10">
        <v>87.45</v>
      </c>
      <c r="AA5" s="10">
        <v>87.54</v>
      </c>
      <c r="AB5" s="95">
        <v>3963500</v>
      </c>
      <c r="AC5" s="10">
        <v>87.54</v>
      </c>
      <c r="AD5" s="2">
        <f t="shared" si="0"/>
        <v>1.2199999999999989</v>
      </c>
      <c r="AE5" s="138">
        <f t="shared" si="1"/>
        <v>-5.0011366219595565E-3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42535</v>
      </c>
      <c r="X6" s="10">
        <v>88.51</v>
      </c>
      <c r="Y6" s="10">
        <v>89.26</v>
      </c>
      <c r="Z6" s="10">
        <v>87.57</v>
      </c>
      <c r="AA6" s="10">
        <v>87.98</v>
      </c>
      <c r="AB6" s="95">
        <v>3993400</v>
      </c>
      <c r="AC6" s="10">
        <v>87.98</v>
      </c>
      <c r="AD6" s="2">
        <f t="shared" si="0"/>
        <v>1.6900000000000119</v>
      </c>
      <c r="AE6" s="138">
        <f t="shared" si="1"/>
        <v>-8.2290609852326835E-3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200</v>
      </c>
      <c r="Q7" s="2">
        <f>Q10+Q8</f>
        <v>128.08999999999833</v>
      </c>
      <c r="R7" s="166"/>
      <c r="W7" s="133">
        <v>42534</v>
      </c>
      <c r="X7" s="10">
        <v>88.49</v>
      </c>
      <c r="Y7" s="10">
        <v>89.61</v>
      </c>
      <c r="Z7" s="10">
        <v>88.22</v>
      </c>
      <c r="AA7" s="10">
        <v>88.71</v>
      </c>
      <c r="AB7" s="95">
        <v>4377100</v>
      </c>
      <c r="AC7" s="10">
        <v>88.71</v>
      </c>
      <c r="AD7" s="2">
        <f t="shared" si="0"/>
        <v>1.3900000000000006</v>
      </c>
      <c r="AE7" s="138">
        <f t="shared" si="1"/>
        <v>-7.8846587069170138E-4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205</v>
      </c>
      <c r="P8" s="34"/>
      <c r="Q8" s="2">
        <f>K18+M18-F18+Q2*Q4</f>
        <v>0</v>
      </c>
      <c r="W8" s="133">
        <v>42531</v>
      </c>
      <c r="X8" s="10">
        <v>88.2</v>
      </c>
      <c r="Y8" s="10">
        <v>88.9</v>
      </c>
      <c r="Z8" s="10">
        <v>88.1</v>
      </c>
      <c r="AA8" s="10">
        <v>88.78</v>
      </c>
      <c r="AB8" s="95">
        <v>4315800</v>
      </c>
      <c r="AC8" s="10">
        <v>88.78</v>
      </c>
      <c r="AD8" s="2">
        <f t="shared" si="0"/>
        <v>0.80000000000001137</v>
      </c>
      <c r="AE8" s="138">
        <f t="shared" si="1"/>
        <v>-6.8240295335048051E-3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272</v>
      </c>
      <c r="Q9" s="138">
        <f>IF(Q2=0, 0, Q8/Q6)</f>
        <v>0</v>
      </c>
      <c r="W9" s="133">
        <v>42530</v>
      </c>
      <c r="X9" s="10">
        <v>88.53</v>
      </c>
      <c r="Y9" s="10">
        <v>89.53</v>
      </c>
      <c r="Z9" s="10">
        <v>88.04</v>
      </c>
      <c r="AA9" s="10">
        <v>89.39</v>
      </c>
      <c r="AB9" s="95">
        <v>3844800</v>
      </c>
      <c r="AC9" s="10">
        <v>89.39</v>
      </c>
      <c r="AD9" s="2">
        <f t="shared" si="0"/>
        <v>1.4899999999999949</v>
      </c>
      <c r="AE9" s="138">
        <f t="shared" si="1"/>
        <v>3.9308176100627534E-3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271</v>
      </c>
      <c r="P10" s="34"/>
      <c r="Q10" s="2">
        <f>M34</f>
        <v>128.08999999999833</v>
      </c>
      <c r="W10" s="133">
        <v>42529</v>
      </c>
      <c r="X10" s="10">
        <v>87.83</v>
      </c>
      <c r="Y10" s="10">
        <v>90.14</v>
      </c>
      <c r="Z10" s="10">
        <v>87.8</v>
      </c>
      <c r="AA10" s="10">
        <v>89.04</v>
      </c>
      <c r="AB10" s="95">
        <v>6135400</v>
      </c>
      <c r="AC10" s="10">
        <v>89.04</v>
      </c>
      <c r="AD10" s="2">
        <f t="shared" si="0"/>
        <v>2.3400000000000034</v>
      </c>
      <c r="AE10" s="138">
        <f t="shared" si="1"/>
        <v>1.6786570743405393E-2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193</v>
      </c>
      <c r="P11" s="34"/>
      <c r="Q11" s="138">
        <f>IF(U58="N/A (N/A)", 0, VALUE(TRIM(CLEAN(MID(U58, FIND("(", U58)+1, 5)))))</f>
        <v>2.7699999999999999E-2</v>
      </c>
      <c r="T11" s="43"/>
      <c r="U11" s="33"/>
      <c r="V11" s="11"/>
      <c r="W11" s="99">
        <v>42528</v>
      </c>
      <c r="X11" s="10">
        <v>86.68</v>
      </c>
      <c r="Y11" s="10">
        <v>88.08</v>
      </c>
      <c r="Z11" s="10">
        <v>86.68</v>
      </c>
      <c r="AA11" s="10">
        <v>87.57</v>
      </c>
      <c r="AB11" s="95">
        <v>3824500</v>
      </c>
      <c r="AC11" s="10">
        <v>87.57</v>
      </c>
      <c r="AD11" s="2">
        <f t="shared" si="0"/>
        <v>1.3999999999999915</v>
      </c>
      <c r="AE11" s="138">
        <f t="shared" si="1"/>
        <v>8.2901554404144484E-3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42527</v>
      </c>
      <c r="X12" s="10">
        <v>86.42</v>
      </c>
      <c r="Y12" s="10">
        <v>87.14</v>
      </c>
      <c r="Z12" s="10">
        <v>85.93</v>
      </c>
      <c r="AA12" s="10">
        <v>86.85</v>
      </c>
      <c r="AB12" s="95">
        <v>4361500</v>
      </c>
      <c r="AC12" s="10">
        <v>86.85</v>
      </c>
      <c r="AD12" s="2">
        <f t="shared" si="0"/>
        <v>1.2099999999999937</v>
      </c>
      <c r="AE12" s="138">
        <f t="shared" si="1"/>
        <v>5.4410743227599756E-3</v>
      </c>
    </row>
    <row r="13" spans="1:31" x14ac:dyDescent="0.25">
      <c r="T13" s="67"/>
      <c r="W13" s="133">
        <v>42524</v>
      </c>
      <c r="X13" s="10">
        <v>85.55</v>
      </c>
      <c r="Y13" s="10">
        <v>86.65</v>
      </c>
      <c r="Z13" s="10">
        <v>84.61</v>
      </c>
      <c r="AA13" s="10">
        <v>86.38</v>
      </c>
      <c r="AB13" s="95">
        <v>4946700</v>
      </c>
      <c r="AC13" s="10">
        <v>86.38</v>
      </c>
      <c r="AD13" s="2">
        <f t="shared" si="0"/>
        <v>2.0400000000000063</v>
      </c>
      <c r="AE13" s="138">
        <f t="shared" si="1"/>
        <v>2.0919513059922012E-2</v>
      </c>
    </row>
    <row r="14" spans="1:31" x14ac:dyDescent="0.25">
      <c r="W14" s="133">
        <v>42523</v>
      </c>
      <c r="X14" s="10">
        <v>83.68</v>
      </c>
      <c r="Y14" s="10">
        <v>84.63</v>
      </c>
      <c r="Z14" s="10">
        <v>83.61</v>
      </c>
      <c r="AA14" s="10">
        <v>84.61</v>
      </c>
      <c r="AB14" s="95">
        <v>3507000</v>
      </c>
      <c r="AC14" s="10">
        <v>84.61</v>
      </c>
      <c r="AD14" s="2">
        <f t="shared" si="0"/>
        <v>1.019999999999996</v>
      </c>
      <c r="AE14" s="138">
        <f t="shared" si="1"/>
        <v>5.9445963619069175E-3</v>
      </c>
    </row>
    <row r="15" spans="1:31" x14ac:dyDescent="0.25">
      <c r="W15" s="133">
        <v>42522</v>
      </c>
      <c r="X15" s="10">
        <v>83.63</v>
      </c>
      <c r="Y15" s="10">
        <v>84.19</v>
      </c>
      <c r="Z15" s="10">
        <v>82.91</v>
      </c>
      <c r="AA15" s="10">
        <v>84.11</v>
      </c>
      <c r="AB15" s="95">
        <v>4298500</v>
      </c>
      <c r="AC15" s="10">
        <v>84.11</v>
      </c>
      <c r="AD15" s="2">
        <f t="shared" si="0"/>
        <v>1.2800000000000011</v>
      </c>
      <c r="AE15" s="138">
        <f t="shared" si="1"/>
        <v>-9.5023161895713137E-4</v>
      </c>
    </row>
    <row r="16" spans="1:31" x14ac:dyDescent="0.25">
      <c r="W16" s="133">
        <v>42521</v>
      </c>
      <c r="X16" s="10">
        <v>83.11</v>
      </c>
      <c r="Y16" s="10">
        <v>84.52</v>
      </c>
      <c r="Z16" s="10">
        <v>82.61</v>
      </c>
      <c r="AA16" s="10">
        <v>84.19</v>
      </c>
      <c r="AB16" s="95">
        <v>6086500</v>
      </c>
      <c r="AC16" s="10">
        <v>84.19</v>
      </c>
      <c r="AD16" s="2">
        <f t="shared" si="0"/>
        <v>1.9099999999999966</v>
      </c>
      <c r="AE16" s="138">
        <f t="shared" si="1"/>
        <v>1.4704109919247976E-2</v>
      </c>
    </row>
    <row r="17" spans="1:31" x14ac:dyDescent="0.25">
      <c r="W17" s="133">
        <v>42517</v>
      </c>
      <c r="X17" s="10">
        <v>82.37</v>
      </c>
      <c r="Y17" s="10">
        <v>83.08</v>
      </c>
      <c r="Z17" s="10">
        <v>81.790000000000006</v>
      </c>
      <c r="AA17" s="10">
        <v>82.97</v>
      </c>
      <c r="AB17" s="95">
        <v>3848200</v>
      </c>
      <c r="AC17" s="10">
        <v>82.97</v>
      </c>
      <c r="AD17" s="2">
        <f t="shared" si="0"/>
        <v>1.289999999999992</v>
      </c>
      <c r="AE17" s="138">
        <f t="shared" si="1"/>
        <v>7.6512023317949485E-3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42516</v>
      </c>
      <c r="X18" s="10">
        <v>82.58</v>
      </c>
      <c r="Y18" s="10">
        <v>83.31</v>
      </c>
      <c r="Z18" s="10">
        <v>82.24</v>
      </c>
      <c r="AA18" s="10">
        <v>82.34</v>
      </c>
      <c r="AB18" s="95">
        <v>2978300</v>
      </c>
      <c r="AC18" s="10">
        <v>82.34</v>
      </c>
      <c r="AD18" s="2">
        <f t="shared" si="0"/>
        <v>1.0700000000000074</v>
      </c>
      <c r="AE18" s="138" t="e">
        <f t="shared" si="1"/>
        <v>#DIV/0!</v>
      </c>
    </row>
    <row r="19" spans="1:31" x14ac:dyDescent="0.25">
      <c r="W19" s="133">
        <v>42516</v>
      </c>
      <c r="X19" s="10" t="s">
        <v>131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42515</v>
      </c>
      <c r="X20" s="10">
        <v>81.84</v>
      </c>
      <c r="Y20" s="10">
        <v>83.22</v>
      </c>
      <c r="Z20" s="10">
        <v>81.55</v>
      </c>
      <c r="AA20" s="10">
        <v>82.91</v>
      </c>
      <c r="AB20" s="95">
        <v>3408500</v>
      </c>
      <c r="AC20" s="10">
        <v>82.36</v>
      </c>
      <c r="AD20" s="2">
        <f t="shared" si="0"/>
        <v>1.6700000000000017</v>
      </c>
      <c r="AE20" s="138">
        <f t="shared" si="1"/>
        <v>1.9938080495355948E-2</v>
      </c>
    </row>
    <row r="21" spans="1:31" x14ac:dyDescent="0.25">
      <c r="W21" s="40">
        <v>42514</v>
      </c>
      <c r="X21" s="10">
        <v>82.06</v>
      </c>
      <c r="Y21" s="10">
        <v>82.13</v>
      </c>
      <c r="Z21" s="10">
        <v>80.87</v>
      </c>
      <c r="AA21" s="10">
        <v>81.290000000000006</v>
      </c>
      <c r="AB21" s="95">
        <v>4679400</v>
      </c>
      <c r="AC21" s="10">
        <v>80.75</v>
      </c>
      <c r="AD21" s="2">
        <f t="shared" si="0"/>
        <v>1.2599999999999909</v>
      </c>
      <c r="AE21" s="138">
        <f t="shared" si="1"/>
        <v>-2.4706609017912662E-3</v>
      </c>
    </row>
    <row r="22" spans="1:31" x14ac:dyDescent="0.25">
      <c r="W22" s="133">
        <v>42513</v>
      </c>
      <c r="X22" s="10">
        <v>82.25</v>
      </c>
      <c r="Y22" s="10">
        <v>82.61</v>
      </c>
      <c r="Z22" s="10">
        <v>81.45</v>
      </c>
      <c r="AA22" s="10">
        <v>81.489999999999995</v>
      </c>
      <c r="AB22" s="95">
        <v>3649100</v>
      </c>
      <c r="AC22" s="10">
        <v>80.95</v>
      </c>
      <c r="AD22" s="2">
        <f t="shared" si="0"/>
        <v>1.1599999999999966</v>
      </c>
      <c r="AE22" s="138">
        <f t="shared" si="1"/>
        <v>-1.1116540434888744E-2</v>
      </c>
    </row>
    <row r="23" spans="1:31" x14ac:dyDescent="0.25">
      <c r="B23" s="199" t="s">
        <v>114</v>
      </c>
      <c r="C23" s="199" t="s">
        <v>150</v>
      </c>
      <c r="D23" s="200" t="s">
        <v>149</v>
      </c>
      <c r="E23" s="202" t="s">
        <v>151</v>
      </c>
      <c r="F23" s="202" t="s">
        <v>65</v>
      </c>
      <c r="G23" s="240" t="s">
        <v>155</v>
      </c>
      <c r="H23" s="240" t="s">
        <v>88</v>
      </c>
      <c r="I23" s="240" t="s">
        <v>161</v>
      </c>
      <c r="W23" s="133">
        <v>42510</v>
      </c>
      <c r="X23" s="10">
        <v>81.96</v>
      </c>
      <c r="Y23" s="10">
        <v>82.56</v>
      </c>
      <c r="Z23" s="10">
        <v>81.739999999999995</v>
      </c>
      <c r="AA23" s="10">
        <v>82.41</v>
      </c>
      <c r="AB23" s="95">
        <v>4366100</v>
      </c>
      <c r="AC23" s="10">
        <v>81.86</v>
      </c>
      <c r="AD23" s="2">
        <f t="shared" si="0"/>
        <v>0.82000000000000739</v>
      </c>
      <c r="AE23" s="138">
        <f t="shared" si="1"/>
        <v>1.1866501854140843E-2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42509</v>
      </c>
      <c r="X24" s="10">
        <v>81.55</v>
      </c>
      <c r="Y24" s="10">
        <v>81.819999999999993</v>
      </c>
      <c r="Z24" s="10">
        <v>80.680000000000007</v>
      </c>
      <c r="AA24" s="10">
        <v>81.44</v>
      </c>
      <c r="AB24" s="95">
        <v>3776700</v>
      </c>
      <c r="AC24" s="10">
        <v>80.900000000000006</v>
      </c>
      <c r="AD24" s="2">
        <f t="shared" si="0"/>
        <v>1.1399999999999864</v>
      </c>
      <c r="AE24" s="138">
        <f t="shared" si="1"/>
        <v>-1.2571707555230072E-2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42508</v>
      </c>
      <c r="X25" s="10">
        <v>82.17</v>
      </c>
      <c r="Y25" s="10">
        <v>83.47</v>
      </c>
      <c r="Z25" s="10">
        <v>81.7</v>
      </c>
      <c r="AA25" s="10">
        <v>82.48</v>
      </c>
      <c r="AB25" s="95">
        <v>4432400</v>
      </c>
      <c r="AC25" s="10">
        <v>81.93</v>
      </c>
      <c r="AD25" s="2">
        <f t="shared" si="0"/>
        <v>1.769999999999996</v>
      </c>
      <c r="AE25" s="138">
        <f t="shared" si="1"/>
        <v>3.5521803037728006E-3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42507</v>
      </c>
      <c r="X26" s="10">
        <v>82.02</v>
      </c>
      <c r="Y26" s="10">
        <v>83.48</v>
      </c>
      <c r="Z26" s="10">
        <v>81.540000000000006</v>
      </c>
      <c r="AA26" s="10">
        <v>82.19</v>
      </c>
      <c r="AB26" s="95">
        <v>5320400</v>
      </c>
      <c r="AC26" s="10">
        <v>81.64</v>
      </c>
      <c r="AD26" s="2">
        <f t="shared" si="0"/>
        <v>1.9399999999999977</v>
      </c>
      <c r="AE26" s="138">
        <f t="shared" si="1"/>
        <v>1.9636720667648433E-3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42506</v>
      </c>
      <c r="X27" s="10">
        <v>82.09</v>
      </c>
      <c r="Y27" s="10">
        <v>82.95</v>
      </c>
      <c r="Z27" s="10">
        <v>81.88</v>
      </c>
      <c r="AA27" s="10">
        <v>82.02</v>
      </c>
      <c r="AB27" s="95">
        <v>4194400</v>
      </c>
      <c r="AC27" s="10">
        <v>81.48</v>
      </c>
      <c r="AD27" s="2">
        <f t="shared" si="0"/>
        <v>1.0700000000000074</v>
      </c>
      <c r="AE27" s="138">
        <f t="shared" si="1"/>
        <v>2.4551927326310619E-4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42503</v>
      </c>
      <c r="X28" s="10">
        <v>83.53</v>
      </c>
      <c r="Y28" s="10">
        <v>83.84</v>
      </c>
      <c r="Z28" s="10">
        <v>81.790000000000006</v>
      </c>
      <c r="AA28" s="10">
        <v>82</v>
      </c>
      <c r="AB28" s="95">
        <v>4463300</v>
      </c>
      <c r="AC28" s="10">
        <v>81.459999999999994</v>
      </c>
      <c r="AD28" s="2">
        <f t="shared" si="0"/>
        <v>2.0499999999999972</v>
      </c>
      <c r="AE28" s="138">
        <f t="shared" si="1"/>
        <v>-2.1853986551393034E-2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42502</v>
      </c>
      <c r="X29" s="10">
        <v>84.85</v>
      </c>
      <c r="Y29" s="10">
        <v>85.29</v>
      </c>
      <c r="Z29" s="10">
        <v>83.68</v>
      </c>
      <c r="AA29" s="10">
        <v>83.84</v>
      </c>
      <c r="AB29" s="95">
        <v>4178300</v>
      </c>
      <c r="AC29" s="10">
        <v>83.28</v>
      </c>
      <c r="AD29" s="2">
        <f t="shared" si="0"/>
        <v>1.6099999999999994</v>
      </c>
      <c r="AE29" s="138">
        <f t="shared" si="1"/>
        <v>-7.7445490289527186E-3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42501</v>
      </c>
      <c r="X30" s="10">
        <v>86.1</v>
      </c>
      <c r="Y30" s="10">
        <v>86.4</v>
      </c>
      <c r="Z30" s="10">
        <v>84.48</v>
      </c>
      <c r="AA30" s="10">
        <v>84.49</v>
      </c>
      <c r="AB30" s="95">
        <v>4343600</v>
      </c>
      <c r="AC30" s="10">
        <v>83.93</v>
      </c>
      <c r="AD30" s="2">
        <f t="shared" si="0"/>
        <v>1.9200000000000017</v>
      </c>
      <c r="AE30" s="138">
        <f t="shared" si="1"/>
        <v>-1.8706886472582673E-2</v>
      </c>
    </row>
    <row r="31" spans="1:31" x14ac:dyDescent="0.25">
      <c r="W31" s="133">
        <v>42500</v>
      </c>
      <c r="X31" s="10">
        <v>85.28</v>
      </c>
      <c r="Y31" s="10">
        <v>86.74</v>
      </c>
      <c r="Z31" s="10">
        <v>84.86</v>
      </c>
      <c r="AA31" s="10">
        <v>86.1</v>
      </c>
      <c r="AB31" s="95">
        <v>3341200</v>
      </c>
      <c r="AC31" s="10">
        <v>85.53</v>
      </c>
      <c r="AD31" s="2">
        <f t="shared" si="0"/>
        <v>1.8799999999999955</v>
      </c>
      <c r="AE31" s="138">
        <f t="shared" si="1"/>
        <v>1.7366480314024102E-2</v>
      </c>
    </row>
    <row r="32" spans="1:31" x14ac:dyDescent="0.25">
      <c r="W32" s="133">
        <v>42499</v>
      </c>
      <c r="X32" s="10">
        <v>85.66</v>
      </c>
      <c r="Y32" s="10">
        <v>85.66</v>
      </c>
      <c r="Z32" s="10">
        <v>84.14</v>
      </c>
      <c r="AA32" s="10">
        <v>84.63</v>
      </c>
      <c r="AB32" s="95">
        <v>4154700</v>
      </c>
      <c r="AC32" s="10">
        <v>84.07</v>
      </c>
      <c r="AD32" s="2">
        <f t="shared" si="0"/>
        <v>1.519999999999996</v>
      </c>
      <c r="AE32" s="138">
        <f t="shared" si="1"/>
        <v>-1.2799436355096283E-2</v>
      </c>
    </row>
    <row r="33" spans="1:31" x14ac:dyDescent="0.25">
      <c r="W33" s="133">
        <v>42496</v>
      </c>
      <c r="X33" s="10">
        <v>84.56</v>
      </c>
      <c r="Y33" s="10">
        <v>86.27</v>
      </c>
      <c r="Z33" s="10">
        <v>84.5</v>
      </c>
      <c r="AA33" s="10">
        <v>85.73</v>
      </c>
      <c r="AB33" s="95">
        <v>4009800</v>
      </c>
      <c r="AC33" s="10">
        <v>85.16</v>
      </c>
      <c r="AD33" s="2">
        <f t="shared" si="0"/>
        <v>1.769999999999996</v>
      </c>
      <c r="AE33" s="138">
        <f t="shared" si="1"/>
        <v>6.3814701016307041E-3</v>
      </c>
    </row>
    <row r="34" spans="1:31" x14ac:dyDescent="0.25">
      <c r="L34" t="s">
        <v>271</v>
      </c>
      <c r="M34" s="2">
        <f>M49+K49-F49</f>
        <v>128.08999999999833</v>
      </c>
      <c r="W34" s="133">
        <v>42495</v>
      </c>
      <c r="X34" s="10">
        <v>86.13</v>
      </c>
      <c r="Y34" s="10">
        <v>86.56</v>
      </c>
      <c r="Z34" s="10">
        <v>85.09</v>
      </c>
      <c r="AA34" s="10">
        <v>85.19</v>
      </c>
      <c r="AB34" s="95">
        <v>4425800</v>
      </c>
      <c r="AC34" s="10">
        <v>84.62</v>
      </c>
      <c r="AD34" s="2">
        <f t="shared" si="0"/>
        <v>1.4699999999999989</v>
      </c>
      <c r="AE34" s="138">
        <f t="shared" si="1"/>
        <v>-5.2897613729868675E-3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94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95</v>
      </c>
      <c r="K35" s="280" t="s">
        <v>61</v>
      </c>
      <c r="L35" s="279" t="s">
        <v>37</v>
      </c>
      <c r="M35" s="279" t="s">
        <v>38</v>
      </c>
      <c r="W35" s="133">
        <v>42494</v>
      </c>
      <c r="X35" s="10">
        <v>85.93</v>
      </c>
      <c r="Y35" s="10">
        <v>87.02</v>
      </c>
      <c r="Z35" s="10">
        <v>85.33</v>
      </c>
      <c r="AA35" s="10">
        <v>85.64</v>
      </c>
      <c r="AB35" s="95">
        <v>3532900</v>
      </c>
      <c r="AC35" s="10">
        <v>85.07</v>
      </c>
      <c r="AD35" s="2">
        <f t="shared" si="0"/>
        <v>1.6899999999999977</v>
      </c>
      <c r="AE35" s="138">
        <f t="shared" si="1"/>
        <v>-1.2994546931198614E-2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42493</v>
      </c>
      <c r="X36" s="10">
        <v>87.17</v>
      </c>
      <c r="Y36" s="10">
        <v>87.34</v>
      </c>
      <c r="Z36" s="10">
        <v>85.68</v>
      </c>
      <c r="AA36" s="10">
        <v>86.77</v>
      </c>
      <c r="AB36" s="95">
        <v>4164300</v>
      </c>
      <c r="AC36" s="10">
        <v>86.19</v>
      </c>
      <c r="AD36" s="2">
        <f t="shared" si="0"/>
        <v>1.6599999999999966</v>
      </c>
      <c r="AE36" s="138">
        <f t="shared" si="1"/>
        <v>-1.5421521590130327E-2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42492</v>
      </c>
      <c r="X37" s="10">
        <v>87.99</v>
      </c>
      <c r="Y37" s="10">
        <v>88.5</v>
      </c>
      <c r="Z37" s="10">
        <v>86.65</v>
      </c>
      <c r="AA37" s="10">
        <v>88.12</v>
      </c>
      <c r="AB37" s="95">
        <v>3492700</v>
      </c>
      <c r="AC37" s="10">
        <v>87.54</v>
      </c>
      <c r="AD37" s="2">
        <f t="shared" si="0"/>
        <v>1.8499999999999943</v>
      </c>
      <c r="AE37" s="138">
        <f t="shared" si="1"/>
        <v>1.0271206001154054E-2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42489</v>
      </c>
      <c r="X38" s="10">
        <v>87.86</v>
      </c>
      <c r="Y38" s="10">
        <v>89.23</v>
      </c>
      <c r="Z38" s="10">
        <v>86.73</v>
      </c>
      <c r="AA38" s="10">
        <v>87.23</v>
      </c>
      <c r="AB38" s="95">
        <v>5221100</v>
      </c>
      <c r="AC38" s="10">
        <v>86.65</v>
      </c>
      <c r="AD38" s="2">
        <f t="shared" si="0"/>
        <v>2.5</v>
      </c>
      <c r="AE38" s="138">
        <f t="shared" si="1"/>
        <v>-1.4444949954504072E-2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42488</v>
      </c>
      <c r="X39" s="10">
        <v>88.56</v>
      </c>
      <c r="Y39" s="10">
        <v>89.76</v>
      </c>
      <c r="Z39" s="10">
        <v>88.27</v>
      </c>
      <c r="AA39" s="10">
        <v>88.51</v>
      </c>
      <c r="AB39" s="95">
        <v>3863100</v>
      </c>
      <c r="AC39" s="10">
        <v>87.92</v>
      </c>
      <c r="AD39" s="2">
        <f t="shared" si="0"/>
        <v>1.4900000000000091</v>
      </c>
      <c r="AE39" s="138">
        <f t="shared" si="1"/>
        <v>-7.4508918491758003E-3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42487</v>
      </c>
      <c r="X40" s="10">
        <v>88.79</v>
      </c>
      <c r="Y40" s="10">
        <v>89.8</v>
      </c>
      <c r="Z40" s="10">
        <v>88.67</v>
      </c>
      <c r="AA40" s="10">
        <v>89.17</v>
      </c>
      <c r="AB40" s="95">
        <v>3851800</v>
      </c>
      <c r="AC40" s="10">
        <v>88.58</v>
      </c>
      <c r="AD40" s="2">
        <f t="shared" si="0"/>
        <v>1.1299999999999955</v>
      </c>
      <c r="AE40" s="138">
        <f t="shared" si="1"/>
        <v>4.6501077463989571E-3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42486</v>
      </c>
      <c r="X41" s="10">
        <v>87.26</v>
      </c>
      <c r="Y41" s="10">
        <v>88.84</v>
      </c>
      <c r="Z41" s="10">
        <v>87.11</v>
      </c>
      <c r="AA41" s="10">
        <v>88.76</v>
      </c>
      <c r="AB41" s="95">
        <v>4831700</v>
      </c>
      <c r="AC41" s="10">
        <v>88.17</v>
      </c>
      <c r="AD41" s="2">
        <f t="shared" si="0"/>
        <v>1.730000000000004</v>
      </c>
      <c r="AE41" s="138">
        <f t="shared" si="1"/>
        <v>1.3098931402964586E-2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113</v>
      </c>
      <c r="W42" s="133">
        <v>42485</v>
      </c>
      <c r="X42" s="10">
        <v>89.09</v>
      </c>
      <c r="Y42" s="10">
        <v>89.3</v>
      </c>
      <c r="Z42" s="10">
        <v>86.89</v>
      </c>
      <c r="AA42" s="10">
        <v>87.61</v>
      </c>
      <c r="AB42" s="95">
        <v>4631700</v>
      </c>
      <c r="AC42" s="10">
        <v>87.03</v>
      </c>
      <c r="AD42" s="2">
        <f t="shared" si="0"/>
        <v>2.4099999999999966</v>
      </c>
      <c r="AE42" s="138">
        <f t="shared" si="1"/>
        <v>-2.2574123989218431E-2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98</v>
      </c>
      <c r="U43" s="129">
        <v>85.19</v>
      </c>
      <c r="W43" s="133">
        <v>42482</v>
      </c>
      <c r="X43" s="10">
        <v>88</v>
      </c>
      <c r="Y43" s="10">
        <v>89.91</v>
      </c>
      <c r="Z43" s="10">
        <v>87.81</v>
      </c>
      <c r="AA43" s="10">
        <v>89.63</v>
      </c>
      <c r="AB43" s="95">
        <v>7055800</v>
      </c>
      <c r="AC43" s="10">
        <v>89.04</v>
      </c>
      <c r="AD43" s="2">
        <f t="shared" si="0"/>
        <v>2.0999999999999943</v>
      </c>
      <c r="AE43" s="138">
        <f t="shared" si="1"/>
        <v>2.6516024902006219E-2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99</v>
      </c>
      <c r="U44" s="130">
        <v>86.21</v>
      </c>
      <c r="W44" s="133">
        <v>42481</v>
      </c>
      <c r="X44" s="10">
        <v>86.6</v>
      </c>
      <c r="Y44" s="10">
        <v>88.65</v>
      </c>
      <c r="Z44" s="10">
        <v>85.2</v>
      </c>
      <c r="AA44" s="10">
        <v>87.32</v>
      </c>
      <c r="AB44" s="95">
        <v>9851900</v>
      </c>
      <c r="AC44" s="10">
        <v>86.74</v>
      </c>
      <c r="AD44" s="2">
        <f t="shared" si="0"/>
        <v>3.4500000000000028</v>
      </c>
      <c r="AE44" s="138">
        <f t="shared" si="1"/>
        <v>4.142153920038405E-2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100</v>
      </c>
      <c r="U45" s="130" t="s">
        <v>459</v>
      </c>
      <c r="W45" s="133">
        <v>42480</v>
      </c>
      <c r="X45" s="10">
        <v>82.73</v>
      </c>
      <c r="Y45" s="10">
        <v>84.61</v>
      </c>
      <c r="Z45" s="10">
        <v>82.2</v>
      </c>
      <c r="AA45" s="10">
        <v>83.85</v>
      </c>
      <c r="AB45" s="95">
        <v>6302600</v>
      </c>
      <c r="AC45" s="10">
        <v>83.29</v>
      </c>
      <c r="AD45" s="2">
        <f t="shared" si="0"/>
        <v>2.4099999999999966</v>
      </c>
      <c r="AE45" s="138">
        <f t="shared" si="1"/>
        <v>1.9586240665932397E-2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4" t="s">
        <v>78</v>
      </c>
      <c r="P46" s="474"/>
      <c r="Q46" s="34"/>
      <c r="R46"/>
      <c r="T46" s="87" t="s">
        <v>101</v>
      </c>
      <c r="U46" s="130" t="s">
        <v>364</v>
      </c>
      <c r="W46" s="133">
        <v>42479</v>
      </c>
      <c r="X46" s="10">
        <v>81.98</v>
      </c>
      <c r="Y46" s="10">
        <v>83.02</v>
      </c>
      <c r="Z46" s="10">
        <v>81.34</v>
      </c>
      <c r="AA46" s="10">
        <v>82.24</v>
      </c>
      <c r="AB46" s="95">
        <v>6959400</v>
      </c>
      <c r="AC46" s="10">
        <v>81.69</v>
      </c>
      <c r="AD46" s="2">
        <f t="shared" si="0"/>
        <v>1.6799999999999926</v>
      </c>
      <c r="AE46" s="138">
        <f t="shared" si="1"/>
        <v>1.6803584764749635E-2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96.899000000000015</v>
      </c>
      <c r="Q47" s="34"/>
      <c r="R47"/>
      <c r="T47" s="87" t="s">
        <v>102</v>
      </c>
      <c r="U47" s="130">
        <v>89.85</v>
      </c>
      <c r="W47" s="133">
        <v>42478</v>
      </c>
      <c r="X47" s="10">
        <v>79.98</v>
      </c>
      <c r="Y47" s="10">
        <v>82.04</v>
      </c>
      <c r="Z47" s="10">
        <v>78.62</v>
      </c>
      <c r="AA47" s="10">
        <v>80.88</v>
      </c>
      <c r="AB47" s="95">
        <v>7348100</v>
      </c>
      <c r="AC47" s="10">
        <v>80.34</v>
      </c>
      <c r="AD47" s="2">
        <f t="shared" si="0"/>
        <v>3.4200000000000017</v>
      </c>
      <c r="AE47" s="138">
        <f t="shared" si="1"/>
        <v>-4.0907400520638904E-3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96.018100000000004</v>
      </c>
      <c r="Q48" s="34"/>
      <c r="R48"/>
      <c r="T48" s="87" t="s">
        <v>103</v>
      </c>
      <c r="U48" s="130">
        <v>1.2701499999999999</v>
      </c>
      <c r="W48" s="133">
        <v>42475</v>
      </c>
      <c r="X48" s="10">
        <v>82.19</v>
      </c>
      <c r="Y48" s="10">
        <v>82.42</v>
      </c>
      <c r="Z48" s="10">
        <v>81.02</v>
      </c>
      <c r="AA48" s="10">
        <v>81.209999999999994</v>
      </c>
      <c r="AB48" s="95">
        <v>3804000</v>
      </c>
      <c r="AC48" s="10">
        <v>80.67</v>
      </c>
      <c r="AD48" s="2">
        <f t="shared" si="0"/>
        <v>1.4000000000000057</v>
      </c>
      <c r="AE48" s="138">
        <f t="shared" si="1"/>
        <v>-1.3452366393542747E-2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95.137200000000007</v>
      </c>
      <c r="Q49" s="34"/>
      <c r="R49"/>
      <c r="T49" s="87" t="s">
        <v>123</v>
      </c>
      <c r="U49" s="94" t="s">
        <v>236</v>
      </c>
      <c r="W49" s="133">
        <v>42474</v>
      </c>
      <c r="X49" s="10">
        <v>82.18</v>
      </c>
      <c r="Y49" s="10">
        <v>83.03</v>
      </c>
      <c r="Z49" s="10">
        <v>81.290000000000006</v>
      </c>
      <c r="AA49" s="10">
        <v>82.32</v>
      </c>
      <c r="AB49" s="95">
        <v>5102400</v>
      </c>
      <c r="AC49" s="10">
        <v>81.77</v>
      </c>
      <c r="AD49" s="2">
        <f t="shared" si="0"/>
        <v>1.7399999999999949</v>
      </c>
      <c r="AE49" s="138">
        <f t="shared" si="1"/>
        <v>7.2677999507266833E-3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94.25630000000001</v>
      </c>
      <c r="Q50" s="83"/>
      <c r="R50"/>
      <c r="T50" s="87"/>
      <c r="U50" s="130"/>
      <c r="W50" s="133">
        <v>42473</v>
      </c>
      <c r="X50" s="10">
        <v>80.67</v>
      </c>
      <c r="Y50" s="10">
        <v>82.15</v>
      </c>
      <c r="Z50" s="10">
        <v>80.17</v>
      </c>
      <c r="AA50" s="10">
        <v>81.72</v>
      </c>
      <c r="AB50" s="95">
        <v>4502000</v>
      </c>
      <c r="AC50" s="10">
        <v>81.180000000000007</v>
      </c>
      <c r="AD50" s="2">
        <f t="shared" si="0"/>
        <v>1.980000000000004</v>
      </c>
      <c r="AE50" s="138">
        <f t="shared" si="1"/>
        <v>2.6166097838452806E-2</v>
      </c>
    </row>
    <row r="51" spans="1:31" x14ac:dyDescent="0.25">
      <c r="O51" s="83">
        <v>1.06</v>
      </c>
      <c r="P51" s="83">
        <f t="shared" si="3"/>
        <v>93.375400000000013</v>
      </c>
      <c r="Q51" s="83"/>
      <c r="R51"/>
      <c r="T51" s="87" t="s">
        <v>105</v>
      </c>
      <c r="U51" s="130" t="s">
        <v>365</v>
      </c>
      <c r="W51" s="133">
        <v>42472</v>
      </c>
      <c r="X51" s="10">
        <v>78.33</v>
      </c>
      <c r="Y51" s="10">
        <v>80.260000000000005</v>
      </c>
      <c r="Z51" s="10">
        <v>78.19</v>
      </c>
      <c r="AA51" s="10">
        <v>79.64</v>
      </c>
      <c r="AB51" s="95">
        <v>4628400</v>
      </c>
      <c r="AC51" s="10">
        <v>79.11</v>
      </c>
      <c r="AD51" s="2">
        <f t="shared" si="0"/>
        <v>2.0700000000000074</v>
      </c>
      <c r="AE51" s="138">
        <f t="shared" si="1"/>
        <v>1.2025073557630828E-2</v>
      </c>
    </row>
    <row r="52" spans="1:31" x14ac:dyDescent="0.25">
      <c r="O52" s="83">
        <v>1.05</v>
      </c>
      <c r="P52" s="83">
        <f t="shared" si="3"/>
        <v>92.494500000000002</v>
      </c>
      <c r="Q52" s="83"/>
      <c r="R52"/>
      <c r="T52" s="87" t="s">
        <v>106</v>
      </c>
      <c r="U52" s="130" t="s">
        <v>275</v>
      </c>
      <c r="W52" s="133">
        <v>42471</v>
      </c>
      <c r="X52" s="10">
        <v>79.14</v>
      </c>
      <c r="Y52" s="10">
        <v>80.510000000000005</v>
      </c>
      <c r="Z52" s="10">
        <v>78.58</v>
      </c>
      <c r="AA52" s="10">
        <v>78.69</v>
      </c>
      <c r="AB52" s="95">
        <v>4109600</v>
      </c>
      <c r="AC52" s="10">
        <v>78.17</v>
      </c>
      <c r="AD52" s="2">
        <f t="shared" si="0"/>
        <v>1.9300000000000068</v>
      </c>
      <c r="AE52" s="138">
        <f t="shared" si="1"/>
        <v>-5.9766022380467465E-3</v>
      </c>
    </row>
    <row r="53" spans="1:31" x14ac:dyDescent="0.25">
      <c r="O53" s="83">
        <v>1.04</v>
      </c>
      <c r="P53" s="83">
        <f t="shared" si="3"/>
        <v>91.613600000000005</v>
      </c>
      <c r="Q53" s="83"/>
      <c r="R53"/>
      <c r="T53" s="87" t="s">
        <v>107</v>
      </c>
      <c r="U53" s="131">
        <v>1777206</v>
      </c>
      <c r="W53" s="133">
        <v>42468</v>
      </c>
      <c r="X53" s="10">
        <v>78.66</v>
      </c>
      <c r="Y53" s="10">
        <v>80.58</v>
      </c>
      <c r="Z53" s="10">
        <v>78.319999999999993</v>
      </c>
      <c r="AA53" s="10">
        <v>79.17</v>
      </c>
      <c r="AB53" s="95">
        <v>4211200</v>
      </c>
      <c r="AC53" s="10">
        <v>78.64</v>
      </c>
      <c r="AD53" s="2">
        <f t="shared" si="0"/>
        <v>2.2600000000000051</v>
      </c>
      <c r="AE53" s="138">
        <f t="shared" si="1"/>
        <v>1.4971605575632374E-2</v>
      </c>
    </row>
    <row r="54" spans="1:31" x14ac:dyDescent="0.25">
      <c r="O54" s="83">
        <v>1.03</v>
      </c>
      <c r="P54" s="83">
        <f t="shared" si="3"/>
        <v>90.732700000000008</v>
      </c>
      <c r="Q54" s="83"/>
      <c r="R54"/>
      <c r="T54" s="87" t="s">
        <v>110</v>
      </c>
      <c r="U54" s="131">
        <v>1790120</v>
      </c>
      <c r="W54" s="133">
        <v>42467</v>
      </c>
      <c r="X54" s="10">
        <v>77.959999999999994</v>
      </c>
      <c r="Y54" s="10">
        <v>78.67</v>
      </c>
      <c r="Z54" s="10">
        <v>77.42</v>
      </c>
      <c r="AA54" s="10">
        <v>78</v>
      </c>
      <c r="AB54" s="95">
        <v>4246100</v>
      </c>
      <c r="AC54" s="10">
        <v>77.48</v>
      </c>
      <c r="AD54" s="2">
        <f t="shared" si="0"/>
        <v>1.25</v>
      </c>
      <c r="AE54" s="138">
        <f t="shared" si="1"/>
        <v>-4.4969805987408185E-3</v>
      </c>
    </row>
    <row r="55" spans="1:31" x14ac:dyDescent="0.25">
      <c r="O55" s="83">
        <v>1.02</v>
      </c>
      <c r="P55" s="83">
        <f t="shared" si="3"/>
        <v>89.851800000000011</v>
      </c>
      <c r="Q55" s="83"/>
      <c r="R55"/>
      <c r="T55" s="87" t="s">
        <v>108</v>
      </c>
      <c r="U55" s="130" t="s">
        <v>366</v>
      </c>
      <c r="W55" s="133">
        <v>42466</v>
      </c>
      <c r="X55" s="10">
        <v>78.349999999999994</v>
      </c>
      <c r="Y55" s="10">
        <v>78.53</v>
      </c>
      <c r="Z55" s="10">
        <v>77.37</v>
      </c>
      <c r="AA55" s="10">
        <v>78.349999999999994</v>
      </c>
      <c r="AB55" s="95">
        <v>4374000</v>
      </c>
      <c r="AC55" s="10">
        <v>77.83</v>
      </c>
      <c r="AD55" s="2">
        <f t="shared" si="0"/>
        <v>1.1599999999999966</v>
      </c>
      <c r="AE55" s="138">
        <f t="shared" si="1"/>
        <v>-3.4571062740076375E-3</v>
      </c>
    </row>
    <row r="56" spans="1:31" x14ac:dyDescent="0.25">
      <c r="O56" s="83">
        <v>1.01</v>
      </c>
      <c r="P56" s="83">
        <f t="shared" si="3"/>
        <v>88.9709</v>
      </c>
      <c r="Q56" s="83"/>
      <c r="R56"/>
      <c r="T56" s="87" t="s">
        <v>111</v>
      </c>
      <c r="U56" s="130">
        <v>15.88</v>
      </c>
      <c r="W56" s="133">
        <v>42465</v>
      </c>
      <c r="X56" s="10">
        <v>77.55</v>
      </c>
      <c r="Y56" s="10">
        <v>78.98</v>
      </c>
      <c r="Z56" s="10">
        <v>77.290000000000006</v>
      </c>
      <c r="AA56" s="10">
        <v>78.62</v>
      </c>
      <c r="AB56" s="95">
        <v>3614300</v>
      </c>
      <c r="AC56" s="10">
        <v>78.099999999999994</v>
      </c>
      <c r="AD56" s="2">
        <f t="shared" si="0"/>
        <v>1.6899999999999977</v>
      </c>
      <c r="AE56" s="138">
        <f t="shared" si="1"/>
        <v>3.5980467746081768E-3</v>
      </c>
    </row>
    <row r="57" spans="1:31" x14ac:dyDescent="0.25">
      <c r="O57" s="83">
        <v>1</v>
      </c>
      <c r="P57" s="83">
        <f t="shared" si="3"/>
        <v>88.09</v>
      </c>
      <c r="Q57" s="83"/>
      <c r="R57"/>
      <c r="T57" s="87" t="s">
        <v>112</v>
      </c>
      <c r="U57" s="130">
        <v>5.39</v>
      </c>
      <c r="W57" s="133">
        <v>42464</v>
      </c>
      <c r="X57" s="10">
        <v>78.72</v>
      </c>
      <c r="Y57" s="10">
        <v>80.02</v>
      </c>
      <c r="Z57" s="10">
        <v>78.17</v>
      </c>
      <c r="AA57" s="10">
        <v>78.34</v>
      </c>
      <c r="AB57" s="95">
        <v>3464800</v>
      </c>
      <c r="AC57" s="10">
        <v>77.819999999999993</v>
      </c>
      <c r="AD57" s="2">
        <f t="shared" si="0"/>
        <v>1.8499999999999943</v>
      </c>
      <c r="AE57" s="138">
        <f t="shared" si="1"/>
        <v>-7.3979591836735858E-3</v>
      </c>
    </row>
    <row r="58" spans="1:31" x14ac:dyDescent="0.25">
      <c r="O58" s="83">
        <v>0.99</v>
      </c>
      <c r="P58" s="83">
        <f t="shared" si="3"/>
        <v>87.209100000000007</v>
      </c>
      <c r="Q58" s="83"/>
      <c r="R58"/>
      <c r="T58" s="87" t="s">
        <v>109</v>
      </c>
      <c r="U58" s="130" t="s">
        <v>367</v>
      </c>
      <c r="W58" s="133">
        <v>42461</v>
      </c>
      <c r="X58" s="10">
        <v>78.819999999999993</v>
      </c>
      <c r="Y58" s="10">
        <v>79.42</v>
      </c>
      <c r="Z58" s="10">
        <v>78.03</v>
      </c>
      <c r="AA58" s="10">
        <v>78.92</v>
      </c>
      <c r="AB58" s="95">
        <v>4232900</v>
      </c>
      <c r="AC58" s="10">
        <v>78.400000000000006</v>
      </c>
      <c r="AD58" s="2">
        <f t="shared" si="0"/>
        <v>1.3900000000000006</v>
      </c>
      <c r="AE58" s="138">
        <f t="shared" si="1"/>
        <v>-7.8461149076182179E-3</v>
      </c>
    </row>
    <row r="59" spans="1:31" x14ac:dyDescent="0.25">
      <c r="O59" s="83">
        <v>0.98</v>
      </c>
      <c r="P59" s="83">
        <f t="shared" si="3"/>
        <v>86.328199999999995</v>
      </c>
      <c r="Q59" s="83"/>
      <c r="R59"/>
      <c r="W59" s="133">
        <v>42460</v>
      </c>
      <c r="X59" s="10">
        <v>80.290000000000006</v>
      </c>
      <c r="Y59" s="10">
        <v>80.709999999999994</v>
      </c>
      <c r="Z59" s="10">
        <v>78.540000000000006</v>
      </c>
      <c r="AA59" s="10">
        <v>79.55</v>
      </c>
      <c r="AB59" s="95">
        <v>5116800</v>
      </c>
      <c r="AC59" s="10">
        <v>79.02</v>
      </c>
      <c r="AD59" s="2">
        <f t="shared" si="0"/>
        <v>2.1699999999999875</v>
      </c>
      <c r="AE59" s="138">
        <f t="shared" si="1"/>
        <v>-1.2620267399725216E-2</v>
      </c>
    </row>
    <row r="60" spans="1:31" x14ac:dyDescent="0.25">
      <c r="O60" s="83">
        <v>0.97</v>
      </c>
      <c r="P60" s="83">
        <f t="shared" si="3"/>
        <v>85.447299999999998</v>
      </c>
      <c r="Q60" s="83"/>
      <c r="R60"/>
      <c r="W60" s="133">
        <v>42459</v>
      </c>
      <c r="X60" s="10">
        <v>80.400000000000006</v>
      </c>
      <c r="Y60" s="10">
        <v>81.45</v>
      </c>
      <c r="Z60" s="10">
        <v>80.17</v>
      </c>
      <c r="AA60" s="10">
        <v>80.56</v>
      </c>
      <c r="AB60" s="95">
        <v>3145900</v>
      </c>
      <c r="AC60" s="10">
        <v>80.03</v>
      </c>
      <c r="AD60" s="2">
        <f t="shared" si="0"/>
        <v>1.2800000000000011</v>
      </c>
      <c r="AE60" s="138">
        <f t="shared" si="1"/>
        <v>9.587485807998064E-3</v>
      </c>
    </row>
    <row r="61" spans="1:31" x14ac:dyDescent="0.25">
      <c r="O61" s="83">
        <v>0.96</v>
      </c>
      <c r="P61" s="83">
        <f t="shared" si="3"/>
        <v>84.566400000000002</v>
      </c>
      <c r="Q61" s="83"/>
      <c r="R61"/>
      <c r="W61" s="133">
        <v>42458</v>
      </c>
      <c r="X61" s="10">
        <v>78.41</v>
      </c>
      <c r="Y61" s="10">
        <v>79.989999999999995</v>
      </c>
      <c r="Z61" s="10">
        <v>77.8</v>
      </c>
      <c r="AA61" s="10">
        <v>79.8</v>
      </c>
      <c r="AB61" s="95">
        <v>4381200</v>
      </c>
      <c r="AC61" s="10">
        <v>79.27</v>
      </c>
      <c r="AD61" s="2">
        <f t="shared" si="0"/>
        <v>2.1899999999999977</v>
      </c>
      <c r="AE61" s="138">
        <f t="shared" si="1"/>
        <v>1.2517562907139901E-2</v>
      </c>
    </row>
    <row r="62" spans="1:31" x14ac:dyDescent="0.25">
      <c r="O62" s="83">
        <v>0.95</v>
      </c>
      <c r="P62" s="83">
        <f t="shared" si="3"/>
        <v>83.685500000000005</v>
      </c>
      <c r="Q62" s="83"/>
      <c r="R62"/>
      <c r="W62" s="133">
        <v>42457</v>
      </c>
      <c r="X62" s="10">
        <v>80.75</v>
      </c>
      <c r="Y62" s="10">
        <v>80.92</v>
      </c>
      <c r="Z62" s="10">
        <v>78.47</v>
      </c>
      <c r="AA62" s="10">
        <v>78.81</v>
      </c>
      <c r="AB62" s="95">
        <v>6327000</v>
      </c>
      <c r="AC62" s="10">
        <v>78.290000000000006</v>
      </c>
      <c r="AD62" s="2">
        <f t="shared" si="0"/>
        <v>2.4500000000000028</v>
      </c>
      <c r="AE62" s="138">
        <f t="shared" si="1"/>
        <v>-2.6001492908683588E-2</v>
      </c>
    </row>
    <row r="63" spans="1:31" x14ac:dyDescent="0.25">
      <c r="O63" s="83">
        <v>0.94</v>
      </c>
      <c r="P63" s="83">
        <f t="shared" si="3"/>
        <v>82.804599999999994</v>
      </c>
      <c r="Q63" s="83"/>
      <c r="R63"/>
      <c r="T63" s="86"/>
      <c r="W63" s="133">
        <v>42453</v>
      </c>
      <c r="X63" s="10">
        <v>80.78</v>
      </c>
      <c r="Y63" s="10">
        <v>81.27</v>
      </c>
      <c r="Z63" s="10">
        <v>80.040000000000006</v>
      </c>
      <c r="AA63" s="10">
        <v>80.92</v>
      </c>
      <c r="AB63" s="95">
        <v>4212500</v>
      </c>
      <c r="AC63" s="10">
        <v>80.38</v>
      </c>
      <c r="AD63" s="2">
        <f t="shared" si="0"/>
        <v>1.2299999999999898</v>
      </c>
      <c r="AE63" s="138">
        <f t="shared" si="1"/>
        <v>-7.4092368486047278E-3</v>
      </c>
    </row>
    <row r="64" spans="1:31" x14ac:dyDescent="0.25">
      <c r="O64" s="83">
        <v>0.93</v>
      </c>
      <c r="P64" s="83">
        <f t="shared" si="3"/>
        <v>81.923700000000011</v>
      </c>
      <c r="Q64" s="83"/>
      <c r="R64"/>
      <c r="S64" s="86"/>
      <c r="T64"/>
      <c r="W64" s="133">
        <v>42452</v>
      </c>
      <c r="X64" s="10">
        <v>82.13</v>
      </c>
      <c r="Y64" s="10">
        <v>82.35</v>
      </c>
      <c r="Z64" s="10">
        <v>81.39</v>
      </c>
      <c r="AA64" s="10">
        <v>81.52</v>
      </c>
      <c r="AB64" s="95">
        <v>4268400</v>
      </c>
      <c r="AC64" s="10">
        <v>80.98</v>
      </c>
      <c r="AD64" s="2">
        <f t="shared" si="0"/>
        <v>0.95999999999999375</v>
      </c>
      <c r="AE64" s="138">
        <f t="shared" si="1"/>
        <v>-6.6241413150146533E-3</v>
      </c>
    </row>
    <row r="65" spans="15:31" x14ac:dyDescent="0.25">
      <c r="O65" s="83">
        <v>0.92</v>
      </c>
      <c r="P65" s="83">
        <f t="shared" si="3"/>
        <v>81.0428</v>
      </c>
      <c r="Q65" s="83"/>
      <c r="R65"/>
      <c r="S65" s="86"/>
      <c r="T65"/>
      <c r="W65" s="133">
        <v>42451</v>
      </c>
      <c r="X65" s="10">
        <v>83.05</v>
      </c>
      <c r="Y65" s="10">
        <v>83.27</v>
      </c>
      <c r="Z65" s="10">
        <v>81.709999999999994</v>
      </c>
      <c r="AA65" s="10">
        <v>82.06</v>
      </c>
      <c r="AB65" s="95">
        <v>5142000</v>
      </c>
      <c r="AC65" s="10">
        <v>81.52</v>
      </c>
      <c r="AD65" s="2">
        <f t="shared" si="0"/>
        <v>1.5600000000000023</v>
      </c>
      <c r="AE65" s="138">
        <f t="shared" si="1"/>
        <v>-2.2776312634859797E-2</v>
      </c>
    </row>
    <row r="66" spans="15:31" x14ac:dyDescent="0.25">
      <c r="O66" s="83">
        <v>0.91</v>
      </c>
      <c r="P66" s="83">
        <f t="shared" si="3"/>
        <v>80.161900000000003</v>
      </c>
      <c r="Q66" s="83"/>
      <c r="R66"/>
      <c r="S66" s="86"/>
      <c r="T66"/>
      <c r="W66" s="133">
        <v>42450</v>
      </c>
      <c r="X66" s="10">
        <v>84.39</v>
      </c>
      <c r="Y66" s="10">
        <v>84.98</v>
      </c>
      <c r="Z66" s="10">
        <v>83.47</v>
      </c>
      <c r="AA66" s="10">
        <v>83.98</v>
      </c>
      <c r="AB66" s="95">
        <v>3872600</v>
      </c>
      <c r="AC66" s="10">
        <v>83.42</v>
      </c>
      <c r="AD66" s="2">
        <f t="shared" si="0"/>
        <v>1.5100000000000051</v>
      </c>
      <c r="AE66" s="138">
        <f t="shared" si="1"/>
        <v>-5.2468399713808678E-3</v>
      </c>
    </row>
    <row r="67" spans="15:31" x14ac:dyDescent="0.25">
      <c r="O67" s="83">
        <v>0.9</v>
      </c>
      <c r="P67" s="83">
        <f t="shared" si="3"/>
        <v>79.281000000000006</v>
      </c>
      <c r="Q67" s="83"/>
      <c r="R67"/>
      <c r="S67" s="86"/>
      <c r="T67"/>
      <c r="W67" s="133">
        <v>42447</v>
      </c>
      <c r="X67" s="10">
        <v>83.45</v>
      </c>
      <c r="Y67" s="10">
        <v>85.3</v>
      </c>
      <c r="Z67" s="10">
        <v>83.27</v>
      </c>
      <c r="AA67" s="10">
        <v>84.42</v>
      </c>
      <c r="AB67" s="95">
        <v>8389400</v>
      </c>
      <c r="AC67" s="10">
        <v>83.86</v>
      </c>
      <c r="AD67" s="2">
        <f>Y67-Z67</f>
        <v>2.0300000000000011</v>
      </c>
      <c r="AE67" s="138">
        <f>AC67/AC68-1</f>
        <v>1.6115351993214677E-2</v>
      </c>
    </row>
    <row r="68" spans="15:31" x14ac:dyDescent="0.25">
      <c r="W68" s="133">
        <v>42446</v>
      </c>
      <c r="X68" s="10">
        <v>80.709999999999994</v>
      </c>
      <c r="Y68" s="10">
        <v>83.27</v>
      </c>
      <c r="Z68" s="10">
        <v>79.61</v>
      </c>
      <c r="AA68" s="10">
        <v>83.08</v>
      </c>
      <c r="AB68" s="95">
        <v>4969800</v>
      </c>
      <c r="AC68" s="10">
        <v>82.53</v>
      </c>
      <c r="AD68" s="2">
        <f>Y68-Z68</f>
        <v>3.6599999999999966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7" priority="11">
      <formula>F24&gt;0</formula>
    </cfRule>
    <cfRule type="expression" dxfId="396" priority="12">
      <formula>F24&lt;0</formula>
    </cfRule>
  </conditionalFormatting>
  <conditionalFormatting sqref="H27:H30">
    <cfRule type="expression" dxfId="395" priority="9">
      <formula>H27&gt;0</formula>
    </cfRule>
    <cfRule type="expression" dxfId="394" priority="10">
      <formula>H27&lt;0</formula>
    </cfRule>
  </conditionalFormatting>
  <conditionalFormatting sqref="F25">
    <cfRule type="expression" dxfId="393" priority="7">
      <formula>F25&gt;0</formula>
    </cfRule>
    <cfRule type="expression" dxfId="392" priority="8">
      <formula>F25&lt;0</formula>
    </cfRule>
  </conditionalFormatting>
  <conditionalFormatting sqref="H24:H26">
    <cfRule type="expression" dxfId="391" priority="5">
      <formula>H24&gt;0</formula>
    </cfRule>
    <cfRule type="expression" dxfId="390" priority="6">
      <formula>H24&lt;0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191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42541</v>
      </c>
      <c r="X2" s="396">
        <v>208.82</v>
      </c>
      <c r="Y2" s="40">
        <v>209.61</v>
      </c>
      <c r="Z2" s="40">
        <v>207.75</v>
      </c>
      <c r="AA2" s="396">
        <v>207.85</v>
      </c>
      <c r="AB2" s="95">
        <v>79099800</v>
      </c>
      <c r="AC2" s="258">
        <v>207.85</v>
      </c>
      <c r="AD2" s="2">
        <f>Y2-Z2</f>
        <v>1.8600000000000136</v>
      </c>
      <c r="AE2" s="138">
        <f>AC2/AC3-1</f>
        <v>6.4400542320355303E-3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207.85</v>
      </c>
      <c r="T3" s="121"/>
      <c r="W3" s="94">
        <v>42538</v>
      </c>
      <c r="X3" s="396">
        <v>207.17</v>
      </c>
      <c r="Y3" s="40">
        <v>207.2</v>
      </c>
      <c r="Z3" s="40">
        <v>205.75</v>
      </c>
      <c r="AA3" s="396">
        <v>206.52</v>
      </c>
      <c r="AB3" s="95">
        <v>117055700</v>
      </c>
      <c r="AC3" s="258">
        <v>206.52</v>
      </c>
      <c r="AD3" s="2">
        <f>Y3-Z3</f>
        <v>1.4499999999999886</v>
      </c>
      <c r="AE3" s="138" t="e">
        <f>AC3/AC4-1</f>
        <v>#DIV/0!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207.85</v>
      </c>
      <c r="T4" s="121"/>
      <c r="W4" s="94">
        <v>42538</v>
      </c>
      <c r="X4" s="396" t="s">
        <v>342</v>
      </c>
      <c r="Y4" s="40"/>
      <c r="Z4" s="40"/>
      <c r="AA4" s="396"/>
      <c r="AB4" s="95"/>
      <c r="AC4" s="258"/>
      <c r="AD4" s="2">
        <f t="shared" ref="AD4:AD67" si="0">Y4-Z4</f>
        <v>0</v>
      </c>
      <c r="AE4" s="138">
        <f t="shared" ref="AE4:AE67" si="1">AC4/AC5-1</f>
        <v>-1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42537</v>
      </c>
      <c r="X5" s="396">
        <v>207.75</v>
      </c>
      <c r="Y5" s="40">
        <v>208.57</v>
      </c>
      <c r="Z5" s="40">
        <v>205.59</v>
      </c>
      <c r="AA5" s="396">
        <v>208.37</v>
      </c>
      <c r="AB5" s="95">
        <v>149533100</v>
      </c>
      <c r="AC5" s="258">
        <v>207.29</v>
      </c>
      <c r="AD5" s="2">
        <f t="shared" si="0"/>
        <v>2.9799999999999898</v>
      </c>
      <c r="AE5" s="138">
        <f t="shared" si="1"/>
        <v>2.9514224888715912E-3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42536</v>
      </c>
      <c r="X6" s="396">
        <v>208.04</v>
      </c>
      <c r="Y6" s="40">
        <v>209.36</v>
      </c>
      <c r="Z6" s="40">
        <v>207.53</v>
      </c>
      <c r="AA6" s="396">
        <v>207.75</v>
      </c>
      <c r="AB6" s="95">
        <v>109124500</v>
      </c>
      <c r="AC6" s="258">
        <v>206.68</v>
      </c>
      <c r="AD6" s="2">
        <f t="shared" si="0"/>
        <v>1.8300000000000125</v>
      </c>
      <c r="AE6" s="138">
        <f t="shared" si="1"/>
        <v>-1.3529184383456183E-3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200</v>
      </c>
      <c r="P7"/>
      <c r="Q7" s="2">
        <f>Q10+Q8</f>
        <v>160.82999999999993</v>
      </c>
      <c r="R7" s="197"/>
      <c r="T7" s="85"/>
      <c r="W7" s="94">
        <v>42535</v>
      </c>
      <c r="X7" s="396">
        <v>208</v>
      </c>
      <c r="Y7" s="40">
        <v>208.74</v>
      </c>
      <c r="Z7" s="40">
        <v>206.92</v>
      </c>
      <c r="AA7" s="396">
        <v>208.04</v>
      </c>
      <c r="AB7" s="95">
        <v>125059300</v>
      </c>
      <c r="AC7" s="258">
        <v>206.96</v>
      </c>
      <c r="AD7" s="2">
        <f t="shared" si="0"/>
        <v>1.8200000000000216</v>
      </c>
      <c r="AE7" s="138">
        <f t="shared" si="1"/>
        <v>-1.9771423060230831E-3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205</v>
      </c>
      <c r="Q8" s="2">
        <f>K18+M18-F18+Q2*Q4</f>
        <v>0</v>
      </c>
      <c r="W8" s="94">
        <v>42534</v>
      </c>
      <c r="X8" s="396">
        <v>209.36</v>
      </c>
      <c r="Y8" s="40">
        <v>210.37</v>
      </c>
      <c r="Z8" s="40">
        <v>208.35</v>
      </c>
      <c r="AA8" s="396">
        <v>208.45</v>
      </c>
      <c r="AB8" s="95">
        <v>117751200</v>
      </c>
      <c r="AC8" s="258">
        <v>207.37</v>
      </c>
      <c r="AD8" s="2">
        <f t="shared" si="0"/>
        <v>2.0200000000000102</v>
      </c>
      <c r="AE8" s="138">
        <f t="shared" si="1"/>
        <v>-7.7040865154559546E-3</v>
      </c>
    </row>
    <row r="9" spans="1:40" x14ac:dyDescent="0.25">
      <c r="O9" s="11" t="s">
        <v>272</v>
      </c>
      <c r="P9"/>
      <c r="Q9" s="138">
        <f>IF(Q2=0, 0, Q8/Q6)</f>
        <v>0</v>
      </c>
      <c r="W9" s="94">
        <v>42531</v>
      </c>
      <c r="X9" s="396">
        <v>210.46</v>
      </c>
      <c r="Y9" s="40">
        <v>210.86</v>
      </c>
      <c r="Z9" s="40">
        <v>209.43</v>
      </c>
      <c r="AA9" s="396">
        <v>210.07</v>
      </c>
      <c r="AB9" s="95">
        <v>113829200</v>
      </c>
      <c r="AC9" s="258">
        <v>208.98</v>
      </c>
      <c r="AD9" s="2">
        <f t="shared" si="0"/>
        <v>1.4300000000000068</v>
      </c>
      <c r="AE9" s="138">
        <f t="shared" si="1"/>
        <v>-9.4795715233670919E-3</v>
      </c>
      <c r="AK9" s="246"/>
      <c r="AN9" s="246"/>
    </row>
    <row r="10" spans="1:40" ht="12.75" customHeight="1" x14ac:dyDescent="0.25">
      <c r="O10" s="11" t="s">
        <v>271</v>
      </c>
      <c r="Q10" s="2">
        <f>M37</f>
        <v>160.82999999999993</v>
      </c>
      <c r="W10" s="94">
        <v>42530</v>
      </c>
      <c r="X10" s="396">
        <v>211.51</v>
      </c>
      <c r="Y10" s="40">
        <v>212.22</v>
      </c>
      <c r="Z10" s="40">
        <v>211.19</v>
      </c>
      <c r="AA10" s="396">
        <v>212.08</v>
      </c>
      <c r="AB10" s="95">
        <v>73786900</v>
      </c>
      <c r="AC10" s="258">
        <v>210.98</v>
      </c>
      <c r="AD10" s="2">
        <f t="shared" si="0"/>
        <v>1.0300000000000011</v>
      </c>
      <c r="AE10" s="138">
        <f t="shared" si="1"/>
        <v>-1.3726511099542149E-3</v>
      </c>
    </row>
    <row r="11" spans="1:40" x14ac:dyDescent="0.25">
      <c r="O11" s="11" t="s">
        <v>193</v>
      </c>
      <c r="Q11" s="138">
        <v>0</v>
      </c>
      <c r="W11" s="94">
        <v>42529</v>
      </c>
      <c r="X11" s="396">
        <v>211.84</v>
      </c>
      <c r="Y11" s="40">
        <v>212.52</v>
      </c>
      <c r="Z11" s="40">
        <v>211.69</v>
      </c>
      <c r="AA11" s="396">
        <v>212.37</v>
      </c>
      <c r="AB11" s="95">
        <v>66170900</v>
      </c>
      <c r="AC11" s="258">
        <v>211.27</v>
      </c>
      <c r="AD11" s="2">
        <f t="shared" si="0"/>
        <v>0.83000000000001251</v>
      </c>
      <c r="AE11" s="138">
        <f t="shared" si="1"/>
        <v>3.2766644505650699E-3</v>
      </c>
      <c r="AK11" s="246"/>
      <c r="AN11" s="246"/>
    </row>
    <row r="12" spans="1:40" x14ac:dyDescent="0.25">
      <c r="W12" s="94">
        <v>42528</v>
      </c>
      <c r="X12" s="396">
        <v>211.53</v>
      </c>
      <c r="Y12" s="40">
        <v>212.34</v>
      </c>
      <c r="Z12" s="40">
        <v>211.5</v>
      </c>
      <c r="AA12" s="396">
        <v>211.68</v>
      </c>
      <c r="AB12" s="95">
        <v>60974800</v>
      </c>
      <c r="AC12" s="258">
        <v>210.58</v>
      </c>
      <c r="AD12" s="2">
        <f t="shared" si="0"/>
        <v>0.84000000000000341</v>
      </c>
      <c r="AE12" s="138">
        <f t="shared" si="1"/>
        <v>1.5219252354228274E-3</v>
      </c>
    </row>
    <row r="13" spans="1:40" x14ac:dyDescent="0.25">
      <c r="W13" s="94">
        <v>42527</v>
      </c>
      <c r="X13" s="396">
        <v>210.7</v>
      </c>
      <c r="Y13" s="40">
        <v>211.77</v>
      </c>
      <c r="Z13" s="40">
        <v>210.51</v>
      </c>
      <c r="AA13" s="396">
        <v>211.35</v>
      </c>
      <c r="AB13" s="95">
        <v>64887000</v>
      </c>
      <c r="AC13" s="258">
        <v>210.26</v>
      </c>
      <c r="AD13" s="2">
        <f t="shared" si="0"/>
        <v>1.2600000000000193</v>
      </c>
      <c r="AE13" s="138">
        <f t="shared" si="1"/>
        <v>5.1149672546488834E-3</v>
      </c>
      <c r="AK13" s="246"/>
      <c r="AN13" s="246"/>
    </row>
    <row r="14" spans="1:40" x14ac:dyDescent="0.25">
      <c r="T14" s="84"/>
      <c r="U14" s="11"/>
      <c r="W14" s="94">
        <v>42524</v>
      </c>
      <c r="X14" s="396">
        <v>210.25</v>
      </c>
      <c r="Y14" s="40">
        <v>210.69</v>
      </c>
      <c r="Z14" s="40">
        <v>208.86</v>
      </c>
      <c r="AA14" s="396">
        <v>210.28</v>
      </c>
      <c r="AB14" s="95">
        <v>101757100</v>
      </c>
      <c r="AC14" s="258">
        <v>209.19</v>
      </c>
      <c r="AD14" s="2">
        <f t="shared" si="0"/>
        <v>1.8299999999999841</v>
      </c>
      <c r="AE14" s="138">
        <f t="shared" si="1"/>
        <v>-3.0025736345439258E-3</v>
      </c>
    </row>
    <row r="15" spans="1:40" x14ac:dyDescent="0.25">
      <c r="W15" s="94">
        <v>42523</v>
      </c>
      <c r="X15" s="396">
        <v>209.8</v>
      </c>
      <c r="Y15" s="40">
        <v>210.93</v>
      </c>
      <c r="Z15" s="40">
        <v>209.24</v>
      </c>
      <c r="AA15" s="396">
        <v>210.91</v>
      </c>
      <c r="AB15" s="95">
        <v>63044700</v>
      </c>
      <c r="AC15" s="258">
        <v>209.82</v>
      </c>
      <c r="AD15" s="2">
        <f t="shared" si="0"/>
        <v>1.6899999999999977</v>
      </c>
      <c r="AE15" s="138">
        <f t="shared" si="1"/>
        <v>3.0595659240844064E-3</v>
      </c>
      <c r="AK15" s="246"/>
      <c r="AN15" s="246"/>
    </row>
    <row r="16" spans="1:40" x14ac:dyDescent="0.25">
      <c r="W16" s="94">
        <v>42522</v>
      </c>
      <c r="X16" s="396">
        <v>209.12</v>
      </c>
      <c r="Y16" s="40">
        <v>210.48</v>
      </c>
      <c r="Z16" s="40">
        <v>208.89</v>
      </c>
      <c r="AA16" s="396">
        <v>210.27</v>
      </c>
      <c r="AB16" s="95">
        <v>69936200</v>
      </c>
      <c r="AC16" s="258">
        <v>209.18</v>
      </c>
      <c r="AD16" s="2">
        <f t="shared" si="0"/>
        <v>1.5900000000000034</v>
      </c>
      <c r="AE16" s="138">
        <f t="shared" si="1"/>
        <v>2.0598802395210836E-3</v>
      </c>
    </row>
    <row r="17" spans="1:40" x14ac:dyDescent="0.25">
      <c r="W17" s="94">
        <v>42521</v>
      </c>
      <c r="X17" s="396">
        <v>210.56</v>
      </c>
      <c r="Y17" s="40">
        <v>210.69</v>
      </c>
      <c r="Z17" s="40">
        <v>209.18</v>
      </c>
      <c r="AA17" s="396">
        <v>209.84</v>
      </c>
      <c r="AB17" s="95">
        <v>109879400</v>
      </c>
      <c r="AC17" s="258">
        <v>208.75</v>
      </c>
      <c r="AD17" s="2">
        <f t="shared" si="0"/>
        <v>1.5099999999999909</v>
      </c>
      <c r="AE17" s="138">
        <f t="shared" si="1"/>
        <v>-1.9125029882859357E-3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42517</v>
      </c>
      <c r="X18" s="396">
        <v>209.53</v>
      </c>
      <c r="Y18" s="40">
        <v>210.25</v>
      </c>
      <c r="Z18" s="40">
        <v>209.47</v>
      </c>
      <c r="AA18" s="396">
        <v>210.24</v>
      </c>
      <c r="AB18" s="95">
        <v>64211200</v>
      </c>
      <c r="AC18" s="258">
        <v>209.15</v>
      </c>
      <c r="AD18" s="2">
        <f t="shared" si="0"/>
        <v>0.78000000000000114</v>
      </c>
      <c r="AE18" s="138">
        <f t="shared" si="1"/>
        <v>4.2735042735042583E-3</v>
      </c>
    </row>
    <row r="19" spans="1:40" x14ac:dyDescent="0.25">
      <c r="W19" s="94">
        <v>42516</v>
      </c>
      <c r="X19" s="396">
        <v>209.44</v>
      </c>
      <c r="Y19" s="40">
        <v>209.71</v>
      </c>
      <c r="Z19" s="40">
        <v>208.97</v>
      </c>
      <c r="AA19" s="396">
        <v>209.34</v>
      </c>
      <c r="AB19" s="95">
        <v>55280700</v>
      </c>
      <c r="AC19" s="258">
        <v>208.26</v>
      </c>
      <c r="AD19" s="2">
        <f t="shared" si="0"/>
        <v>0.74000000000000909</v>
      </c>
      <c r="AE19" s="138">
        <f t="shared" si="1"/>
        <v>2.881844380404619E-4</v>
      </c>
      <c r="AK19" s="246"/>
      <c r="AN19" s="246"/>
    </row>
    <row r="20" spans="1:40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2" t="s">
        <v>65</v>
      </c>
      <c r="G20" s="240" t="s">
        <v>155</v>
      </c>
      <c r="H20" s="240" t="s">
        <v>88</v>
      </c>
      <c r="I20" s="240" t="s">
        <v>161</v>
      </c>
      <c r="W20" s="94">
        <v>42515</v>
      </c>
      <c r="X20" s="396">
        <v>208.67</v>
      </c>
      <c r="Y20" s="40">
        <v>209.77</v>
      </c>
      <c r="Z20" s="40">
        <v>207.87</v>
      </c>
      <c r="AA20" s="396">
        <v>209.28</v>
      </c>
      <c r="AB20" s="95">
        <v>76621400</v>
      </c>
      <c r="AC20" s="258">
        <v>208.2</v>
      </c>
      <c r="AD20" s="2">
        <f t="shared" si="0"/>
        <v>1.9000000000000057</v>
      </c>
      <c r="AE20" s="138">
        <f t="shared" si="1"/>
        <v>6.8185115334395974E-3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42514</v>
      </c>
      <c r="X21" s="396">
        <v>206.17</v>
      </c>
      <c r="Y21" s="40">
        <v>208.24</v>
      </c>
      <c r="Z21" s="40">
        <v>206.14</v>
      </c>
      <c r="AA21" s="396">
        <v>207.87</v>
      </c>
      <c r="AB21" s="95">
        <v>93537800</v>
      </c>
      <c r="AC21" s="258">
        <v>206.79</v>
      </c>
      <c r="AD21" s="2">
        <f t="shared" si="0"/>
        <v>2.1000000000000227</v>
      </c>
      <c r="AE21" s="138">
        <f t="shared" si="1"/>
        <v>1.2931667891256327E-2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42513</v>
      </c>
      <c r="X22" s="396">
        <v>205.51</v>
      </c>
      <c r="Y22" s="40">
        <v>205.84</v>
      </c>
      <c r="Z22" s="40">
        <v>204.99</v>
      </c>
      <c r="AA22" s="396">
        <v>205.21</v>
      </c>
      <c r="AB22" s="95">
        <v>58682600</v>
      </c>
      <c r="AC22" s="258">
        <v>204.15</v>
      </c>
      <c r="AD22" s="2">
        <f t="shared" si="0"/>
        <v>0.84999999999999432</v>
      </c>
      <c r="AE22" s="138">
        <f t="shared" si="1"/>
        <v>-1.3696619869881799E-3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42510</v>
      </c>
      <c r="X23" s="396">
        <v>204.92</v>
      </c>
      <c r="Y23" s="40">
        <v>206.1</v>
      </c>
      <c r="Z23" s="40">
        <v>204.86</v>
      </c>
      <c r="AA23" s="396">
        <v>205.49</v>
      </c>
      <c r="AB23" s="95">
        <v>104990400</v>
      </c>
      <c r="AC23" s="258">
        <v>204.43</v>
      </c>
      <c r="AD23" s="2">
        <f t="shared" si="0"/>
        <v>1.2399999999999807</v>
      </c>
      <c r="AE23" s="138">
        <f t="shared" si="1"/>
        <v>6.3503002855174184E-3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42509</v>
      </c>
      <c r="X24" s="396">
        <v>204.06</v>
      </c>
      <c r="Y24" s="40">
        <v>204.54</v>
      </c>
      <c r="Z24" s="40">
        <v>202.78</v>
      </c>
      <c r="AA24" s="396">
        <v>204.2</v>
      </c>
      <c r="AB24" s="95">
        <v>115430500</v>
      </c>
      <c r="AC24" s="258">
        <v>203.14</v>
      </c>
      <c r="AD24" s="2">
        <f t="shared" si="0"/>
        <v>1.7599999999999909</v>
      </c>
      <c r="AE24" s="138">
        <f t="shared" si="1"/>
        <v>-3.4829531518273393E-3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42508</v>
      </c>
      <c r="X25" s="396">
        <v>204.44</v>
      </c>
      <c r="Y25" s="40">
        <v>206.3</v>
      </c>
      <c r="Z25" s="40">
        <v>203.63</v>
      </c>
      <c r="AA25" s="396">
        <v>204.91</v>
      </c>
      <c r="AB25" s="95">
        <v>123493400</v>
      </c>
      <c r="AC25" s="258">
        <v>203.85</v>
      </c>
      <c r="AD25" s="2">
        <f t="shared" si="0"/>
        <v>2.6700000000000159</v>
      </c>
      <c r="AE25" s="138">
        <f t="shared" si="1"/>
        <v>2.9442072721930224E-4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42507</v>
      </c>
      <c r="X26" s="396">
        <v>206.46</v>
      </c>
      <c r="Y26" s="40">
        <v>206.8</v>
      </c>
      <c r="Z26" s="40">
        <v>204.23</v>
      </c>
      <c r="AA26" s="396">
        <v>204.85</v>
      </c>
      <c r="AB26" s="95">
        <v>114924900</v>
      </c>
      <c r="AC26" s="258">
        <v>203.79</v>
      </c>
      <c r="AD26" s="2">
        <f t="shared" si="0"/>
        <v>2.5700000000000216</v>
      </c>
      <c r="AE26" s="138">
        <f t="shared" si="1"/>
        <v>-9.333527781828832E-3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42506</v>
      </c>
      <c r="X27" s="396">
        <v>204.96</v>
      </c>
      <c r="Y27" s="40">
        <v>207.34</v>
      </c>
      <c r="Z27" s="40">
        <v>204.89</v>
      </c>
      <c r="AA27" s="396">
        <v>206.78</v>
      </c>
      <c r="AB27" s="95">
        <v>77486800</v>
      </c>
      <c r="AC27" s="258">
        <v>205.71</v>
      </c>
      <c r="AD27" s="2">
        <f t="shared" si="0"/>
        <v>2.4500000000000171</v>
      </c>
      <c r="AE27" s="138">
        <f t="shared" si="1"/>
        <v>9.8674521354935596E-3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42503</v>
      </c>
      <c r="X28" s="396">
        <v>206.21</v>
      </c>
      <c r="Y28" s="40">
        <v>206.86</v>
      </c>
      <c r="Z28" s="40">
        <v>204.38</v>
      </c>
      <c r="AA28" s="396">
        <v>204.76</v>
      </c>
      <c r="AB28" s="95">
        <v>96474600</v>
      </c>
      <c r="AC28" s="258">
        <v>203.7</v>
      </c>
      <c r="AD28" s="2">
        <f t="shared" si="0"/>
        <v>2.4800000000000182</v>
      </c>
      <c r="AE28" s="138">
        <f t="shared" si="1"/>
        <v>-8.7108861745097688E-3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42502</v>
      </c>
      <c r="X29" s="396">
        <v>207.29</v>
      </c>
      <c r="Y29" s="40">
        <v>207.49</v>
      </c>
      <c r="Z29" s="40">
        <v>205.37</v>
      </c>
      <c r="AA29" s="396">
        <v>206.56</v>
      </c>
      <c r="AB29" s="95">
        <v>89586300</v>
      </c>
      <c r="AC29" s="258">
        <v>205.49</v>
      </c>
      <c r="AD29" s="2">
        <f t="shared" si="0"/>
        <v>2.1200000000000045</v>
      </c>
      <c r="AE29" s="138">
        <f t="shared" si="1"/>
        <v>2.9207029158362374E-4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42501</v>
      </c>
      <c r="X30" s="396">
        <v>207.91</v>
      </c>
      <c r="Y30" s="40">
        <v>208.54</v>
      </c>
      <c r="Z30" s="40">
        <v>206.5</v>
      </c>
      <c r="AA30" s="396">
        <v>206.5</v>
      </c>
      <c r="AB30" s="95">
        <v>81727000</v>
      </c>
      <c r="AC30" s="258">
        <v>205.43</v>
      </c>
      <c r="AD30" s="2">
        <f t="shared" si="0"/>
        <v>2.039999999999992</v>
      </c>
      <c r="AE30" s="138">
        <f t="shared" si="1"/>
        <v>-9.3552587163041601E-3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42500</v>
      </c>
      <c r="X31" s="396">
        <v>206.72</v>
      </c>
      <c r="Y31" s="40">
        <v>208.47</v>
      </c>
      <c r="Z31" s="40">
        <v>206.64</v>
      </c>
      <c r="AA31" s="396">
        <v>208.45</v>
      </c>
      <c r="AB31" s="95">
        <v>77472200</v>
      </c>
      <c r="AC31" s="258">
        <v>207.37</v>
      </c>
      <c r="AD31" s="2">
        <f t="shared" si="0"/>
        <v>1.8300000000000125</v>
      </c>
      <c r="AE31" s="138">
        <f t="shared" si="1"/>
        <v>1.2449956058978584E-2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42499</v>
      </c>
      <c r="X32" s="396">
        <v>205.57</v>
      </c>
      <c r="Y32" s="40">
        <v>206.4</v>
      </c>
      <c r="Z32" s="40">
        <v>205.36</v>
      </c>
      <c r="AA32" s="396">
        <v>205.89</v>
      </c>
      <c r="AB32" s="95">
        <v>74374900</v>
      </c>
      <c r="AC32" s="258">
        <v>204.82</v>
      </c>
      <c r="AD32" s="2">
        <f t="shared" si="0"/>
        <v>1.039999999999992</v>
      </c>
      <c r="AE32" s="138">
        <f t="shared" si="1"/>
        <v>7.8178442294540851E-4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42496</v>
      </c>
      <c r="X33" s="396">
        <v>204.06</v>
      </c>
      <c r="Y33" s="40">
        <v>205.77</v>
      </c>
      <c r="Z33" s="40">
        <v>203.88</v>
      </c>
      <c r="AA33" s="396">
        <v>205.72</v>
      </c>
      <c r="AB33" s="95">
        <v>89315000</v>
      </c>
      <c r="AC33" s="258">
        <v>204.66</v>
      </c>
      <c r="AD33" s="2">
        <f t="shared" si="0"/>
        <v>1.8900000000000148</v>
      </c>
      <c r="AE33" s="138">
        <f t="shared" si="1"/>
        <v>3.6780932764455265E-3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42495</v>
      </c>
      <c r="X34" s="396">
        <v>205.56</v>
      </c>
      <c r="Y34" s="40">
        <v>205.98</v>
      </c>
      <c r="Z34" s="40">
        <v>204.47</v>
      </c>
      <c r="AA34" s="396">
        <v>204.97</v>
      </c>
      <c r="AB34" s="95">
        <v>67619200</v>
      </c>
      <c r="AC34" s="258">
        <v>203.91</v>
      </c>
      <c r="AD34" s="2">
        <f t="shared" si="0"/>
        <v>1.5099999999999909</v>
      </c>
      <c r="AE34" s="138">
        <f t="shared" si="1"/>
        <v>-1.9612650159350764E-4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42494</v>
      </c>
      <c r="X35" s="396">
        <v>204.99</v>
      </c>
      <c r="Y35" s="40">
        <v>205.85</v>
      </c>
      <c r="Z35" s="40">
        <v>204.42</v>
      </c>
      <c r="AA35" s="396">
        <v>205.01</v>
      </c>
      <c r="AB35" s="95">
        <v>92243800</v>
      </c>
      <c r="AC35" s="258">
        <v>203.95</v>
      </c>
      <c r="AD35" s="2">
        <f t="shared" si="0"/>
        <v>1.4300000000000068</v>
      </c>
      <c r="AE35" s="138">
        <f t="shared" si="1"/>
        <v>-5.5585352771954089E-3</v>
      </c>
    </row>
    <row r="36" spans="1:31" x14ac:dyDescent="0.25">
      <c r="W36" s="94">
        <v>42493</v>
      </c>
      <c r="X36" s="396">
        <v>206.52</v>
      </c>
      <c r="Y36" s="40">
        <v>206.8</v>
      </c>
      <c r="Z36" s="40">
        <v>205.28</v>
      </c>
      <c r="AA36" s="396">
        <v>206.16</v>
      </c>
      <c r="AB36" s="95">
        <v>106422100</v>
      </c>
      <c r="AC36" s="258">
        <v>205.09</v>
      </c>
      <c r="AD36" s="2">
        <f t="shared" si="0"/>
        <v>1.5200000000000102</v>
      </c>
      <c r="AE36" s="138">
        <f t="shared" si="1"/>
        <v>-8.70027550872432E-3</v>
      </c>
    </row>
    <row r="37" spans="1:31" x14ac:dyDescent="0.25">
      <c r="L37" t="s">
        <v>271</v>
      </c>
      <c r="M37" s="2">
        <f>M55+K55-F55</f>
        <v>160.82999999999993</v>
      </c>
      <c r="W37" s="94">
        <v>42492</v>
      </c>
      <c r="X37" s="396">
        <v>206.92</v>
      </c>
      <c r="Y37" s="40">
        <v>208.18</v>
      </c>
      <c r="Z37" s="40">
        <v>206.41</v>
      </c>
      <c r="AA37" s="396">
        <v>207.97</v>
      </c>
      <c r="AB37" s="95">
        <v>62188000</v>
      </c>
      <c r="AC37" s="258">
        <v>206.89</v>
      </c>
      <c r="AD37" s="2">
        <f t="shared" si="0"/>
        <v>1.7700000000000102</v>
      </c>
      <c r="AE37" s="138">
        <f t="shared" si="1"/>
        <v>7.9411478125304136E-3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90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89</v>
      </c>
      <c r="K38" s="280" t="s">
        <v>61</v>
      </c>
      <c r="L38" s="279" t="s">
        <v>77</v>
      </c>
      <c r="M38" s="279" t="s">
        <v>38</v>
      </c>
      <c r="W38" s="94">
        <v>42489</v>
      </c>
      <c r="X38" s="396">
        <v>206.72</v>
      </c>
      <c r="Y38" s="40">
        <v>207.13</v>
      </c>
      <c r="Z38" s="40">
        <v>205.03</v>
      </c>
      <c r="AA38" s="396">
        <v>206.33</v>
      </c>
      <c r="AB38" s="95">
        <v>142424100</v>
      </c>
      <c r="AC38" s="258">
        <v>205.26</v>
      </c>
      <c r="AD38" s="2">
        <f t="shared" si="0"/>
        <v>2.0999999999999943</v>
      </c>
      <c r="AE38" s="138">
        <f t="shared" si="1"/>
        <v>-5.4268824498497903E-3</v>
      </c>
    </row>
    <row r="39" spans="1:31" ht="20.25" thickBot="1" x14ac:dyDescent="0.35">
      <c r="A39" s="281" t="s">
        <v>191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4" t="s">
        <v>78</v>
      </c>
      <c r="Q39" s="474"/>
      <c r="R39" s="34"/>
      <c r="T39" s="91" t="s">
        <v>113</v>
      </c>
      <c r="W39" s="94">
        <v>42488</v>
      </c>
      <c r="X39" s="396">
        <v>208.46</v>
      </c>
      <c r="Y39" s="40">
        <v>209.76</v>
      </c>
      <c r="Z39" s="40">
        <v>206.96</v>
      </c>
      <c r="AA39" s="396">
        <v>207.45</v>
      </c>
      <c r="AB39" s="95">
        <v>97216200</v>
      </c>
      <c r="AC39" s="258">
        <v>206.38</v>
      </c>
      <c r="AD39" s="2">
        <f t="shared" si="0"/>
        <v>2.7999999999999829</v>
      </c>
      <c r="AE39" s="138">
        <f t="shared" si="1"/>
        <v>-9.0747587266529761E-3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228.63500000000002</v>
      </c>
      <c r="R40" s="34"/>
      <c r="T40" s="97" t="s">
        <v>98</v>
      </c>
      <c r="U40" s="129">
        <v>206.52</v>
      </c>
      <c r="W40" s="94">
        <v>42487</v>
      </c>
      <c r="X40" s="396">
        <v>208.47</v>
      </c>
      <c r="Y40" s="40">
        <v>209.81</v>
      </c>
      <c r="Z40" s="40">
        <v>208.05</v>
      </c>
      <c r="AA40" s="396">
        <v>209.35</v>
      </c>
      <c r="AB40" s="95">
        <v>77329400</v>
      </c>
      <c r="AC40" s="258">
        <v>208.27</v>
      </c>
      <c r="AD40" s="2">
        <f t="shared" si="0"/>
        <v>1.7599999999999909</v>
      </c>
      <c r="AE40" s="138">
        <f t="shared" si="1"/>
        <v>2.0688991531947476E-3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226.5565</v>
      </c>
      <c r="R41" s="34"/>
      <c r="T41" s="87" t="s">
        <v>99</v>
      </c>
      <c r="U41" s="130">
        <v>208.82</v>
      </c>
      <c r="W41" s="94">
        <v>42486</v>
      </c>
      <c r="X41" s="396">
        <v>209.04</v>
      </c>
      <c r="Y41" s="40">
        <v>209.52</v>
      </c>
      <c r="Z41" s="40">
        <v>208.36</v>
      </c>
      <c r="AA41" s="396">
        <v>208.92</v>
      </c>
      <c r="AB41" s="95">
        <v>75864200</v>
      </c>
      <c r="AC41" s="258">
        <v>207.84</v>
      </c>
      <c r="AD41" s="2">
        <f t="shared" si="0"/>
        <v>1.1599999999999966</v>
      </c>
      <c r="AE41" s="138">
        <f t="shared" si="1"/>
        <v>1.4937599383222366E-3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224.47800000000001</v>
      </c>
      <c r="R42" s="34"/>
      <c r="T42" s="87" t="s">
        <v>100</v>
      </c>
      <c r="U42" s="130" t="s">
        <v>497</v>
      </c>
      <c r="W42" s="94">
        <v>42485</v>
      </c>
      <c r="X42" s="396">
        <v>208.26</v>
      </c>
      <c r="Y42" s="40">
        <v>208.66</v>
      </c>
      <c r="Z42" s="40">
        <v>207.54</v>
      </c>
      <c r="AA42" s="396">
        <v>208.61</v>
      </c>
      <c r="AB42" s="95">
        <v>66166500</v>
      </c>
      <c r="AC42" s="258">
        <v>207.53</v>
      </c>
      <c r="AD42" s="2">
        <f t="shared" si="0"/>
        <v>1.1200000000000045</v>
      </c>
      <c r="AE42" s="138">
        <f t="shared" si="1"/>
        <v>-1.7316850257347305E-3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222.39950000000002</v>
      </c>
      <c r="R43" s="83"/>
      <c r="T43" s="87" t="s">
        <v>101</v>
      </c>
      <c r="U43" s="130" t="s">
        <v>498</v>
      </c>
      <c r="W43" s="94">
        <v>42482</v>
      </c>
      <c r="X43" s="396">
        <v>208.55</v>
      </c>
      <c r="Y43" s="40">
        <v>209.29</v>
      </c>
      <c r="Z43" s="40">
        <v>207.91</v>
      </c>
      <c r="AA43" s="396">
        <v>208.97</v>
      </c>
      <c r="AB43" s="95">
        <v>99251700</v>
      </c>
      <c r="AC43" s="258">
        <v>207.89</v>
      </c>
      <c r="AD43" s="2">
        <f t="shared" si="0"/>
        <v>1.3799999999999955</v>
      </c>
      <c r="AE43" s="138">
        <f t="shared" si="1"/>
        <v>0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220.321</v>
      </c>
      <c r="R44" s="83"/>
      <c r="T44" s="87" t="s">
        <v>308</v>
      </c>
      <c r="U44" s="130">
        <v>206.63</v>
      </c>
      <c r="W44" s="94">
        <v>42481</v>
      </c>
      <c r="X44" s="396">
        <v>210.12</v>
      </c>
      <c r="Y44" s="40">
        <v>210.25</v>
      </c>
      <c r="Z44" s="40">
        <v>208.65</v>
      </c>
      <c r="AA44" s="396">
        <v>208.97</v>
      </c>
      <c r="AB44" s="95">
        <v>85695000</v>
      </c>
      <c r="AC44" s="258">
        <v>207.89</v>
      </c>
      <c r="AD44" s="2">
        <f t="shared" si="0"/>
        <v>1.5999999999999943</v>
      </c>
      <c r="AE44" s="138">
        <f t="shared" si="1"/>
        <v>-5.3585952825223604E-3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218.24250000000001</v>
      </c>
      <c r="R45" s="83"/>
      <c r="T45" s="87" t="s">
        <v>309</v>
      </c>
      <c r="U45" s="130" t="s">
        <v>310</v>
      </c>
      <c r="W45" s="94">
        <v>42480</v>
      </c>
      <c r="X45" s="396">
        <v>209.95</v>
      </c>
      <c r="Y45" s="40">
        <v>210.92</v>
      </c>
      <c r="Z45" s="40">
        <v>209.39</v>
      </c>
      <c r="AA45" s="396">
        <v>210.1</v>
      </c>
      <c r="AB45" s="95">
        <v>81100300</v>
      </c>
      <c r="AC45" s="258">
        <v>209.01</v>
      </c>
      <c r="AD45" s="2">
        <f t="shared" si="0"/>
        <v>1.5300000000000011</v>
      </c>
      <c r="AE45" s="138">
        <f t="shared" si="1"/>
        <v>9.5780853407401167E-4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216.16399999999999</v>
      </c>
      <c r="R46" s="83"/>
      <c r="T46" s="87" t="s">
        <v>311</v>
      </c>
      <c r="U46" s="244">
        <v>3.4599999999999999E-2</v>
      </c>
      <c r="W46" s="94">
        <v>42479</v>
      </c>
      <c r="X46" s="396">
        <v>209.74</v>
      </c>
      <c r="Y46" s="40">
        <v>210.2</v>
      </c>
      <c r="Z46" s="40">
        <v>208.94</v>
      </c>
      <c r="AA46" s="396">
        <v>209.9</v>
      </c>
      <c r="AB46" s="95">
        <v>88316100</v>
      </c>
      <c r="AC46" s="258">
        <v>208.81</v>
      </c>
      <c r="AD46" s="2">
        <f t="shared" si="0"/>
        <v>1.2599999999999909</v>
      </c>
      <c r="AE46" s="138">
        <f t="shared" si="1"/>
        <v>3.1225980015372468E-3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214.0855</v>
      </c>
      <c r="R47" s="83"/>
      <c r="T47" s="87"/>
      <c r="U47" s="130"/>
      <c r="W47" s="94">
        <v>42478</v>
      </c>
      <c r="X47" s="396">
        <v>207.78</v>
      </c>
      <c r="Y47" s="40">
        <v>209.28</v>
      </c>
      <c r="Z47" s="40">
        <v>207</v>
      </c>
      <c r="AA47" s="396">
        <v>209.24</v>
      </c>
      <c r="AB47" s="95">
        <v>82531000</v>
      </c>
      <c r="AC47" s="258">
        <v>208.16</v>
      </c>
      <c r="AD47" s="2">
        <f t="shared" si="0"/>
        <v>2.2800000000000011</v>
      </c>
      <c r="AE47" s="138">
        <f t="shared" si="1"/>
        <v>7.0146582168253424E-3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212.00700000000001</v>
      </c>
      <c r="R48" s="83"/>
      <c r="T48" s="87" t="s">
        <v>105</v>
      </c>
      <c r="U48" s="130" t="s">
        <v>436</v>
      </c>
      <c r="W48" s="94">
        <v>42475</v>
      </c>
      <c r="X48" s="396">
        <v>208.01</v>
      </c>
      <c r="Y48" s="40">
        <v>208.17</v>
      </c>
      <c r="Z48" s="40">
        <v>207.4</v>
      </c>
      <c r="AA48" s="396">
        <v>207.78</v>
      </c>
      <c r="AB48" s="95">
        <v>75761600</v>
      </c>
      <c r="AC48" s="258">
        <v>206.71</v>
      </c>
      <c r="AD48" s="2">
        <f t="shared" si="0"/>
        <v>0.76999999999998181</v>
      </c>
      <c r="AE48" s="138">
        <f t="shared" si="1"/>
        <v>-1.0631614555647317E-3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209.92849999999999</v>
      </c>
      <c r="R49" s="83"/>
      <c r="T49" s="87" t="s">
        <v>106</v>
      </c>
      <c r="U49" s="130" t="s">
        <v>341</v>
      </c>
      <c r="W49" s="94">
        <v>42474</v>
      </c>
      <c r="X49" s="396">
        <v>208.07</v>
      </c>
      <c r="Y49" s="40">
        <v>208.6</v>
      </c>
      <c r="Z49" s="40">
        <v>207.6</v>
      </c>
      <c r="AA49" s="396">
        <v>208.01</v>
      </c>
      <c r="AB49" s="95">
        <v>65212900</v>
      </c>
      <c r="AC49" s="258">
        <v>206.93</v>
      </c>
      <c r="AD49" s="2">
        <f t="shared" si="0"/>
        <v>1</v>
      </c>
      <c r="AE49" s="138">
        <f t="shared" si="1"/>
        <v>4.8327856176477724E-5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207.85</v>
      </c>
      <c r="R50" s="83"/>
      <c r="T50" s="87" t="s">
        <v>107</v>
      </c>
      <c r="U50" s="131">
        <v>83108244</v>
      </c>
      <c r="W50" s="94">
        <v>42473</v>
      </c>
      <c r="X50" s="396">
        <v>207</v>
      </c>
      <c r="Y50" s="40">
        <v>208.1</v>
      </c>
      <c r="Z50" s="40">
        <v>206.84</v>
      </c>
      <c r="AA50" s="396">
        <v>208</v>
      </c>
      <c r="AB50" s="95">
        <v>96336400</v>
      </c>
      <c r="AC50" s="258">
        <v>206.92</v>
      </c>
      <c r="AD50" s="2">
        <f t="shared" si="0"/>
        <v>1.2599999999999909</v>
      </c>
      <c r="AE50" s="138">
        <f t="shared" si="1"/>
        <v>1.0104954845008507E-2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205.7715</v>
      </c>
      <c r="R51" s="83"/>
      <c r="T51" s="87" t="s">
        <v>110</v>
      </c>
      <c r="U51" s="131">
        <v>89479700</v>
      </c>
      <c r="W51" s="94">
        <v>42472</v>
      </c>
      <c r="X51" s="396">
        <v>204.22</v>
      </c>
      <c r="Y51" s="40">
        <v>206.25</v>
      </c>
      <c r="Z51" s="40">
        <v>203.7</v>
      </c>
      <c r="AA51" s="396">
        <v>205.92</v>
      </c>
      <c r="AB51" s="95">
        <v>115350600</v>
      </c>
      <c r="AC51" s="258">
        <v>204.85</v>
      </c>
      <c r="AD51" s="2">
        <f t="shared" si="0"/>
        <v>2.5500000000000114</v>
      </c>
      <c r="AE51" s="138">
        <f t="shared" si="1"/>
        <v>9.3121797398501016E-3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203.69299999999998</v>
      </c>
      <c r="R52" s="83"/>
      <c r="T52" s="87" t="s">
        <v>312</v>
      </c>
      <c r="U52" s="130">
        <v>19</v>
      </c>
      <c r="W52" s="94">
        <v>42471</v>
      </c>
      <c r="X52" s="396">
        <v>205.25</v>
      </c>
      <c r="Y52" s="40">
        <v>206.07</v>
      </c>
      <c r="Z52" s="40">
        <v>203.91</v>
      </c>
      <c r="AA52" s="396">
        <v>204.02</v>
      </c>
      <c r="AB52" s="95">
        <v>83757500</v>
      </c>
      <c r="AC52" s="258">
        <v>202.96</v>
      </c>
      <c r="AD52" s="2">
        <f t="shared" si="0"/>
        <v>2.1599999999999966</v>
      </c>
      <c r="AE52" s="138">
        <f t="shared" si="1"/>
        <v>-2.3594180102241014E-3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201.61449999999999</v>
      </c>
      <c r="R53" s="83"/>
      <c r="T53" s="87" t="s">
        <v>313</v>
      </c>
      <c r="U53" s="130">
        <v>2.06</v>
      </c>
      <c r="W53" s="94">
        <v>42468</v>
      </c>
      <c r="X53" s="396">
        <v>205.34</v>
      </c>
      <c r="Y53" s="40">
        <v>205.85</v>
      </c>
      <c r="Z53" s="40">
        <v>203.87</v>
      </c>
      <c r="AA53" s="396">
        <v>204.5</v>
      </c>
      <c r="AB53" s="95">
        <v>95040600</v>
      </c>
      <c r="AC53" s="258">
        <v>203.44</v>
      </c>
      <c r="AD53" s="2">
        <f t="shared" si="0"/>
        <v>1.9799999999999898</v>
      </c>
      <c r="AE53" s="138">
        <f t="shared" si="1"/>
        <v>2.7108285277737121E-3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199.536</v>
      </c>
      <c r="R54" s="83"/>
      <c r="T54" s="87"/>
      <c r="U54" s="130"/>
      <c r="W54" s="94">
        <v>42467</v>
      </c>
      <c r="X54" s="396">
        <v>205.14</v>
      </c>
      <c r="Y54" s="40">
        <v>206.42</v>
      </c>
      <c r="Z54" s="40">
        <v>203.09</v>
      </c>
      <c r="AA54" s="396">
        <v>203.95</v>
      </c>
      <c r="AB54" s="95">
        <v>113859000</v>
      </c>
      <c r="AC54" s="258">
        <v>202.89</v>
      </c>
      <c r="AD54" s="2">
        <f t="shared" si="0"/>
        <v>3.3299999999999841</v>
      </c>
      <c r="AE54" s="138">
        <f t="shared" si="1"/>
        <v>-1.1979547114682298E-2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197.45749999999998</v>
      </c>
      <c r="R55" s="83"/>
      <c r="T55" s="87"/>
      <c r="U55" s="130"/>
      <c r="W55" s="94">
        <v>42466</v>
      </c>
      <c r="X55" s="396">
        <v>204.19</v>
      </c>
      <c r="Y55" s="40">
        <v>206.49</v>
      </c>
      <c r="Z55" s="40">
        <v>203.98</v>
      </c>
      <c r="AA55" s="396">
        <v>206.42</v>
      </c>
      <c r="AB55" s="95">
        <v>91839800</v>
      </c>
      <c r="AC55" s="258">
        <v>205.35</v>
      </c>
      <c r="AD55" s="2">
        <f t="shared" si="0"/>
        <v>2.5100000000000193</v>
      </c>
      <c r="AE55" s="138">
        <f t="shared" si="1"/>
        <v>1.0928961748633892E-2</v>
      </c>
    </row>
    <row r="56" spans="1:31" x14ac:dyDescent="0.25">
      <c r="O56" s="2"/>
      <c r="P56" s="83">
        <v>0.94</v>
      </c>
      <c r="Q56" s="83">
        <f t="shared" si="5"/>
        <v>195.37899999999999</v>
      </c>
      <c r="R56" s="83"/>
      <c r="W56" s="94">
        <v>42465</v>
      </c>
      <c r="X56" s="396">
        <v>204.67</v>
      </c>
      <c r="Y56" s="40">
        <v>206.26</v>
      </c>
      <c r="Z56" s="40">
        <v>203.89</v>
      </c>
      <c r="AA56" s="396">
        <v>204.19</v>
      </c>
      <c r="AB56" s="95">
        <v>99662200</v>
      </c>
      <c r="AC56" s="258">
        <v>203.13</v>
      </c>
      <c r="AD56" s="2">
        <f t="shared" si="0"/>
        <v>2.3700000000000045</v>
      </c>
      <c r="AE56" s="138">
        <f t="shared" si="1"/>
        <v>-9.99122721512824E-3</v>
      </c>
    </row>
    <row r="57" spans="1:31" x14ac:dyDescent="0.25">
      <c r="O57" s="2"/>
      <c r="P57" s="83">
        <v>0.93</v>
      </c>
      <c r="Q57" s="83">
        <f t="shared" si="5"/>
        <v>193.3005</v>
      </c>
      <c r="R57" s="83"/>
      <c r="W57" s="94">
        <v>42464</v>
      </c>
      <c r="X57" s="396">
        <v>206.83</v>
      </c>
      <c r="Y57" s="40">
        <v>207.07</v>
      </c>
      <c r="Z57" s="40">
        <v>205.89</v>
      </c>
      <c r="AA57" s="396">
        <v>206.25</v>
      </c>
      <c r="AB57" s="95">
        <v>63497000</v>
      </c>
      <c r="AC57" s="258">
        <v>205.18</v>
      </c>
      <c r="AD57" s="2">
        <f t="shared" si="0"/>
        <v>1.1800000000000068</v>
      </c>
      <c r="AE57" s="138">
        <f t="shared" si="1"/>
        <v>-3.2547971824142818E-3</v>
      </c>
    </row>
    <row r="58" spans="1:31" x14ac:dyDescent="0.25">
      <c r="O58" s="2"/>
      <c r="P58" s="83">
        <v>0.92</v>
      </c>
      <c r="Q58" s="83">
        <f t="shared" si="5"/>
        <v>191.22200000000001</v>
      </c>
      <c r="R58" s="83"/>
      <c r="W58" s="94">
        <v>42461</v>
      </c>
      <c r="X58" s="396">
        <v>204.35</v>
      </c>
      <c r="Y58" s="40">
        <v>207.14</v>
      </c>
      <c r="Z58" s="40">
        <v>203.98</v>
      </c>
      <c r="AA58" s="396">
        <v>206.92</v>
      </c>
      <c r="AB58" s="95">
        <v>114423500</v>
      </c>
      <c r="AC58" s="258">
        <v>205.85</v>
      </c>
      <c r="AD58" s="2">
        <f t="shared" si="0"/>
        <v>3.1599999999999966</v>
      </c>
      <c r="AE58" s="138">
        <f t="shared" si="1"/>
        <v>6.798395774234578E-3</v>
      </c>
    </row>
    <row r="59" spans="1:31" x14ac:dyDescent="0.25">
      <c r="O59" s="2"/>
      <c r="P59" s="83">
        <v>0.91</v>
      </c>
      <c r="Q59" s="83">
        <f t="shared" si="5"/>
        <v>189.14349999999999</v>
      </c>
      <c r="R59" s="83"/>
      <c r="W59" s="94">
        <v>42460</v>
      </c>
      <c r="X59" s="396">
        <v>205.91</v>
      </c>
      <c r="Y59" s="40">
        <v>206.41</v>
      </c>
      <c r="Z59" s="40">
        <v>205.33</v>
      </c>
      <c r="AA59" s="396">
        <v>205.52</v>
      </c>
      <c r="AB59" s="95">
        <v>94584100</v>
      </c>
      <c r="AC59" s="258">
        <v>204.46</v>
      </c>
      <c r="AD59" s="2">
        <f t="shared" si="0"/>
        <v>1.0799999999999841</v>
      </c>
      <c r="AE59" s="138">
        <f t="shared" si="1"/>
        <v>-2.3908270309830337E-3</v>
      </c>
    </row>
    <row r="60" spans="1:31" x14ac:dyDescent="0.25">
      <c r="O60" s="2"/>
      <c r="P60" s="83">
        <v>0.9</v>
      </c>
      <c r="Q60" s="83">
        <f t="shared" si="5"/>
        <v>187.065</v>
      </c>
      <c r="R60" s="83"/>
      <c r="W60" s="94">
        <v>42459</v>
      </c>
      <c r="X60" s="396">
        <v>206.3</v>
      </c>
      <c r="Y60" s="40">
        <v>206.87</v>
      </c>
      <c r="Z60" s="40">
        <v>205.59</v>
      </c>
      <c r="AA60" s="396">
        <v>206.02</v>
      </c>
      <c r="AB60" s="95">
        <v>86365300</v>
      </c>
      <c r="AC60" s="258">
        <v>204.95</v>
      </c>
      <c r="AD60" s="2">
        <f t="shared" si="0"/>
        <v>1.2800000000000011</v>
      </c>
      <c r="AE60" s="138">
        <f t="shared" si="1"/>
        <v>4.3614623150052267E-3</v>
      </c>
    </row>
    <row r="61" spans="1:31" x14ac:dyDescent="0.25">
      <c r="W61" s="94">
        <v>42458</v>
      </c>
      <c r="X61" s="396">
        <v>202.76</v>
      </c>
      <c r="Y61" s="40">
        <v>205.25</v>
      </c>
      <c r="Z61" s="40">
        <v>202.4</v>
      </c>
      <c r="AA61" s="396">
        <v>205.12</v>
      </c>
      <c r="AB61" s="95">
        <v>92922900</v>
      </c>
      <c r="AC61" s="258">
        <v>204.06</v>
      </c>
      <c r="AD61" s="2">
        <f t="shared" si="0"/>
        <v>2.8499999999999943</v>
      </c>
      <c r="AE61" s="138">
        <f t="shared" si="1"/>
        <v>9.2487264454226281E-3</v>
      </c>
    </row>
    <row r="62" spans="1:31" x14ac:dyDescent="0.25">
      <c r="W62" s="94">
        <v>42457</v>
      </c>
      <c r="X62" s="396">
        <v>203.61</v>
      </c>
      <c r="Y62" s="40">
        <v>203.86</v>
      </c>
      <c r="Z62" s="40">
        <v>202.71</v>
      </c>
      <c r="AA62" s="396">
        <v>203.24</v>
      </c>
      <c r="AB62" s="95">
        <v>62408200</v>
      </c>
      <c r="AC62" s="258">
        <v>202.19</v>
      </c>
      <c r="AD62" s="2">
        <f t="shared" si="0"/>
        <v>1.1500000000000057</v>
      </c>
      <c r="AE62" s="138">
        <f t="shared" si="1"/>
        <v>5.9385361508379475E-4</v>
      </c>
    </row>
    <row r="63" spans="1:31" x14ac:dyDescent="0.25">
      <c r="W63" s="94">
        <v>42453</v>
      </c>
      <c r="X63" s="396">
        <v>202</v>
      </c>
      <c r="Y63" s="40">
        <v>203.16</v>
      </c>
      <c r="Z63" s="40">
        <v>201.74</v>
      </c>
      <c r="AA63" s="396">
        <v>203.12</v>
      </c>
      <c r="AB63" s="95">
        <v>84360900</v>
      </c>
      <c r="AC63" s="258">
        <v>202.07</v>
      </c>
      <c r="AD63" s="2">
        <f t="shared" si="0"/>
        <v>1.4199999999999875</v>
      </c>
      <c r="AE63" s="138">
        <f t="shared" si="1"/>
        <v>-4.4519192718639466E-4</v>
      </c>
    </row>
    <row r="64" spans="1:31" x14ac:dyDescent="0.25">
      <c r="W64" s="94">
        <v>42452</v>
      </c>
      <c r="X64" s="396">
        <v>204.11</v>
      </c>
      <c r="Y64" s="40">
        <v>204.33</v>
      </c>
      <c r="Z64" s="40">
        <v>203.01</v>
      </c>
      <c r="AA64" s="396">
        <v>203.21</v>
      </c>
      <c r="AB64" s="95">
        <v>81052500</v>
      </c>
      <c r="AC64" s="258">
        <v>202.16</v>
      </c>
      <c r="AD64" s="2">
        <f t="shared" si="0"/>
        <v>1.3200000000000216</v>
      </c>
      <c r="AE64" s="138">
        <f t="shared" si="1"/>
        <v>-6.5847665847665882E-3</v>
      </c>
    </row>
    <row r="65" spans="23:31" x14ac:dyDescent="0.25">
      <c r="W65" s="94">
        <v>42451</v>
      </c>
      <c r="X65" s="396">
        <v>203.76</v>
      </c>
      <c r="Y65" s="40">
        <v>205.23</v>
      </c>
      <c r="Z65" s="40">
        <v>203.57</v>
      </c>
      <c r="AA65" s="396">
        <v>204.56</v>
      </c>
      <c r="AB65" s="95">
        <v>97471900</v>
      </c>
      <c r="AC65" s="258">
        <v>203.5</v>
      </c>
      <c r="AD65" s="2">
        <f t="shared" si="0"/>
        <v>1.6599999999999966</v>
      </c>
      <c r="AE65" s="138">
        <f t="shared" si="1"/>
        <v>-5.4024851431666576E-4</v>
      </c>
    </row>
    <row r="66" spans="23:31" x14ac:dyDescent="0.25">
      <c r="W66" s="94">
        <v>42450</v>
      </c>
      <c r="X66" s="396">
        <v>204.07</v>
      </c>
      <c r="Y66" s="40">
        <v>204.94</v>
      </c>
      <c r="Z66" s="40">
        <v>203.8</v>
      </c>
      <c r="AA66" s="396">
        <v>204.67</v>
      </c>
      <c r="AB66" s="95">
        <v>72926700</v>
      </c>
      <c r="AC66" s="258">
        <v>203.61</v>
      </c>
      <c r="AD66" s="2">
        <f t="shared" si="0"/>
        <v>1.1399999999999864</v>
      </c>
      <c r="AE66" s="138">
        <f t="shared" si="1"/>
        <v>1.4263230375763936E-3</v>
      </c>
    </row>
    <row r="67" spans="23:31" x14ac:dyDescent="0.25">
      <c r="W67" s="94">
        <v>42447</v>
      </c>
      <c r="X67" s="396">
        <v>204.17</v>
      </c>
      <c r="Y67" s="40">
        <v>204.78</v>
      </c>
      <c r="Z67" s="40">
        <v>203.8</v>
      </c>
      <c r="AA67" s="396">
        <v>204.38</v>
      </c>
      <c r="AB67" s="95">
        <v>138372400</v>
      </c>
      <c r="AC67" s="258">
        <v>203.32</v>
      </c>
      <c r="AD67" s="2">
        <f t="shared" si="0"/>
        <v>0.97999999999998977</v>
      </c>
      <c r="AE67" s="138" t="e">
        <f t="shared" si="1"/>
        <v>#DIV/0!</v>
      </c>
    </row>
    <row r="68" spans="23:31" x14ac:dyDescent="0.25">
      <c r="W68" s="94">
        <v>42447</v>
      </c>
      <c r="X68" s="10" t="s">
        <v>245</v>
      </c>
      <c r="Y68" s="40"/>
      <c r="Z68" s="40"/>
      <c r="AA68" s="10"/>
      <c r="AB68" s="95"/>
      <c r="AC68" s="258"/>
      <c r="AD68" s="2">
        <f>Y68-Z68</f>
        <v>0</v>
      </c>
      <c r="AE68" s="138" t="e">
        <f>AC68/AC70-1</f>
        <v>#DIV/0!</v>
      </c>
    </row>
    <row r="69" spans="23:31" x14ac:dyDescent="0.25">
      <c r="W69" s="226">
        <v>42446</v>
      </c>
      <c r="X69" s="96">
        <v>203.24</v>
      </c>
      <c r="Y69" s="258">
        <v>205.23</v>
      </c>
      <c r="Z69" s="258">
        <v>202.77</v>
      </c>
      <c r="AA69" s="96">
        <v>204.63</v>
      </c>
      <c r="AB69" s="227">
        <v>134278500</v>
      </c>
      <c r="AC69" s="258">
        <v>202.53</v>
      </c>
      <c r="AD69" s="2">
        <f>Y70-Z70</f>
        <v>0</v>
      </c>
      <c r="AE69" s="138" t="e">
        <f>AC70/AC71-1</f>
        <v>#DIV/0!</v>
      </c>
    </row>
    <row r="70" spans="23:31" x14ac:dyDescent="0.25">
      <c r="W70" s="94" t="s">
        <v>122</v>
      </c>
      <c r="X70" s="396"/>
      <c r="Y70" s="40"/>
      <c r="Z70" s="40"/>
      <c r="AA70" s="396"/>
      <c r="AB70" s="95"/>
      <c r="AC70" s="258"/>
    </row>
  </sheetData>
  <mergeCells count="1">
    <mergeCell ref="P39:Q39"/>
  </mergeCells>
  <conditionalFormatting sqref="F25:F27">
    <cfRule type="expression" dxfId="385" priority="19">
      <formula>F25&gt;0</formula>
    </cfRule>
    <cfRule type="expression" dxfId="38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3" priority="11">
      <formula>F28&gt;0</formula>
    </cfRule>
    <cfRule type="expression" dxfId="382" priority="12">
      <formula>F28&lt;0</formula>
    </cfRule>
  </conditionalFormatting>
  <conditionalFormatting sqref="F28:F35">
    <cfRule type="expression" dxfId="381" priority="13">
      <formula>F28&gt;0</formula>
    </cfRule>
    <cfRule type="expression" dxfId="380" priority="14">
      <formula>F28&lt;0</formula>
    </cfRule>
  </conditionalFormatting>
  <conditionalFormatting sqref="H25:H35">
    <cfRule type="expression" dxfId="379" priority="9">
      <formula>H25&gt;0</formula>
    </cfRule>
    <cfRule type="expression" dxfId="378" priority="10">
      <formula>H25&lt;0</formula>
    </cfRule>
  </conditionalFormatting>
  <conditionalFormatting sqref="F21:F24">
    <cfRule type="expression" dxfId="377" priority="7">
      <formula>F21&gt;0</formula>
    </cfRule>
    <cfRule type="expression" dxfId="376" priority="8">
      <formula>F21&lt;0</formula>
    </cfRule>
  </conditionalFormatting>
  <conditionalFormatting sqref="H21:H24">
    <cfRule type="expression" dxfId="375" priority="5">
      <formula>H21&gt;0</formula>
    </cfRule>
    <cfRule type="expression" dxfId="374" priority="6">
      <formula>H21&lt;0</formula>
    </cfRule>
  </conditionalFormatting>
  <conditionalFormatting sqref="Q8">
    <cfRule type="expression" dxfId="373" priority="1">
      <formula>Q8&gt;0</formula>
    </cfRule>
    <cfRule type="expression" dxfId="372" priority="2">
      <formula>Q8&lt;0</formula>
    </cfRule>
  </conditionalFormatting>
  <conditionalFormatting sqref="Q7">
    <cfRule type="expression" dxfId="371" priority="3">
      <formula>Q7&gt;0</formula>
    </cfRule>
    <cfRule type="expression" dxfId="37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x14ac:dyDescent="0.25">
      <c r="A2" s="6" t="s">
        <v>186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 t="s">
        <v>324</v>
      </c>
      <c r="M2" s="3"/>
      <c r="O2" s="11" t="s">
        <v>57</v>
      </c>
      <c r="Q2">
        <f>C18-H18</f>
        <v>30</v>
      </c>
      <c r="T2" s="85"/>
      <c r="W2" s="94">
        <v>42541</v>
      </c>
      <c r="X2" s="10">
        <v>64.95</v>
      </c>
      <c r="Y2" s="40">
        <v>66.62</v>
      </c>
      <c r="Z2" s="40">
        <v>64.739999999999995</v>
      </c>
      <c r="AA2" s="10">
        <v>65.95</v>
      </c>
      <c r="AB2" s="95">
        <v>3586500</v>
      </c>
      <c r="AC2" s="258">
        <v>65.95</v>
      </c>
      <c r="AD2" s="2">
        <f>Y2-Z2</f>
        <v>1.8800000000000097</v>
      </c>
      <c r="AE2" s="138">
        <f>AC2/AC3-1</f>
        <v>3.0952008754103533E-2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42538</v>
      </c>
      <c r="X3" s="10">
        <v>64.739999999999995</v>
      </c>
      <c r="Y3" s="40">
        <v>64.739999999999995</v>
      </c>
      <c r="Z3" s="40">
        <v>63.31</v>
      </c>
      <c r="AA3" s="10">
        <v>63.97</v>
      </c>
      <c r="AB3" s="95">
        <v>2385800</v>
      </c>
      <c r="AC3" s="258">
        <v>63.97</v>
      </c>
      <c r="AD3" s="2">
        <f>Y3-Z3</f>
        <v>1.4299999999999926</v>
      </c>
      <c r="AE3" s="138">
        <f>AC3/AC4-1</f>
        <v>-1.2503859215807434E-2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65.95</v>
      </c>
      <c r="T4" s="121"/>
      <c r="W4" s="94">
        <v>42537</v>
      </c>
      <c r="X4" s="10">
        <v>64.25</v>
      </c>
      <c r="Y4" s="40">
        <v>64.94</v>
      </c>
      <c r="Z4" s="40">
        <v>63.36</v>
      </c>
      <c r="AA4" s="10">
        <v>64.78</v>
      </c>
      <c r="AB4" s="95">
        <v>1733800</v>
      </c>
      <c r="AC4" s="258">
        <v>64.78</v>
      </c>
      <c r="AD4" s="2">
        <f t="shared" ref="AD4:AD67" si="0">Y4-Z4</f>
        <v>1.5799999999999983</v>
      </c>
      <c r="AE4" s="138">
        <f t="shared" ref="AE4:AE67" si="1">AC4/AC5-1</f>
        <v>-3.231266348668882E-3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1978.5</v>
      </c>
      <c r="W5" s="94">
        <v>42536</v>
      </c>
      <c r="X5" s="10">
        <v>65.19</v>
      </c>
      <c r="Y5" s="40">
        <v>65.510000000000005</v>
      </c>
      <c r="Z5" s="40">
        <v>64.760000000000005</v>
      </c>
      <c r="AA5" s="10">
        <v>64.989999999999995</v>
      </c>
      <c r="AB5" s="95">
        <v>1592700</v>
      </c>
      <c r="AC5" s="258">
        <v>64.989999999999995</v>
      </c>
      <c r="AD5" s="2">
        <f t="shared" si="0"/>
        <v>0.75</v>
      </c>
      <c r="AE5" s="138">
        <f t="shared" si="1"/>
        <v>-3.0764497769586452E-4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42535</v>
      </c>
      <c r="X6" s="10">
        <v>64.75</v>
      </c>
      <c r="Y6" s="40">
        <v>65.19</v>
      </c>
      <c r="Z6" s="40">
        <v>64.010000000000005</v>
      </c>
      <c r="AA6" s="10">
        <v>65.010000000000005</v>
      </c>
      <c r="AB6" s="95">
        <v>1567100</v>
      </c>
      <c r="AC6" s="258">
        <v>65.010000000000005</v>
      </c>
      <c r="AD6" s="2">
        <f t="shared" si="0"/>
        <v>1.1799999999999926</v>
      </c>
      <c r="AE6" s="138">
        <f t="shared" si="1"/>
        <v>7.697044334977754E-4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200</v>
      </c>
      <c r="P7"/>
      <c r="Q7" s="2">
        <f>Q10+Q8</f>
        <v>388.23000000000025</v>
      </c>
      <c r="R7" s="197"/>
      <c r="T7" s="85"/>
      <c r="W7" s="94">
        <v>42534</v>
      </c>
      <c r="X7" s="10">
        <v>65.02</v>
      </c>
      <c r="Y7" s="40">
        <v>66.13</v>
      </c>
      <c r="Z7" s="40">
        <v>64.819999999999993</v>
      </c>
      <c r="AA7" s="10">
        <v>64.959999999999994</v>
      </c>
      <c r="AB7" s="95">
        <v>1248400</v>
      </c>
      <c r="AC7" s="258">
        <v>64.959999999999994</v>
      </c>
      <c r="AD7" s="2">
        <f t="shared" si="0"/>
        <v>1.3100000000000023</v>
      </c>
      <c r="AE7" s="138">
        <f t="shared" si="1"/>
        <v>-9.0007627765065212E-3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205</v>
      </c>
      <c r="Q8" s="2">
        <f>K18+M18-F18+Q2*Q4</f>
        <v>124.79999999999995</v>
      </c>
      <c r="W8" s="94">
        <v>42531</v>
      </c>
      <c r="X8" s="10">
        <v>66.91</v>
      </c>
      <c r="Y8" s="40">
        <v>67.08</v>
      </c>
      <c r="Z8" s="40">
        <v>65.42</v>
      </c>
      <c r="AA8" s="10">
        <v>65.55</v>
      </c>
      <c r="AB8" s="95">
        <v>2405200</v>
      </c>
      <c r="AC8" s="258">
        <v>65.55</v>
      </c>
      <c r="AD8" s="2">
        <f t="shared" si="0"/>
        <v>1.6599999999999966</v>
      </c>
      <c r="AE8" s="138">
        <f t="shared" si="1"/>
        <v>-3.5603942915992337E-2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272</v>
      </c>
      <c r="P9"/>
      <c r="Q9" s="138">
        <f>IF(Q2=0, 0, Q8/Q6)</f>
        <v>6.732480983977987E-2</v>
      </c>
      <c r="W9" s="94">
        <v>42530</v>
      </c>
      <c r="X9" s="10">
        <v>66.5</v>
      </c>
      <c r="Y9" s="40">
        <v>68.09</v>
      </c>
      <c r="Z9" s="40">
        <v>66.349999999999994</v>
      </c>
      <c r="AA9" s="10">
        <v>67.97</v>
      </c>
      <c r="AB9" s="95">
        <v>2503300</v>
      </c>
      <c r="AC9" s="258">
        <v>67.97</v>
      </c>
      <c r="AD9" s="2">
        <f t="shared" si="0"/>
        <v>1.7400000000000091</v>
      </c>
      <c r="AE9" s="138">
        <f t="shared" si="1"/>
        <v>-5.9959052354489062E-3</v>
      </c>
      <c r="AK9" s="246"/>
      <c r="AN9" s="246"/>
    </row>
    <row r="10" spans="1:40" ht="12.75" customHeight="1" x14ac:dyDescent="0.25">
      <c r="O10" s="11" t="s">
        <v>271</v>
      </c>
      <c r="Q10" s="2">
        <f>M48</f>
        <v>263.43000000000029</v>
      </c>
      <c r="W10" s="94">
        <v>42529</v>
      </c>
      <c r="X10" s="10">
        <v>68.53</v>
      </c>
      <c r="Y10" s="40">
        <v>68.98</v>
      </c>
      <c r="Z10" s="40">
        <v>67.709999999999994</v>
      </c>
      <c r="AA10" s="10">
        <v>68.38</v>
      </c>
      <c r="AB10" s="95">
        <v>2089300</v>
      </c>
      <c r="AC10" s="258">
        <v>68.38</v>
      </c>
      <c r="AD10" s="2">
        <f t="shared" si="0"/>
        <v>1.2700000000000102</v>
      </c>
      <c r="AE10" s="138">
        <f t="shared" si="1"/>
        <v>-4.2230959662152845E-3</v>
      </c>
    </row>
    <row r="11" spans="1:40" x14ac:dyDescent="0.25">
      <c r="O11" s="11" t="s">
        <v>193</v>
      </c>
      <c r="Q11" s="138">
        <f>VALUE(TRIM(CLEAN(MID(U55, FIND("(", U55)+1, 5))))</f>
        <v>1.6299999999999999E-2</v>
      </c>
      <c r="W11" s="94">
        <v>42528</v>
      </c>
      <c r="X11" s="10">
        <v>66.39</v>
      </c>
      <c r="Y11" s="40">
        <v>68.959999999999994</v>
      </c>
      <c r="Z11" s="40">
        <v>66.17</v>
      </c>
      <c r="AA11" s="10">
        <v>68.67</v>
      </c>
      <c r="AB11" s="95">
        <v>3055300</v>
      </c>
      <c r="AC11" s="258">
        <v>68.67</v>
      </c>
      <c r="AD11" s="2">
        <f t="shared" si="0"/>
        <v>2.789999999999992</v>
      </c>
      <c r="AE11" s="138">
        <f t="shared" si="1"/>
        <v>3.8723339888065311E-2</v>
      </c>
      <c r="AK11" s="246"/>
      <c r="AN11" s="246"/>
    </row>
    <row r="12" spans="1:40" x14ac:dyDescent="0.25">
      <c r="W12" s="94">
        <v>42527</v>
      </c>
      <c r="X12" s="10">
        <v>66.94</v>
      </c>
      <c r="Y12" s="40">
        <v>67.260000000000005</v>
      </c>
      <c r="Z12" s="40">
        <v>66.06</v>
      </c>
      <c r="AA12" s="10">
        <v>66.11</v>
      </c>
      <c r="AB12" s="95">
        <v>1935700</v>
      </c>
      <c r="AC12" s="258">
        <v>66.11</v>
      </c>
      <c r="AD12" s="2">
        <f t="shared" si="0"/>
        <v>1.2000000000000028</v>
      </c>
      <c r="AE12" s="138">
        <f t="shared" si="1"/>
        <v>-1.2399163429937188E-2</v>
      </c>
    </row>
    <row r="13" spans="1:40" x14ac:dyDescent="0.25">
      <c r="W13" s="94">
        <v>42524</v>
      </c>
      <c r="X13" s="10">
        <v>67.739999999999995</v>
      </c>
      <c r="Y13" s="40">
        <v>68.5</v>
      </c>
      <c r="Z13" s="40">
        <v>66.27</v>
      </c>
      <c r="AA13" s="10">
        <v>66.94</v>
      </c>
      <c r="AB13" s="95">
        <v>3680500</v>
      </c>
      <c r="AC13" s="258">
        <v>66.94</v>
      </c>
      <c r="AD13" s="2">
        <f t="shared" si="0"/>
        <v>2.230000000000004</v>
      </c>
      <c r="AE13" s="138">
        <f t="shared" si="1"/>
        <v>5.4070291378791602E-3</v>
      </c>
      <c r="AK13" s="246"/>
      <c r="AN13" s="246"/>
    </row>
    <row r="14" spans="1:40" x14ac:dyDescent="0.25">
      <c r="T14" s="84"/>
      <c r="U14" s="11"/>
      <c r="W14" s="94">
        <v>42523</v>
      </c>
      <c r="X14" s="10">
        <v>67.03</v>
      </c>
      <c r="Y14" s="40">
        <v>67.56</v>
      </c>
      <c r="Z14" s="40">
        <v>66.260000000000005</v>
      </c>
      <c r="AA14" s="10">
        <v>66.58</v>
      </c>
      <c r="AB14" s="95">
        <v>2152000</v>
      </c>
      <c r="AC14" s="258">
        <v>66.58</v>
      </c>
      <c r="AD14" s="2">
        <f t="shared" si="0"/>
        <v>1.2999999999999972</v>
      </c>
      <c r="AE14" s="138">
        <f t="shared" si="1"/>
        <v>-1.0257172588077901E-2</v>
      </c>
    </row>
    <row r="15" spans="1:40" x14ac:dyDescent="0.25">
      <c r="W15" s="94">
        <v>42522</v>
      </c>
      <c r="X15" s="10">
        <v>66.37</v>
      </c>
      <c r="Y15" s="40">
        <v>67.64</v>
      </c>
      <c r="Z15" s="40">
        <v>66.37</v>
      </c>
      <c r="AA15" s="10">
        <v>67.27</v>
      </c>
      <c r="AB15" s="95">
        <v>2031000</v>
      </c>
      <c r="AC15" s="258">
        <v>67.27</v>
      </c>
      <c r="AD15" s="2">
        <f t="shared" si="0"/>
        <v>1.269999999999996</v>
      </c>
      <c r="AE15" s="138">
        <f t="shared" si="1"/>
        <v>7.6393049730376639E-3</v>
      </c>
      <c r="AK15" s="246"/>
      <c r="AN15" s="246"/>
    </row>
    <row r="16" spans="1:40" x14ac:dyDescent="0.25">
      <c r="W16" s="94">
        <v>42521</v>
      </c>
      <c r="X16" s="10">
        <v>66.319999999999993</v>
      </c>
      <c r="Y16" s="40">
        <v>67.099999999999994</v>
      </c>
      <c r="Z16" s="40">
        <v>66.3</v>
      </c>
      <c r="AA16" s="10">
        <v>66.760000000000005</v>
      </c>
      <c r="AB16" s="95">
        <v>1747200</v>
      </c>
      <c r="AC16" s="258">
        <v>66.760000000000005</v>
      </c>
      <c r="AD16" s="2">
        <f t="shared" si="0"/>
        <v>0.79999999999999716</v>
      </c>
      <c r="AE16" s="138">
        <f t="shared" si="1"/>
        <v>3.9097744360903075E-3</v>
      </c>
    </row>
    <row r="17" spans="1:40" x14ac:dyDescent="0.25">
      <c r="W17" s="94">
        <v>42517</v>
      </c>
      <c r="X17" s="10">
        <v>65.930000000000007</v>
      </c>
      <c r="Y17" s="40">
        <v>66.55</v>
      </c>
      <c r="Z17" s="40">
        <v>65.81</v>
      </c>
      <c r="AA17" s="10">
        <v>66.5</v>
      </c>
      <c r="AB17" s="95">
        <v>1126500</v>
      </c>
      <c r="AC17" s="258">
        <v>66.5</v>
      </c>
      <c r="AD17" s="2">
        <f t="shared" si="0"/>
        <v>0.73999999999999488</v>
      </c>
      <c r="AE17" s="138">
        <f t="shared" si="1"/>
        <v>4.9871542995314488E-3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42516</v>
      </c>
      <c r="X18" s="10">
        <v>66</v>
      </c>
      <c r="Y18" s="40">
        <v>66.8</v>
      </c>
      <c r="Z18" s="40">
        <v>65.89</v>
      </c>
      <c r="AA18" s="10">
        <v>66.17</v>
      </c>
      <c r="AB18" s="95">
        <v>1691900</v>
      </c>
      <c r="AC18" s="258">
        <v>66.17</v>
      </c>
      <c r="AD18" s="2">
        <f t="shared" si="0"/>
        <v>0.90999999999999659</v>
      </c>
      <c r="AE18" s="138">
        <f t="shared" si="1"/>
        <v>-1.5089784216084645E-3</v>
      </c>
    </row>
    <row r="19" spans="1:40" x14ac:dyDescent="0.25">
      <c r="W19" s="94">
        <v>42515</v>
      </c>
      <c r="X19" s="10">
        <v>66.45</v>
      </c>
      <c r="Y19" s="40">
        <v>66.78</v>
      </c>
      <c r="Z19" s="40">
        <v>65.11</v>
      </c>
      <c r="AA19" s="10">
        <v>66.27</v>
      </c>
      <c r="AB19" s="95">
        <v>2387400</v>
      </c>
      <c r="AC19" s="258">
        <v>66.27</v>
      </c>
      <c r="AD19" s="2">
        <f t="shared" si="0"/>
        <v>1.6700000000000017</v>
      </c>
      <c r="AE19" s="138">
        <f t="shared" si="1"/>
        <v>-2.8588624736682888E-3</v>
      </c>
      <c r="AK19" s="246"/>
      <c r="AN19" s="246"/>
    </row>
    <row r="20" spans="1:40" x14ac:dyDescent="0.25">
      <c r="W20" s="94">
        <v>42514</v>
      </c>
      <c r="X20" s="10">
        <v>66.069999999999993</v>
      </c>
      <c r="Y20" s="40">
        <v>66.67</v>
      </c>
      <c r="Z20" s="40">
        <v>65.849999999999994</v>
      </c>
      <c r="AA20" s="10">
        <v>66.459999999999994</v>
      </c>
      <c r="AB20" s="95">
        <v>2751700</v>
      </c>
      <c r="AC20" s="258">
        <v>66.459999999999994</v>
      </c>
      <c r="AD20" s="2">
        <f t="shared" si="0"/>
        <v>0.82000000000000739</v>
      </c>
      <c r="AE20" s="138">
        <f t="shared" si="1"/>
        <v>9.8769184014586564E-3</v>
      </c>
    </row>
    <row r="21" spans="1:40" x14ac:dyDescent="0.25">
      <c r="W21" s="94">
        <v>42513</v>
      </c>
      <c r="X21" s="10">
        <v>65.849999999999994</v>
      </c>
      <c r="Y21" s="40">
        <v>67.459999999999994</v>
      </c>
      <c r="Z21" s="40">
        <v>65.760000000000005</v>
      </c>
      <c r="AA21" s="10">
        <v>65.81</v>
      </c>
      <c r="AB21" s="95">
        <v>3362700</v>
      </c>
      <c r="AC21" s="258">
        <v>65.81</v>
      </c>
      <c r="AD21" s="2">
        <f t="shared" si="0"/>
        <v>1.6999999999999886</v>
      </c>
      <c r="AE21" s="138">
        <f t="shared" si="1"/>
        <v>1.9361833952912022E-2</v>
      </c>
      <c r="AK21" s="246"/>
      <c r="AN21" s="246"/>
    </row>
    <row r="22" spans="1:40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2" t="s">
        <v>65</v>
      </c>
      <c r="G22" s="240" t="s">
        <v>155</v>
      </c>
      <c r="H22" s="240" t="s">
        <v>88</v>
      </c>
      <c r="I22" s="240" t="s">
        <v>161</v>
      </c>
      <c r="W22" s="94">
        <v>42510</v>
      </c>
      <c r="X22" s="10">
        <v>63.47</v>
      </c>
      <c r="Y22" s="40">
        <v>64.8</v>
      </c>
      <c r="Z22" s="40">
        <v>62.91</v>
      </c>
      <c r="AA22" s="10">
        <v>64.56</v>
      </c>
      <c r="AB22" s="95">
        <v>2236800</v>
      </c>
      <c r="AC22" s="258">
        <v>64.56</v>
      </c>
      <c r="AD22" s="2">
        <f t="shared" si="0"/>
        <v>1.8900000000000006</v>
      </c>
      <c r="AE22" s="138">
        <f t="shared" si="1"/>
        <v>2.8025477707006363E-2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 t="shared" ref="F23:F29" si="2">C23*(E23-D23)</f>
        <v>-3.9000000000000767</v>
      </c>
      <c r="G23" s="40">
        <f t="shared" ref="G23:G29" si="3">D23*C23</f>
        <v>1853.7</v>
      </c>
      <c r="H23" s="243">
        <f t="shared" ref="H23:H29" si="4">(E23-D23)/D23</f>
        <v>-2.1039003074931634E-3</v>
      </c>
      <c r="I23" s="40"/>
      <c r="W23" s="94">
        <v>42509</v>
      </c>
      <c r="X23" s="10">
        <v>63</v>
      </c>
      <c r="Y23" s="40">
        <v>63.84</v>
      </c>
      <c r="Z23" s="40">
        <v>61.83</v>
      </c>
      <c r="AA23" s="10">
        <v>62.8</v>
      </c>
      <c r="AB23" s="95">
        <v>2578700</v>
      </c>
      <c r="AC23" s="258">
        <v>62.8</v>
      </c>
      <c r="AD23" s="2">
        <f t="shared" si="0"/>
        <v>2.0100000000000051</v>
      </c>
      <c r="AE23" s="138">
        <f t="shared" si="1"/>
        <v>-1.2112631744533586E-2</v>
      </c>
      <c r="AK23" s="246"/>
    </row>
    <row r="24" spans="1:40" x14ac:dyDescent="0.25">
      <c r="B24" s="201">
        <v>42506</v>
      </c>
      <c r="C24" s="298">
        <v>30</v>
      </c>
      <c r="D24" s="356">
        <v>61.79</v>
      </c>
      <c r="E24" s="356">
        <v>62.42</v>
      </c>
      <c r="F24" s="40">
        <f t="shared" si="2"/>
        <v>18.900000000000077</v>
      </c>
      <c r="G24" s="40">
        <f t="shared" si="3"/>
        <v>1853.7</v>
      </c>
      <c r="H24" s="243">
        <f t="shared" si="4"/>
        <v>1.0195824567082094E-2</v>
      </c>
      <c r="I24" s="40"/>
      <c r="W24" s="94">
        <v>42508</v>
      </c>
      <c r="X24" s="10">
        <v>62.1</v>
      </c>
      <c r="Y24" s="40">
        <v>64.36</v>
      </c>
      <c r="Z24" s="40">
        <v>62.01</v>
      </c>
      <c r="AA24" s="10">
        <v>63.57</v>
      </c>
      <c r="AB24" s="95">
        <v>2633200</v>
      </c>
      <c r="AC24" s="258">
        <v>63.57</v>
      </c>
      <c r="AD24" s="2">
        <f t="shared" si="0"/>
        <v>2.3500000000000014</v>
      </c>
      <c r="AE24" s="138">
        <f t="shared" si="1"/>
        <v>2.0221473278767332E-2</v>
      </c>
    </row>
    <row r="25" spans="1:40" x14ac:dyDescent="0.25">
      <c r="B25" s="201">
        <v>42522</v>
      </c>
      <c r="C25" s="298">
        <v>30</v>
      </c>
      <c r="D25" s="356">
        <v>61.79</v>
      </c>
      <c r="E25" s="356">
        <v>67.27</v>
      </c>
      <c r="F25" s="40">
        <f t="shared" si="2"/>
        <v>164.39999999999992</v>
      </c>
      <c r="G25" s="40">
        <f t="shared" si="3"/>
        <v>1853.7</v>
      </c>
      <c r="H25" s="243">
        <f t="shared" si="4"/>
        <v>8.8687489885094631E-2</v>
      </c>
      <c r="I25" s="40"/>
      <c r="W25" s="94">
        <v>42507</v>
      </c>
      <c r="X25" s="10">
        <v>62.13</v>
      </c>
      <c r="Y25" s="40">
        <v>63.58</v>
      </c>
      <c r="Z25" s="40">
        <v>61.94</v>
      </c>
      <c r="AA25" s="10">
        <v>62.31</v>
      </c>
      <c r="AB25" s="95">
        <v>3119200</v>
      </c>
      <c r="AC25" s="258">
        <v>62.31</v>
      </c>
      <c r="AD25" s="2">
        <f t="shared" si="0"/>
        <v>1.6400000000000006</v>
      </c>
      <c r="AE25" s="138">
        <f t="shared" si="1"/>
        <v>-1.7622556872797235E-3</v>
      </c>
    </row>
    <row r="26" spans="1:40" x14ac:dyDescent="0.25">
      <c r="B26" s="201">
        <v>42527</v>
      </c>
      <c r="C26" s="298">
        <v>30</v>
      </c>
      <c r="D26" s="356">
        <v>61.79</v>
      </c>
      <c r="E26" s="356">
        <v>66.11</v>
      </c>
      <c r="F26" s="40">
        <f t="shared" si="2"/>
        <v>129.60000000000002</v>
      </c>
      <c r="G26" s="40">
        <f t="shared" si="3"/>
        <v>1853.7</v>
      </c>
      <c r="H26" s="243">
        <f t="shared" si="4"/>
        <v>6.9914225602848365E-2</v>
      </c>
      <c r="I26" s="40"/>
      <c r="W26" s="94">
        <v>42506</v>
      </c>
      <c r="X26" s="10">
        <v>61.11</v>
      </c>
      <c r="Y26" s="40">
        <v>62.86</v>
      </c>
      <c r="Z26" s="40">
        <v>60.96</v>
      </c>
      <c r="AA26" s="10">
        <v>62.42</v>
      </c>
      <c r="AB26" s="95">
        <v>3261600</v>
      </c>
      <c r="AC26" s="258">
        <v>62.42</v>
      </c>
      <c r="AD26" s="2">
        <f t="shared" si="0"/>
        <v>1.8999999999999986</v>
      </c>
      <c r="AE26" s="138">
        <f t="shared" si="1"/>
        <v>2.7489711934156391E-2</v>
      </c>
    </row>
    <row r="27" spans="1:40" x14ac:dyDescent="0.25">
      <c r="B27" s="201">
        <v>42528</v>
      </c>
      <c r="C27" s="298">
        <v>30</v>
      </c>
      <c r="D27" s="356">
        <v>61.79</v>
      </c>
      <c r="E27" s="356">
        <v>68.67</v>
      </c>
      <c r="F27" s="40">
        <f t="shared" si="2"/>
        <v>206.40000000000009</v>
      </c>
      <c r="G27" s="40">
        <f t="shared" si="3"/>
        <v>1853.7</v>
      </c>
      <c r="H27" s="243">
        <f t="shared" si="4"/>
        <v>0.11134487781194373</v>
      </c>
      <c r="I27" s="40"/>
      <c r="W27" s="94">
        <v>42503</v>
      </c>
      <c r="X27" s="10">
        <v>60.97</v>
      </c>
      <c r="Y27" s="40">
        <v>62.24</v>
      </c>
      <c r="Z27" s="40">
        <v>60.43</v>
      </c>
      <c r="AA27" s="10">
        <v>60.75</v>
      </c>
      <c r="AB27" s="95">
        <v>4892400</v>
      </c>
      <c r="AC27" s="258">
        <v>60.75</v>
      </c>
      <c r="AD27" s="2">
        <f t="shared" si="0"/>
        <v>1.8100000000000023</v>
      </c>
      <c r="AE27" s="138">
        <f t="shared" si="1"/>
        <v>-1.4758352254297669E-2</v>
      </c>
    </row>
    <row r="28" spans="1:40" x14ac:dyDescent="0.25">
      <c r="B28" s="201">
        <v>42534</v>
      </c>
      <c r="C28" s="298">
        <v>30</v>
      </c>
      <c r="D28" s="356">
        <v>61.79</v>
      </c>
      <c r="E28" s="356">
        <v>64.959999999999994</v>
      </c>
      <c r="F28" s="40">
        <f t="shared" si="2"/>
        <v>95.099999999999838</v>
      </c>
      <c r="G28" s="40">
        <f t="shared" si="3"/>
        <v>1853.7</v>
      </c>
      <c r="H28" s="243">
        <f t="shared" si="4"/>
        <v>5.1302799805793733E-2</v>
      </c>
      <c r="I28" s="40"/>
      <c r="W28" s="94">
        <v>42502</v>
      </c>
      <c r="X28" s="10">
        <v>64.849999999999994</v>
      </c>
      <c r="Y28" s="40">
        <v>64.95</v>
      </c>
      <c r="Z28" s="40">
        <v>60.92</v>
      </c>
      <c r="AA28" s="10">
        <v>61.66</v>
      </c>
      <c r="AB28" s="95">
        <v>5182300</v>
      </c>
      <c r="AC28" s="258">
        <v>61.66</v>
      </c>
      <c r="AD28" s="2">
        <f t="shared" si="0"/>
        <v>4.0300000000000011</v>
      </c>
      <c r="AE28" s="138">
        <f t="shared" si="1"/>
        <v>-4.5363059297104935E-2</v>
      </c>
    </row>
    <row r="29" spans="1:40" x14ac:dyDescent="0.25">
      <c r="B29" s="201">
        <v>42542</v>
      </c>
      <c r="C29" s="298">
        <v>30</v>
      </c>
      <c r="D29" s="356">
        <v>61.79</v>
      </c>
      <c r="E29" s="356">
        <v>65.95</v>
      </c>
      <c r="F29" s="40">
        <f t="shared" si="2"/>
        <v>124.80000000000011</v>
      </c>
      <c r="G29" s="40">
        <f t="shared" si="3"/>
        <v>1853.7</v>
      </c>
      <c r="H29" s="243">
        <f t="shared" si="4"/>
        <v>6.7324809839779967E-2</v>
      </c>
      <c r="I29" s="40"/>
      <c r="W29" s="94">
        <v>42501</v>
      </c>
      <c r="X29" s="10">
        <v>64.66</v>
      </c>
      <c r="Y29" s="40">
        <v>65.31</v>
      </c>
      <c r="Z29" s="40">
        <v>64.349999999999994</v>
      </c>
      <c r="AA29" s="10">
        <v>64.59</v>
      </c>
      <c r="AB29" s="95">
        <v>2168600</v>
      </c>
      <c r="AC29" s="258">
        <v>64.59</v>
      </c>
      <c r="AD29" s="2">
        <f t="shared" si="0"/>
        <v>0.96000000000000796</v>
      </c>
      <c r="AE29" s="138">
        <f t="shared" si="1"/>
        <v>-4.162812210915745E-3</v>
      </c>
    </row>
    <row r="30" spans="1:40" x14ac:dyDescent="0.25">
      <c r="B30" s="201"/>
      <c r="C30" s="298"/>
      <c r="D30" s="356"/>
      <c r="E30" s="356"/>
      <c r="F30" s="40"/>
      <c r="G30" s="40"/>
      <c r="H30" s="243"/>
      <c r="I30" s="40"/>
      <c r="W30" s="94">
        <v>42500</v>
      </c>
      <c r="X30" s="10">
        <v>64.900000000000006</v>
      </c>
      <c r="Y30" s="40">
        <v>65.11</v>
      </c>
      <c r="Z30" s="40">
        <v>63.75</v>
      </c>
      <c r="AA30" s="10">
        <v>64.86</v>
      </c>
      <c r="AB30" s="95">
        <v>2398600</v>
      </c>
      <c r="AC30" s="258">
        <v>64.86</v>
      </c>
      <c r="AD30" s="2">
        <f t="shared" si="0"/>
        <v>1.3599999999999994</v>
      </c>
      <c r="AE30" s="138" t="e">
        <f t="shared" si="1"/>
        <v>#DIV/0!</v>
      </c>
    </row>
    <row r="31" spans="1:40" x14ac:dyDescent="0.25">
      <c r="B31" s="201"/>
      <c r="C31" s="298"/>
      <c r="D31" s="356"/>
      <c r="E31" s="356"/>
      <c r="F31" s="40"/>
      <c r="G31" s="40"/>
      <c r="H31" s="243"/>
      <c r="I31" s="40"/>
      <c r="W31" s="94">
        <v>42500</v>
      </c>
      <c r="X31" s="10" t="s">
        <v>142</v>
      </c>
      <c r="Y31" s="40"/>
      <c r="Z31" s="40"/>
      <c r="AA31" s="10"/>
      <c r="AB31" s="95"/>
      <c r="AC31" s="258"/>
      <c r="AD31" s="2">
        <f t="shared" si="0"/>
        <v>0</v>
      </c>
      <c r="AE31" s="138">
        <f t="shared" si="1"/>
        <v>-1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42499</v>
      </c>
      <c r="X32" s="10">
        <v>64.42</v>
      </c>
      <c r="Y32" s="40">
        <v>65.569999999999993</v>
      </c>
      <c r="Z32" s="40">
        <v>64.42</v>
      </c>
      <c r="AA32" s="10">
        <v>65.05</v>
      </c>
      <c r="AB32" s="95">
        <v>2494300</v>
      </c>
      <c r="AC32" s="258">
        <v>64.790000000000006</v>
      </c>
      <c r="AD32" s="2">
        <f t="shared" si="0"/>
        <v>1.1499999999999915</v>
      </c>
      <c r="AE32" s="138">
        <f t="shared" si="1"/>
        <v>6.5247786235824723E-3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42496</v>
      </c>
      <c r="X33" s="10">
        <v>64.2</v>
      </c>
      <c r="Y33" s="40">
        <v>64.650000000000006</v>
      </c>
      <c r="Z33" s="40">
        <v>62.62</v>
      </c>
      <c r="AA33" s="10">
        <v>64.63</v>
      </c>
      <c r="AB33" s="95">
        <v>3016300</v>
      </c>
      <c r="AC33" s="258">
        <v>64.37</v>
      </c>
      <c r="AD33" s="2">
        <f t="shared" si="0"/>
        <v>2.0300000000000082</v>
      </c>
      <c r="AE33" s="138">
        <f t="shared" si="1"/>
        <v>4.368856295833945E-3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42495</v>
      </c>
      <c r="X34" s="10">
        <v>66.12</v>
      </c>
      <c r="Y34" s="40">
        <v>66.19</v>
      </c>
      <c r="Z34" s="40">
        <v>64.25</v>
      </c>
      <c r="AA34" s="10">
        <v>64.349999999999994</v>
      </c>
      <c r="AB34" s="95">
        <v>2815600</v>
      </c>
      <c r="AC34" s="258">
        <v>64.09</v>
      </c>
      <c r="AD34" s="2">
        <f t="shared" si="0"/>
        <v>1.9399999999999977</v>
      </c>
      <c r="AE34" s="138">
        <f t="shared" si="1"/>
        <v>-1.3544712944435822E-2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42494</v>
      </c>
      <c r="X35" s="10">
        <v>66.489999999999995</v>
      </c>
      <c r="Y35" s="40">
        <v>67.010000000000005</v>
      </c>
      <c r="Z35" s="40">
        <v>64.78</v>
      </c>
      <c r="AA35" s="10">
        <v>65.23</v>
      </c>
      <c r="AB35" s="95">
        <v>2505900</v>
      </c>
      <c r="AC35" s="258">
        <v>64.97</v>
      </c>
      <c r="AD35" s="2">
        <f t="shared" si="0"/>
        <v>2.230000000000004</v>
      </c>
      <c r="AE35" s="138">
        <f t="shared" si="1"/>
        <v>-2.6666666666666727E-2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42493</v>
      </c>
      <c r="X36" s="10">
        <v>66.94</v>
      </c>
      <c r="Y36" s="40">
        <v>67.39</v>
      </c>
      <c r="Z36" s="40">
        <v>66.540000000000006</v>
      </c>
      <c r="AA36" s="10">
        <v>67.02</v>
      </c>
      <c r="AB36" s="95">
        <v>3413600</v>
      </c>
      <c r="AC36" s="258">
        <v>66.75</v>
      </c>
      <c r="AD36" s="2">
        <f t="shared" si="0"/>
        <v>0.84999999999999432</v>
      </c>
      <c r="AE36" s="138">
        <f t="shared" si="1"/>
        <v>-1.4958863126401933E-3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72.545000000000016</v>
      </c>
      <c r="R37" s="34"/>
      <c r="W37" s="94">
        <v>42492</v>
      </c>
      <c r="X37" s="10">
        <v>66.77</v>
      </c>
      <c r="Y37" s="40">
        <v>67.28</v>
      </c>
      <c r="Z37" s="40">
        <v>65.7</v>
      </c>
      <c r="AA37" s="10">
        <v>67.12</v>
      </c>
      <c r="AB37" s="95">
        <v>3873300</v>
      </c>
      <c r="AC37" s="258">
        <v>66.849999999999994</v>
      </c>
      <c r="AD37" s="2">
        <f t="shared" si="0"/>
        <v>1.5799999999999983</v>
      </c>
      <c r="AE37" s="138">
        <f t="shared" si="1"/>
        <v>4.5078888054095323E-3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5">P38*$Q$4</f>
        <v>71.885500000000008</v>
      </c>
      <c r="R38" s="34"/>
      <c r="W38" s="94">
        <v>42489</v>
      </c>
      <c r="X38" s="10">
        <v>70.42</v>
      </c>
      <c r="Y38" s="40">
        <v>72.010000000000005</v>
      </c>
      <c r="Z38" s="40">
        <v>66.040000000000006</v>
      </c>
      <c r="AA38" s="10">
        <v>66.819999999999993</v>
      </c>
      <c r="AB38" s="95">
        <v>8592000</v>
      </c>
      <c r="AC38" s="258">
        <v>66.55</v>
      </c>
      <c r="AD38" s="2">
        <f t="shared" si="0"/>
        <v>5.9699999999999989</v>
      </c>
      <c r="AE38" s="138">
        <f t="shared" si="1"/>
        <v>-6.9100573506784113E-2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5"/>
        <v>71.226000000000013</v>
      </c>
      <c r="R39" s="34"/>
      <c r="T39" s="91" t="s">
        <v>113</v>
      </c>
      <c r="W39" s="94">
        <v>42488</v>
      </c>
      <c r="X39" s="10">
        <v>71.88</v>
      </c>
      <c r="Y39" s="40">
        <v>73.59</v>
      </c>
      <c r="Z39" s="40">
        <v>71.31</v>
      </c>
      <c r="AA39" s="10">
        <v>71.78</v>
      </c>
      <c r="AB39" s="95">
        <v>4429200</v>
      </c>
      <c r="AC39" s="258">
        <v>71.489999999999995</v>
      </c>
      <c r="AD39" s="2">
        <f t="shared" si="0"/>
        <v>2.2800000000000011</v>
      </c>
      <c r="AE39" s="138">
        <f t="shared" si="1"/>
        <v>-7.4968763015411666E-3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5"/>
        <v>70.566500000000005</v>
      </c>
      <c r="R40" s="83"/>
      <c r="T40" s="97" t="s">
        <v>98</v>
      </c>
      <c r="U40" s="129">
        <v>63.97</v>
      </c>
      <c r="W40" s="94">
        <v>42487</v>
      </c>
      <c r="X40" s="10">
        <v>68.680000000000007</v>
      </c>
      <c r="Y40" s="40">
        <v>72.84</v>
      </c>
      <c r="Z40" s="40">
        <v>68.48</v>
      </c>
      <c r="AA40" s="10">
        <v>72.319999999999993</v>
      </c>
      <c r="AB40" s="95">
        <v>6350500</v>
      </c>
      <c r="AC40" s="258">
        <v>72.03</v>
      </c>
      <c r="AD40" s="2">
        <f t="shared" si="0"/>
        <v>4.3599999999999994</v>
      </c>
      <c r="AE40" s="138">
        <f t="shared" si="1"/>
        <v>8.6822573869207442E-3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5"/>
        <v>69.907000000000011</v>
      </c>
      <c r="R41" s="83"/>
      <c r="T41" s="87" t="s">
        <v>99</v>
      </c>
      <c r="U41" s="130">
        <v>64.95</v>
      </c>
      <c r="W41" s="94">
        <v>42486</v>
      </c>
      <c r="X41" s="10">
        <v>71.34</v>
      </c>
      <c r="Y41" s="40">
        <v>72.5</v>
      </c>
      <c r="Z41" s="40">
        <v>71.03</v>
      </c>
      <c r="AA41" s="10">
        <v>71.7</v>
      </c>
      <c r="AB41" s="95">
        <v>2557100</v>
      </c>
      <c r="AC41" s="258">
        <v>71.41</v>
      </c>
      <c r="AD41" s="2">
        <f t="shared" si="0"/>
        <v>1.4699999999999989</v>
      </c>
      <c r="AE41" s="138">
        <f t="shared" si="1"/>
        <v>1.3770584894946092E-2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5"/>
        <v>69.247500000000002</v>
      </c>
      <c r="R42" s="83"/>
      <c r="T42" s="87" t="s">
        <v>100</v>
      </c>
      <c r="U42" s="130" t="s">
        <v>460</v>
      </c>
      <c r="W42" s="94">
        <v>42485</v>
      </c>
      <c r="X42" s="10">
        <v>71.03</v>
      </c>
      <c r="Y42" s="40">
        <v>71.47</v>
      </c>
      <c r="Z42" s="40">
        <v>70.010000000000005</v>
      </c>
      <c r="AA42" s="10">
        <v>70.72</v>
      </c>
      <c r="AB42" s="95">
        <v>2589400</v>
      </c>
      <c r="AC42" s="258">
        <v>70.44</v>
      </c>
      <c r="AD42" s="2">
        <f t="shared" si="0"/>
        <v>1.4599999999999937</v>
      </c>
      <c r="AE42" s="138">
        <f t="shared" si="1"/>
        <v>-1.0813088049431152E-2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5"/>
        <v>68.588000000000008</v>
      </c>
      <c r="R43" s="83"/>
      <c r="T43" s="87" t="s">
        <v>101</v>
      </c>
      <c r="U43" s="130" t="s">
        <v>368</v>
      </c>
      <c r="W43" s="94">
        <v>42482</v>
      </c>
      <c r="X43" s="10">
        <v>71.58</v>
      </c>
      <c r="Y43" s="40">
        <v>72.150000000000006</v>
      </c>
      <c r="Z43" s="40">
        <v>70.56</v>
      </c>
      <c r="AA43" s="10">
        <v>71.5</v>
      </c>
      <c r="AB43" s="95">
        <v>2645100</v>
      </c>
      <c r="AC43" s="258">
        <v>71.209999999999994</v>
      </c>
      <c r="AD43" s="2">
        <f t="shared" si="0"/>
        <v>1.5900000000000034</v>
      </c>
      <c r="AE43" s="138">
        <f t="shared" si="1"/>
        <v>-2.6610644257705207E-3</v>
      </c>
    </row>
    <row r="44" spans="1:31" x14ac:dyDescent="0.25">
      <c r="O44" s="2"/>
      <c r="P44" s="83">
        <v>1.03</v>
      </c>
      <c r="Q44" s="83">
        <f t="shared" si="5"/>
        <v>67.9285</v>
      </c>
      <c r="R44" s="83"/>
      <c r="T44" s="87" t="s">
        <v>102</v>
      </c>
      <c r="U44" s="130">
        <v>84.23</v>
      </c>
      <c r="W44" s="94">
        <v>42481</v>
      </c>
      <c r="X44" s="10">
        <v>72.59</v>
      </c>
      <c r="Y44" s="40">
        <v>72.790000000000006</v>
      </c>
      <c r="Z44" s="40">
        <v>71.069999999999993</v>
      </c>
      <c r="AA44" s="10">
        <v>71.69</v>
      </c>
      <c r="AB44" s="95">
        <v>2909300</v>
      </c>
      <c r="AC44" s="258">
        <v>71.400000000000006</v>
      </c>
      <c r="AD44" s="2">
        <f t="shared" si="0"/>
        <v>1.7200000000000131</v>
      </c>
      <c r="AE44" s="138">
        <f t="shared" si="1"/>
        <v>-1.5851137146795202E-2</v>
      </c>
    </row>
    <row r="45" spans="1:31" x14ac:dyDescent="0.25">
      <c r="O45" s="2"/>
      <c r="P45" s="83">
        <v>1.02</v>
      </c>
      <c r="Q45" s="83">
        <f t="shared" si="5"/>
        <v>67.269000000000005</v>
      </c>
      <c r="R45" s="83"/>
      <c r="T45" s="87" t="s">
        <v>103</v>
      </c>
      <c r="U45" s="130">
        <v>0.78958399999999995</v>
      </c>
      <c r="W45" s="94">
        <v>42480</v>
      </c>
      <c r="X45" s="10">
        <v>71.84</v>
      </c>
      <c r="Y45" s="40">
        <v>73.510000000000005</v>
      </c>
      <c r="Z45" s="40">
        <v>70.89</v>
      </c>
      <c r="AA45" s="10">
        <v>72.84</v>
      </c>
      <c r="AB45" s="95">
        <v>3110200</v>
      </c>
      <c r="AC45" s="258">
        <v>72.55</v>
      </c>
      <c r="AD45" s="2">
        <f t="shared" si="0"/>
        <v>2.6200000000000045</v>
      </c>
      <c r="AE45" s="138">
        <f t="shared" si="1"/>
        <v>8.4792882958020233E-3</v>
      </c>
    </row>
    <row r="46" spans="1:31" x14ac:dyDescent="0.25">
      <c r="O46" s="2"/>
      <c r="P46" s="83">
        <v>1.01</v>
      </c>
      <c r="Q46" s="83">
        <f t="shared" si="5"/>
        <v>66.609499999999997</v>
      </c>
      <c r="R46" s="83"/>
      <c r="T46" s="87" t="s">
        <v>123</v>
      </c>
      <c r="U46" s="94" t="s">
        <v>232</v>
      </c>
      <c r="W46" s="94">
        <v>42479</v>
      </c>
      <c r="X46" s="10">
        <v>75.150000000000006</v>
      </c>
      <c r="Y46" s="40">
        <v>75.150000000000006</v>
      </c>
      <c r="Z46" s="40">
        <v>71.88</v>
      </c>
      <c r="AA46" s="10">
        <v>72.23</v>
      </c>
      <c r="AB46" s="95">
        <v>3745300</v>
      </c>
      <c r="AC46" s="258">
        <v>71.94</v>
      </c>
      <c r="AD46" s="2">
        <f t="shared" si="0"/>
        <v>3.2700000000000102</v>
      </c>
      <c r="AE46" s="138">
        <f t="shared" si="1"/>
        <v>-3.3584094572810308E-2</v>
      </c>
    </row>
    <row r="47" spans="1:31" x14ac:dyDescent="0.25">
      <c r="O47" s="2"/>
      <c r="P47" s="83">
        <v>1</v>
      </c>
      <c r="Q47" s="83">
        <f t="shared" si="5"/>
        <v>65.95</v>
      </c>
      <c r="R47" s="83"/>
      <c r="T47" s="87"/>
      <c r="U47" s="130"/>
      <c r="W47" s="94">
        <v>42478</v>
      </c>
      <c r="X47" s="10">
        <v>74.400000000000006</v>
      </c>
      <c r="Y47" s="40">
        <v>75.209999999999994</v>
      </c>
      <c r="Z47" s="40">
        <v>73.900000000000006</v>
      </c>
      <c r="AA47" s="10">
        <v>74.739999999999995</v>
      </c>
      <c r="AB47" s="95">
        <v>2340200</v>
      </c>
      <c r="AC47" s="258">
        <v>74.44</v>
      </c>
      <c r="AD47" s="2">
        <f t="shared" si="0"/>
        <v>1.3099999999999881</v>
      </c>
      <c r="AE47" s="138">
        <f t="shared" si="1"/>
        <v>-4.2803638309257819E-3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2">
        <f>K59+M59-F59</f>
        <v>263.43000000000029</v>
      </c>
      <c r="O48" s="2"/>
      <c r="P48" s="83">
        <v>0.99</v>
      </c>
      <c r="Q48" s="83">
        <f t="shared" si="5"/>
        <v>65.290500000000009</v>
      </c>
      <c r="R48" s="83"/>
      <c r="T48" s="87" t="s">
        <v>105</v>
      </c>
      <c r="U48" s="130" t="s">
        <v>369</v>
      </c>
      <c r="W48" s="94">
        <v>42475</v>
      </c>
      <c r="X48" s="10">
        <v>76.64</v>
      </c>
      <c r="Y48" s="40">
        <v>77.16</v>
      </c>
      <c r="Z48" s="40">
        <v>74.95</v>
      </c>
      <c r="AA48" s="10">
        <v>75.06</v>
      </c>
      <c r="AB48" s="95">
        <v>3255600</v>
      </c>
      <c r="AC48" s="258">
        <v>74.760000000000005</v>
      </c>
      <c r="AD48" s="2">
        <f t="shared" si="0"/>
        <v>2.2099999999999937</v>
      </c>
      <c r="AE48" s="138">
        <f t="shared" si="1"/>
        <v>-2.2233847763536319E-2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90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89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5"/>
        <v>64.631</v>
      </c>
      <c r="R49" s="83"/>
      <c r="T49" s="87" t="s">
        <v>106</v>
      </c>
      <c r="U49" s="130" t="s">
        <v>370</v>
      </c>
      <c r="W49" s="94">
        <v>42474</v>
      </c>
      <c r="X49" s="10">
        <v>75.89</v>
      </c>
      <c r="Y49" s="40">
        <v>76.900000000000006</v>
      </c>
      <c r="Z49" s="40">
        <v>74.59</v>
      </c>
      <c r="AA49" s="10">
        <v>76.77</v>
      </c>
      <c r="AB49" s="95">
        <v>2421900</v>
      </c>
      <c r="AC49" s="258">
        <v>76.459999999999994</v>
      </c>
      <c r="AD49" s="2">
        <f t="shared" si="0"/>
        <v>2.3100000000000023</v>
      </c>
      <c r="AE49" s="138">
        <f t="shared" si="1"/>
        <v>-3.9082855653987947E-3</v>
      </c>
    </row>
    <row r="50" spans="1:31" x14ac:dyDescent="0.25">
      <c r="A50" s="281" t="s">
        <v>186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6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7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5"/>
        <v>63.971499999999999</v>
      </c>
      <c r="R50" s="83"/>
      <c r="T50" s="87" t="s">
        <v>107</v>
      </c>
      <c r="U50" s="131">
        <v>3590147</v>
      </c>
      <c r="W50" s="94">
        <v>42473</v>
      </c>
      <c r="X50" s="10">
        <v>75.260000000000005</v>
      </c>
      <c r="Y50" s="40">
        <v>77.22</v>
      </c>
      <c r="Z50" s="40">
        <v>75</v>
      </c>
      <c r="AA50" s="10">
        <v>77.069999999999993</v>
      </c>
      <c r="AB50" s="95">
        <v>2004700</v>
      </c>
      <c r="AC50" s="258">
        <v>76.760000000000005</v>
      </c>
      <c r="AD50" s="2">
        <f t="shared" si="0"/>
        <v>2.2199999999999989</v>
      </c>
      <c r="AE50" s="138">
        <f t="shared" si="1"/>
        <v>3.255313424804962E-2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6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7"/>
        <v>1838.96</v>
      </c>
      <c r="L51" s="277"/>
      <c r="M51" s="277"/>
      <c r="O51" s="2"/>
      <c r="P51" s="83">
        <v>0.96</v>
      </c>
      <c r="Q51" s="83">
        <f t="shared" si="5"/>
        <v>63.311999999999998</v>
      </c>
      <c r="R51" s="83"/>
      <c r="T51" s="87" t="s">
        <v>110</v>
      </c>
      <c r="U51" s="131">
        <v>2879410</v>
      </c>
      <c r="W51" s="94">
        <v>42472</v>
      </c>
      <c r="X51" s="10">
        <v>76.23</v>
      </c>
      <c r="Y51" s="40">
        <v>76.349999999999994</v>
      </c>
      <c r="Z51" s="40">
        <v>73.66</v>
      </c>
      <c r="AA51" s="10">
        <v>74.64</v>
      </c>
      <c r="AB51" s="95">
        <v>3768400</v>
      </c>
      <c r="AC51" s="258">
        <v>74.34</v>
      </c>
      <c r="AD51" s="2">
        <f t="shared" si="0"/>
        <v>2.6899999999999977</v>
      </c>
      <c r="AE51" s="138">
        <f t="shared" si="1"/>
        <v>-1.8872904843605598E-2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6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7"/>
        <v>2024.96</v>
      </c>
      <c r="L52" s="277"/>
      <c r="M52" s="277"/>
      <c r="O52" s="2"/>
      <c r="P52" s="83">
        <v>0.95</v>
      </c>
      <c r="Q52" s="83">
        <f t="shared" si="5"/>
        <v>62.652499999999996</v>
      </c>
      <c r="R52" s="83"/>
      <c r="T52" s="87" t="s">
        <v>108</v>
      </c>
      <c r="U52" s="130" t="s">
        <v>371</v>
      </c>
      <c r="W52" s="94">
        <v>42471</v>
      </c>
      <c r="X52" s="10">
        <v>77.73</v>
      </c>
      <c r="Y52" s="40">
        <v>78</v>
      </c>
      <c r="Z52" s="40">
        <v>76.02</v>
      </c>
      <c r="AA52" s="10">
        <v>76.069999999999993</v>
      </c>
      <c r="AB52" s="95">
        <v>2003500</v>
      </c>
      <c r="AC52" s="258">
        <v>75.77</v>
      </c>
      <c r="AD52" s="2">
        <f t="shared" si="0"/>
        <v>1.980000000000004</v>
      </c>
      <c r="AE52" s="138">
        <f t="shared" si="1"/>
        <v>-1.6612589227774199E-2</v>
      </c>
    </row>
    <row r="53" spans="1:31" x14ac:dyDescent="0.25">
      <c r="A53" s="277"/>
      <c r="B53" s="282">
        <v>42402</v>
      </c>
      <c r="C53" s="291">
        <v>30</v>
      </c>
      <c r="D53" s="401">
        <v>67.2</v>
      </c>
      <c r="E53" s="401">
        <v>0</v>
      </c>
      <c r="F53" s="401">
        <f t="shared" si="6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7"/>
        <v>2080.4499999999998</v>
      </c>
      <c r="L53" s="277"/>
      <c r="M53" s="277"/>
      <c r="O53" s="2"/>
      <c r="P53" s="83">
        <v>0.94</v>
      </c>
      <c r="Q53" s="83">
        <f t="shared" si="5"/>
        <v>61.993000000000002</v>
      </c>
      <c r="R53" s="83"/>
      <c r="T53" s="87" t="s">
        <v>111</v>
      </c>
      <c r="U53" s="130">
        <v>12.84</v>
      </c>
      <c r="W53" s="94">
        <v>42468</v>
      </c>
      <c r="X53" s="10">
        <v>78</v>
      </c>
      <c r="Y53" s="40">
        <v>78.11</v>
      </c>
      <c r="Z53" s="40">
        <v>76.599999999999994</v>
      </c>
      <c r="AA53" s="10">
        <v>77.36</v>
      </c>
      <c r="AB53" s="95">
        <v>4375300</v>
      </c>
      <c r="AC53" s="258">
        <v>77.05</v>
      </c>
      <c r="AD53" s="2">
        <f t="shared" si="0"/>
        <v>1.5100000000000051</v>
      </c>
      <c r="AE53" s="138">
        <f t="shared" si="1"/>
        <v>6.493506493505663E-4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6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7"/>
        <v>2203.4499999999998</v>
      </c>
      <c r="L54" s="277"/>
      <c r="M54" s="277"/>
      <c r="O54" s="2"/>
      <c r="P54" s="83">
        <v>0.93</v>
      </c>
      <c r="Q54" s="83">
        <f t="shared" si="5"/>
        <v>61.333500000000008</v>
      </c>
      <c r="R54" s="83"/>
      <c r="T54" s="87" t="s">
        <v>112</v>
      </c>
      <c r="U54" s="130">
        <v>5.14</v>
      </c>
      <c r="W54" s="94">
        <v>42467</v>
      </c>
      <c r="X54" s="10">
        <v>77.58</v>
      </c>
      <c r="Y54" s="40">
        <v>77.72</v>
      </c>
      <c r="Z54" s="40">
        <v>76.569999999999993</v>
      </c>
      <c r="AA54" s="10">
        <v>77.31</v>
      </c>
      <c r="AB54" s="95">
        <v>4515600</v>
      </c>
      <c r="AC54" s="258">
        <v>77</v>
      </c>
      <c r="AD54" s="2">
        <f t="shared" si="0"/>
        <v>1.1500000000000057</v>
      </c>
      <c r="AE54" s="138">
        <f t="shared" si="1"/>
        <v>-1.1553273427471145E-2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6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7"/>
        <v>2176.4499999999998</v>
      </c>
      <c r="L55" s="277"/>
      <c r="M55" s="277"/>
      <c r="O55" s="2"/>
      <c r="P55" s="83">
        <v>0.92</v>
      </c>
      <c r="Q55" s="83">
        <f t="shared" si="5"/>
        <v>60.674000000000007</v>
      </c>
      <c r="R55" s="83"/>
      <c r="T55" s="87" t="s">
        <v>109</v>
      </c>
      <c r="U55" s="130" t="s">
        <v>372</v>
      </c>
      <c r="W55" s="94">
        <v>42466</v>
      </c>
      <c r="X55" s="10">
        <v>76.87</v>
      </c>
      <c r="Y55" s="40">
        <v>78.45</v>
      </c>
      <c r="Z55" s="40">
        <v>75.22</v>
      </c>
      <c r="AA55" s="10">
        <v>78.209999999999994</v>
      </c>
      <c r="AB55" s="95">
        <v>2532000</v>
      </c>
      <c r="AC55" s="258">
        <v>77.900000000000006</v>
      </c>
      <c r="AD55" s="2">
        <f t="shared" si="0"/>
        <v>3.230000000000004</v>
      </c>
      <c r="AE55" s="138">
        <f t="shared" si="1"/>
        <v>1.4851485148514865E-2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5"/>
        <v>60.014500000000005</v>
      </c>
      <c r="R56" s="83"/>
      <c r="W56" s="94">
        <v>42465</v>
      </c>
      <c r="X56" s="10">
        <v>76.45</v>
      </c>
      <c r="Y56" s="40">
        <v>77.38</v>
      </c>
      <c r="Z56" s="40">
        <v>76.14</v>
      </c>
      <c r="AA56" s="10">
        <v>77.069999999999993</v>
      </c>
      <c r="AB56" s="95">
        <v>2075100</v>
      </c>
      <c r="AC56" s="258">
        <v>76.760000000000005</v>
      </c>
      <c r="AD56" s="2">
        <f t="shared" si="0"/>
        <v>1.2399999999999949</v>
      </c>
      <c r="AE56" s="138">
        <f t="shared" si="1"/>
        <v>-5.5706697758776125E-3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5"/>
        <v>59.355000000000004</v>
      </c>
      <c r="R57" s="83"/>
      <c r="W57" s="94">
        <v>42464</v>
      </c>
      <c r="X57" s="10">
        <v>78.36</v>
      </c>
      <c r="Y57" s="40">
        <v>78.459999999999994</v>
      </c>
      <c r="Z57" s="40">
        <v>76.44</v>
      </c>
      <c r="AA57" s="10">
        <v>77.5</v>
      </c>
      <c r="AB57" s="95">
        <v>2054100</v>
      </c>
      <c r="AC57" s="258">
        <v>77.19</v>
      </c>
      <c r="AD57" s="2">
        <f t="shared" si="0"/>
        <v>2.019999999999996</v>
      </c>
      <c r="AE57" s="138">
        <f t="shared" si="1"/>
        <v>-8.7325028894311707E-3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42461</v>
      </c>
      <c r="X58" s="10">
        <v>77.16</v>
      </c>
      <c r="Y58" s="40">
        <v>78.23</v>
      </c>
      <c r="Z58" s="40">
        <v>76.319999999999993</v>
      </c>
      <c r="AA58" s="10">
        <v>78.180000000000007</v>
      </c>
      <c r="AB58" s="95">
        <v>2015700</v>
      </c>
      <c r="AC58" s="258">
        <v>77.87</v>
      </c>
      <c r="AD58" s="2">
        <f t="shared" si="0"/>
        <v>1.9100000000000108</v>
      </c>
      <c r="AE58" s="138">
        <f t="shared" si="1"/>
        <v>3.6087124629462508E-3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42460</v>
      </c>
      <c r="X59" s="10">
        <v>77.61</v>
      </c>
      <c r="Y59" s="40">
        <v>78.290000000000006</v>
      </c>
      <c r="Z59" s="40">
        <v>77.31</v>
      </c>
      <c r="AA59" s="10">
        <v>77.900000000000006</v>
      </c>
      <c r="AB59" s="95">
        <v>2950200</v>
      </c>
      <c r="AC59" s="258">
        <v>77.59</v>
      </c>
      <c r="AD59" s="2">
        <f t="shared" si="0"/>
        <v>0.98000000000000398</v>
      </c>
      <c r="AE59" s="138">
        <f t="shared" si="1"/>
        <v>6.4482847562552514E-4</v>
      </c>
    </row>
    <row r="60" spans="1:31" x14ac:dyDescent="0.25">
      <c r="W60" s="94">
        <v>42459</v>
      </c>
      <c r="X60" s="10">
        <v>76.989999999999995</v>
      </c>
      <c r="Y60" s="40">
        <v>78.22</v>
      </c>
      <c r="Z60" s="40">
        <v>76.8</v>
      </c>
      <c r="AA60" s="10">
        <v>77.849999999999994</v>
      </c>
      <c r="AB60" s="95">
        <v>2690100</v>
      </c>
      <c r="AC60" s="258">
        <v>77.540000000000006</v>
      </c>
      <c r="AD60" s="2">
        <f t="shared" si="0"/>
        <v>1.4200000000000017</v>
      </c>
      <c r="AE60" s="138">
        <f t="shared" si="1"/>
        <v>1.8119747899159711E-2</v>
      </c>
    </row>
    <row r="61" spans="1:31" x14ac:dyDescent="0.25">
      <c r="W61" s="94">
        <v>42458</v>
      </c>
      <c r="X61" s="10">
        <v>74.510000000000005</v>
      </c>
      <c r="Y61" s="40">
        <v>76.88</v>
      </c>
      <c r="Z61" s="40">
        <v>73.61</v>
      </c>
      <c r="AA61" s="10">
        <v>76.47</v>
      </c>
      <c r="AB61" s="95">
        <v>4270000</v>
      </c>
      <c r="AC61" s="258">
        <v>76.16</v>
      </c>
      <c r="AD61" s="2">
        <f t="shared" si="0"/>
        <v>3.269999999999996</v>
      </c>
      <c r="AE61" s="138">
        <f t="shared" si="1"/>
        <v>-5.8739068006787853E-3</v>
      </c>
    </row>
    <row r="62" spans="1:31" x14ac:dyDescent="0.25">
      <c r="W62" s="94">
        <v>42457</v>
      </c>
      <c r="X62" s="10">
        <v>76.44</v>
      </c>
      <c r="Y62" s="40">
        <v>77.180000000000007</v>
      </c>
      <c r="Z62" s="40">
        <v>75.72</v>
      </c>
      <c r="AA62" s="10">
        <v>76.92</v>
      </c>
      <c r="AB62" s="95">
        <v>2114800</v>
      </c>
      <c r="AC62" s="258">
        <v>76.61</v>
      </c>
      <c r="AD62" s="2">
        <f t="shared" si="0"/>
        <v>1.460000000000008</v>
      </c>
      <c r="AE62" s="138">
        <f t="shared" si="1"/>
        <v>9.3544137022396612E-3</v>
      </c>
    </row>
    <row r="63" spans="1:31" x14ac:dyDescent="0.25">
      <c r="W63" s="94">
        <v>42453</v>
      </c>
      <c r="X63" s="10">
        <v>75.569999999999993</v>
      </c>
      <c r="Y63" s="40">
        <v>76.239999999999995</v>
      </c>
      <c r="Z63" s="40">
        <v>75.010000000000005</v>
      </c>
      <c r="AA63" s="10">
        <v>76.2</v>
      </c>
      <c r="AB63" s="95">
        <v>2286600</v>
      </c>
      <c r="AC63" s="258">
        <v>75.900000000000006</v>
      </c>
      <c r="AD63" s="2">
        <f t="shared" si="0"/>
        <v>1.2299999999999898</v>
      </c>
      <c r="AE63" s="138">
        <f t="shared" si="1"/>
        <v>-1.3157894736841591E-3</v>
      </c>
    </row>
    <row r="64" spans="1:31" x14ac:dyDescent="0.25">
      <c r="W64" s="94">
        <v>42452</v>
      </c>
      <c r="X64" s="10">
        <v>76.45</v>
      </c>
      <c r="Y64" s="40">
        <v>76.72</v>
      </c>
      <c r="Z64" s="40">
        <v>75.83</v>
      </c>
      <c r="AA64" s="10">
        <v>76.3</v>
      </c>
      <c r="AB64" s="95">
        <v>2946100</v>
      </c>
      <c r="AC64" s="258">
        <v>76</v>
      </c>
      <c r="AD64" s="2">
        <f t="shared" si="0"/>
        <v>0.89000000000000057</v>
      </c>
      <c r="AE64" s="138">
        <f t="shared" si="1"/>
        <v>-7.5737790545834516E-3</v>
      </c>
    </row>
    <row r="65" spans="23:31" x14ac:dyDescent="0.25">
      <c r="W65" s="94">
        <v>42451</v>
      </c>
      <c r="X65" s="10">
        <v>76.099999999999994</v>
      </c>
      <c r="Y65" s="40">
        <v>77</v>
      </c>
      <c r="Z65" s="40">
        <v>75.61</v>
      </c>
      <c r="AA65" s="10">
        <v>76.89</v>
      </c>
      <c r="AB65" s="95">
        <v>2425300</v>
      </c>
      <c r="AC65" s="258">
        <v>76.58</v>
      </c>
      <c r="AD65" s="2">
        <f t="shared" si="0"/>
        <v>1.3900000000000006</v>
      </c>
      <c r="AE65" s="138">
        <f t="shared" si="1"/>
        <v>-4.1612483745124829E-3</v>
      </c>
    </row>
    <row r="66" spans="23:31" x14ac:dyDescent="0.25">
      <c r="W66" s="94">
        <v>42450</v>
      </c>
      <c r="X66" s="10">
        <v>76.680000000000007</v>
      </c>
      <c r="Y66" s="40">
        <v>77.239999999999995</v>
      </c>
      <c r="Z66" s="40">
        <v>75.430000000000007</v>
      </c>
      <c r="AA66" s="10">
        <v>77.209999999999994</v>
      </c>
      <c r="AB66" s="95">
        <v>2554400</v>
      </c>
      <c r="AC66" s="258">
        <v>76.900000000000006</v>
      </c>
      <c r="AD66" s="2">
        <f t="shared" si="0"/>
        <v>1.8099999999999881</v>
      </c>
      <c r="AE66" s="138">
        <f t="shared" si="1"/>
        <v>2.476860904706113E-3</v>
      </c>
    </row>
    <row r="67" spans="23:31" x14ac:dyDescent="0.25">
      <c r="W67" s="94">
        <v>42447</v>
      </c>
      <c r="X67" s="10">
        <v>75.41</v>
      </c>
      <c r="Y67" s="40">
        <v>77.13</v>
      </c>
      <c r="Z67" s="40">
        <v>74.86</v>
      </c>
      <c r="AA67" s="10">
        <v>77.02</v>
      </c>
      <c r="AB67" s="95">
        <v>4479700</v>
      </c>
      <c r="AC67" s="258">
        <v>76.709999999999994</v>
      </c>
      <c r="AD67" s="2">
        <f t="shared" si="0"/>
        <v>2.269999999999996</v>
      </c>
      <c r="AE67" s="138">
        <f t="shared" si="1"/>
        <v>2.8008576789064543E-2</v>
      </c>
    </row>
    <row r="68" spans="23:31" x14ac:dyDescent="0.25">
      <c r="W68" s="94">
        <v>42446</v>
      </c>
      <c r="X68" s="10">
        <v>74.260000000000005</v>
      </c>
      <c r="Y68" s="40">
        <v>75.16</v>
      </c>
      <c r="Z68" s="40">
        <v>73.08</v>
      </c>
      <c r="AA68" s="10">
        <v>74.92</v>
      </c>
      <c r="AB68" s="95">
        <v>5458900</v>
      </c>
      <c r="AC68" s="258">
        <v>74.62</v>
      </c>
      <c r="AD68" s="2">
        <f>Y68-Z68</f>
        <v>2.0799999999999983</v>
      </c>
      <c r="AE68" s="138" t="e">
        <f>AC68/#REF!-1</f>
        <v>#REF!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9" priority="31">
      <formula>F28&gt;0</formula>
    </cfRule>
    <cfRule type="expression" dxfId="368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7" priority="23">
      <formula>F30&gt;0</formula>
    </cfRule>
    <cfRule type="expression" dxfId="366" priority="24">
      <formula>F30&lt;0</formula>
    </cfRule>
  </conditionalFormatting>
  <conditionalFormatting sqref="F30:F43">
    <cfRule type="expression" dxfId="365" priority="25">
      <formula>F30&gt;0</formula>
    </cfRule>
    <cfRule type="expression" dxfId="364" priority="26">
      <formula>F30&lt;0</formula>
    </cfRule>
  </conditionalFormatting>
  <conditionalFormatting sqref="H28:H43">
    <cfRule type="expression" dxfId="363" priority="21">
      <formula>H28&gt;0</formula>
    </cfRule>
    <cfRule type="expression" dxfId="362" priority="22">
      <formula>H28&lt;0</formula>
    </cfRule>
  </conditionalFormatting>
  <conditionalFormatting sqref="F23:F27">
    <cfRule type="expression" dxfId="361" priority="7">
      <formula>F23&gt;0</formula>
    </cfRule>
    <cfRule type="expression" dxfId="360" priority="8">
      <formula>F23&lt;0</formula>
    </cfRule>
  </conditionalFormatting>
  <conditionalFormatting sqref="H23:H27">
    <cfRule type="expression" dxfId="359" priority="5">
      <formula>H23&gt;0</formula>
    </cfRule>
    <cfRule type="expression" dxfId="358" priority="6">
      <formula>H23&lt;0</formula>
    </cfRule>
  </conditionalFormatting>
  <conditionalFormatting sqref="Q7">
    <cfRule type="expression" dxfId="357" priority="3">
      <formula>Q7&gt;0</formula>
    </cfRule>
    <cfRule type="expression" dxfId="356" priority="4">
      <formula>Q7&lt;0</formula>
    </cfRule>
  </conditionalFormatting>
  <conditionalFormatting sqref="Q8">
    <cfRule type="expression" dxfId="355" priority="1">
      <formula>Q8&gt;0</formula>
    </cfRule>
    <cfRule type="expression" dxfId="35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42541</v>
      </c>
      <c r="X2" s="41">
        <v>59.26</v>
      </c>
      <c r="Y2" s="41">
        <v>59.49</v>
      </c>
      <c r="Z2" s="41">
        <v>58.79</v>
      </c>
      <c r="AA2" s="41">
        <v>58.91</v>
      </c>
      <c r="AB2" s="104">
        <v>986900</v>
      </c>
      <c r="AC2" s="9">
        <v>58.91</v>
      </c>
      <c r="AD2" s="2">
        <f>Y2-Z2</f>
        <v>0.70000000000000284</v>
      </c>
      <c r="AE2" s="138">
        <f>AC2/AC3-1</f>
        <v>8.9056345264599823E-3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58.91</v>
      </c>
      <c r="W3" s="123">
        <v>42538</v>
      </c>
      <c r="X3" s="41">
        <v>58.15</v>
      </c>
      <c r="Y3" s="41">
        <v>58.94</v>
      </c>
      <c r="Z3" s="41">
        <v>58.03</v>
      </c>
      <c r="AA3" s="41">
        <v>58.39</v>
      </c>
      <c r="AB3" s="104">
        <v>973500</v>
      </c>
      <c r="AC3" s="9">
        <v>58.39</v>
      </c>
      <c r="AD3" s="2">
        <f t="shared" ref="AD3:AD66" si="0">Y3-Z3</f>
        <v>0.90999999999999659</v>
      </c>
      <c r="AE3" s="138">
        <f t="shared" ref="AE3:AE66" si="1">AC3/AC4-1</f>
        <v>6.8977409898258735E-3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58.91</v>
      </c>
      <c r="T4" s="1"/>
      <c r="W4" s="123">
        <v>42537</v>
      </c>
      <c r="X4" s="41">
        <v>57.32</v>
      </c>
      <c r="Y4" s="41">
        <v>58.07</v>
      </c>
      <c r="Z4" s="41">
        <v>56.29</v>
      </c>
      <c r="AA4" s="41">
        <v>57.99</v>
      </c>
      <c r="AB4" s="104">
        <v>1628600</v>
      </c>
      <c r="AC4" s="9">
        <v>57.99</v>
      </c>
      <c r="AD4" s="2">
        <f t="shared" si="0"/>
        <v>1.7800000000000011</v>
      </c>
      <c r="AE4" s="138">
        <f t="shared" si="1"/>
        <v>-1.7214666896195885E-3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42536</v>
      </c>
      <c r="X5" s="41">
        <v>58.05</v>
      </c>
      <c r="Y5" s="41">
        <v>58.73</v>
      </c>
      <c r="Z5" s="41">
        <v>57.97</v>
      </c>
      <c r="AA5" s="41">
        <v>58.09</v>
      </c>
      <c r="AB5" s="104">
        <v>1086400</v>
      </c>
      <c r="AC5" s="9">
        <v>58.09</v>
      </c>
      <c r="AD5" s="2">
        <f t="shared" si="0"/>
        <v>0.75999999999999801</v>
      </c>
      <c r="AE5" s="138">
        <f t="shared" si="1"/>
        <v>-4.7969847524411691E-3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42535</v>
      </c>
      <c r="X6" s="41">
        <v>58.31</v>
      </c>
      <c r="Y6" s="41">
        <v>58.75</v>
      </c>
      <c r="Z6" s="41">
        <v>58.11</v>
      </c>
      <c r="AA6" s="41">
        <v>58.37</v>
      </c>
      <c r="AB6" s="104">
        <v>728300</v>
      </c>
      <c r="AC6" s="9">
        <v>58.37</v>
      </c>
      <c r="AD6" s="2">
        <f t="shared" si="0"/>
        <v>0.64000000000000057</v>
      </c>
      <c r="AE6" s="138">
        <f t="shared" si="1"/>
        <v>-2.5632262474368783E-3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200</v>
      </c>
      <c r="Q7" s="2">
        <f>Q10+Q8</f>
        <v>121.94999999999982</v>
      </c>
      <c r="R7" s="198"/>
      <c r="W7" s="123">
        <v>42534</v>
      </c>
      <c r="X7" s="41">
        <v>58.86</v>
      </c>
      <c r="Y7" s="41">
        <v>59.02</v>
      </c>
      <c r="Z7" s="41">
        <v>58.41</v>
      </c>
      <c r="AA7" s="41">
        <v>58.52</v>
      </c>
      <c r="AB7" s="104">
        <v>1012900</v>
      </c>
      <c r="AC7" s="9">
        <v>58.52</v>
      </c>
      <c r="AD7" s="2">
        <f t="shared" si="0"/>
        <v>0.61000000000000654</v>
      </c>
      <c r="AE7" s="138">
        <f t="shared" si="1"/>
        <v>-1.1319479641831331E-2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205</v>
      </c>
      <c r="P8" s="34"/>
      <c r="Q8" s="2">
        <f>K18+M18-F18+Q2*Q4</f>
        <v>0</v>
      </c>
      <c r="R8" s="168"/>
      <c r="W8" s="123">
        <v>42531</v>
      </c>
      <c r="X8" s="41">
        <v>59.7</v>
      </c>
      <c r="Y8" s="41">
        <v>59.94</v>
      </c>
      <c r="Z8" s="41">
        <v>58.93</v>
      </c>
      <c r="AA8" s="41">
        <v>59.19</v>
      </c>
      <c r="AB8" s="104">
        <v>753800</v>
      </c>
      <c r="AC8" s="9">
        <v>59.19</v>
      </c>
      <c r="AD8" s="2">
        <f t="shared" si="0"/>
        <v>1.009999999999998</v>
      </c>
      <c r="AE8" s="138">
        <f t="shared" si="1"/>
        <v>-1.6940707523667164E-2</v>
      </c>
      <c r="AL8" s="246"/>
      <c r="AO8" s="246"/>
    </row>
    <row r="9" spans="1:42" x14ac:dyDescent="0.25">
      <c r="O9" s="11" t="s">
        <v>272</v>
      </c>
      <c r="Q9" s="138">
        <f>IF(Q2=0, 0, Q8/Q6)</f>
        <v>0</v>
      </c>
      <c r="W9" s="123">
        <v>42530</v>
      </c>
      <c r="X9" s="41">
        <v>60.33</v>
      </c>
      <c r="Y9" s="41">
        <v>60.39</v>
      </c>
      <c r="Z9" s="41">
        <v>59.8</v>
      </c>
      <c r="AA9" s="41">
        <v>60.21</v>
      </c>
      <c r="AB9" s="104">
        <v>561900</v>
      </c>
      <c r="AC9" s="9">
        <v>60.21</v>
      </c>
      <c r="AD9" s="2">
        <f t="shared" si="0"/>
        <v>0.59000000000000341</v>
      </c>
      <c r="AE9" s="138">
        <f t="shared" si="1"/>
        <v>-8.3992094861660149E-3</v>
      </c>
      <c r="AL9" s="246"/>
      <c r="AO9" s="246"/>
    </row>
    <row r="10" spans="1:42" x14ac:dyDescent="0.25">
      <c r="O10" s="11" t="s">
        <v>271</v>
      </c>
      <c r="P10" s="34"/>
      <c r="Q10" s="2">
        <f>M36</f>
        <v>121.94999999999982</v>
      </c>
      <c r="W10" s="123">
        <v>42529</v>
      </c>
      <c r="X10" s="41">
        <v>61.13</v>
      </c>
      <c r="Y10" s="41">
        <v>61.4</v>
      </c>
      <c r="Z10" s="41">
        <v>60.62</v>
      </c>
      <c r="AA10" s="41">
        <v>60.72</v>
      </c>
      <c r="AB10" s="104">
        <v>973700</v>
      </c>
      <c r="AC10" s="9">
        <v>60.72</v>
      </c>
      <c r="AD10" s="2">
        <f t="shared" si="0"/>
        <v>0.78000000000000114</v>
      </c>
      <c r="AE10" s="138">
        <f t="shared" si="1"/>
        <v>1.980198019801982E-3</v>
      </c>
      <c r="AL10" s="246"/>
      <c r="AO10" s="246"/>
    </row>
    <row r="11" spans="1:42" x14ac:dyDescent="0.25">
      <c r="O11" s="11" t="s">
        <v>193</v>
      </c>
      <c r="P11" s="34"/>
      <c r="Q11" s="138">
        <f>IF(U58="N/A (N/A)", 0, VALUE(TRIM(CLEAN(MID(U58, FIND("(", U58)+1, 5)))))</f>
        <v>2.0199999999999999E-2</v>
      </c>
      <c r="T11" s="11"/>
      <c r="W11" s="123">
        <v>42528</v>
      </c>
      <c r="X11" s="41">
        <v>60.43</v>
      </c>
      <c r="Y11" s="41">
        <v>60.7</v>
      </c>
      <c r="Z11" s="41">
        <v>60.21</v>
      </c>
      <c r="AA11" s="41">
        <v>60.6</v>
      </c>
      <c r="AB11" s="104">
        <v>836200</v>
      </c>
      <c r="AC11" s="9">
        <v>60.6</v>
      </c>
      <c r="AD11" s="2">
        <f t="shared" si="0"/>
        <v>0.49000000000000199</v>
      </c>
      <c r="AE11" s="138" t="e">
        <f t="shared" si="1"/>
        <v>#DIV/0!</v>
      </c>
      <c r="AL11" s="246"/>
      <c r="AO11" s="246"/>
    </row>
    <row r="12" spans="1:42" x14ac:dyDescent="0.25">
      <c r="W12" s="123">
        <v>42528</v>
      </c>
      <c r="X12" s="41" t="s">
        <v>316</v>
      </c>
      <c r="Y12" s="41"/>
      <c r="Z12" s="41"/>
      <c r="AA12" s="41"/>
      <c r="AB12" s="104"/>
      <c r="AC12" s="9"/>
      <c r="AD12" s="2">
        <f t="shared" si="0"/>
        <v>0</v>
      </c>
      <c r="AE12" s="138">
        <f t="shared" si="1"/>
        <v>-1</v>
      </c>
      <c r="AL12" s="246"/>
      <c r="AO12" s="246"/>
    </row>
    <row r="13" spans="1:42" x14ac:dyDescent="0.25">
      <c r="W13" s="123">
        <v>42527</v>
      </c>
      <c r="X13" s="41">
        <v>60.11</v>
      </c>
      <c r="Y13" s="41">
        <v>60.6</v>
      </c>
      <c r="Z13" s="41">
        <v>59.93</v>
      </c>
      <c r="AA13" s="41">
        <v>60.42</v>
      </c>
      <c r="AB13" s="104">
        <v>613000</v>
      </c>
      <c r="AC13" s="9">
        <v>60.13</v>
      </c>
      <c r="AD13" s="2">
        <f t="shared" si="0"/>
        <v>0.67000000000000171</v>
      </c>
      <c r="AE13" s="138">
        <f t="shared" si="1"/>
        <v>7.5402144772118707E-3</v>
      </c>
    </row>
    <row r="14" spans="1:42" x14ac:dyDescent="0.25">
      <c r="W14" s="123">
        <v>42524</v>
      </c>
      <c r="X14" s="41">
        <v>59.3</v>
      </c>
      <c r="Y14" s="41">
        <v>60.18</v>
      </c>
      <c r="Z14" s="41">
        <v>58.89</v>
      </c>
      <c r="AA14" s="41">
        <v>59.97</v>
      </c>
      <c r="AB14" s="104">
        <v>902400</v>
      </c>
      <c r="AC14" s="9">
        <v>59.68</v>
      </c>
      <c r="AD14" s="2">
        <f t="shared" si="0"/>
        <v>1.2899999999999991</v>
      </c>
      <c r="AE14" s="138">
        <f t="shared" si="1"/>
        <v>1.9299743808710579E-2</v>
      </c>
    </row>
    <row r="15" spans="1:42" x14ac:dyDescent="0.25">
      <c r="V15" s="2"/>
      <c r="W15" s="123">
        <v>42523</v>
      </c>
      <c r="X15" s="41">
        <v>58.69</v>
      </c>
      <c r="Y15" s="41">
        <v>59.12</v>
      </c>
      <c r="Z15" s="41">
        <v>58.63</v>
      </c>
      <c r="AA15" s="41">
        <v>58.84</v>
      </c>
      <c r="AB15" s="104">
        <v>648400</v>
      </c>
      <c r="AC15" s="9">
        <v>58.55</v>
      </c>
      <c r="AD15" s="2">
        <f t="shared" si="0"/>
        <v>0.48999999999999488</v>
      </c>
      <c r="AE15" s="138">
        <f t="shared" si="1"/>
        <v>-4.0823269263480233E-3</v>
      </c>
      <c r="AL15" s="246"/>
      <c r="AO15" s="246"/>
      <c r="AP15" s="246"/>
    </row>
    <row r="16" spans="1:42" x14ac:dyDescent="0.25">
      <c r="V16" s="2"/>
      <c r="W16" s="123">
        <v>42522</v>
      </c>
      <c r="X16" s="41">
        <v>59.18</v>
      </c>
      <c r="Y16" s="41">
        <v>59.22</v>
      </c>
      <c r="Z16" s="41">
        <v>58.56</v>
      </c>
      <c r="AA16" s="41">
        <v>59.08</v>
      </c>
      <c r="AB16" s="104">
        <v>1018500</v>
      </c>
      <c r="AC16" s="9">
        <v>58.79</v>
      </c>
      <c r="AD16" s="2">
        <f t="shared" si="0"/>
        <v>0.65999999999999659</v>
      </c>
      <c r="AE16" s="138">
        <f t="shared" si="1"/>
        <v>-3.5593220338983045E-3</v>
      </c>
    </row>
    <row r="17" spans="1:42" x14ac:dyDescent="0.25">
      <c r="V17" s="2"/>
      <c r="W17" s="123">
        <v>42521</v>
      </c>
      <c r="X17" s="41">
        <v>60.06</v>
      </c>
      <c r="Y17" s="41">
        <v>60.26</v>
      </c>
      <c r="Z17" s="41">
        <v>59.09</v>
      </c>
      <c r="AA17" s="41">
        <v>59.29</v>
      </c>
      <c r="AB17" s="104">
        <v>1063900</v>
      </c>
      <c r="AC17" s="9">
        <v>59</v>
      </c>
      <c r="AD17" s="2">
        <f t="shared" si="0"/>
        <v>1.1699999999999946</v>
      </c>
      <c r="AE17" s="138">
        <f t="shared" si="1"/>
        <v>-1.2056262558606812E-2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42517</v>
      </c>
      <c r="X18" s="41">
        <v>59.84</v>
      </c>
      <c r="Y18" s="41">
        <v>60.19</v>
      </c>
      <c r="Z18" s="41">
        <v>59.72</v>
      </c>
      <c r="AA18" s="41">
        <v>60.01</v>
      </c>
      <c r="AB18" s="104">
        <v>854900</v>
      </c>
      <c r="AC18" s="9">
        <v>59.72</v>
      </c>
      <c r="AD18" s="2">
        <f t="shared" si="0"/>
        <v>0.46999999999999886</v>
      </c>
      <c r="AE18" s="138">
        <f t="shared" si="1"/>
        <v>-3.8365304420351354E-3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42516</v>
      </c>
      <c r="X19" s="41">
        <v>59.68</v>
      </c>
      <c r="Y19" s="41">
        <v>60.4</v>
      </c>
      <c r="Z19" s="41">
        <v>59.4</v>
      </c>
      <c r="AA19" s="41">
        <v>60.24</v>
      </c>
      <c r="AB19" s="104">
        <v>1333400</v>
      </c>
      <c r="AC19" s="9">
        <v>59.95</v>
      </c>
      <c r="AD19" s="2">
        <f t="shared" si="0"/>
        <v>1</v>
      </c>
      <c r="AE19" s="138">
        <f t="shared" si="1"/>
        <v>1.8172554347826164E-2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42515</v>
      </c>
      <c r="X20" s="41">
        <v>58.38</v>
      </c>
      <c r="Y20" s="41">
        <v>59.31</v>
      </c>
      <c r="Z20" s="41">
        <v>58.37</v>
      </c>
      <c r="AA20" s="41">
        <v>59.17</v>
      </c>
      <c r="AB20" s="104">
        <v>1006500</v>
      </c>
      <c r="AC20" s="9">
        <v>58.88</v>
      </c>
      <c r="AD20" s="2">
        <f t="shared" si="0"/>
        <v>0.94000000000000483</v>
      </c>
      <c r="AE20" s="138">
        <f t="shared" si="1"/>
        <v>1.5697774711057599E-2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42514</v>
      </c>
      <c r="X21" s="41">
        <v>58.55</v>
      </c>
      <c r="Y21" s="41">
        <v>59.11</v>
      </c>
      <c r="Z21" s="41">
        <v>58.11</v>
      </c>
      <c r="AA21" s="41">
        <v>58.25</v>
      </c>
      <c r="AB21" s="104">
        <v>1389500</v>
      </c>
      <c r="AC21" s="9">
        <v>57.97</v>
      </c>
      <c r="AD21" s="2">
        <f t="shared" si="0"/>
        <v>1</v>
      </c>
      <c r="AE21" s="138">
        <f t="shared" si="1"/>
        <v>3.1147257310952803E-3</v>
      </c>
    </row>
    <row r="22" spans="1:42" x14ac:dyDescent="0.25">
      <c r="B22" s="199" t="s">
        <v>114</v>
      </c>
      <c r="C22" s="199" t="s">
        <v>150</v>
      </c>
      <c r="D22" s="209" t="s">
        <v>149</v>
      </c>
      <c r="E22" s="203" t="s">
        <v>151</v>
      </c>
      <c r="F22" s="203" t="s">
        <v>65</v>
      </c>
      <c r="G22" s="240" t="s">
        <v>155</v>
      </c>
      <c r="H22" s="203" t="s">
        <v>88</v>
      </c>
      <c r="I22" s="255" t="s">
        <v>161</v>
      </c>
      <c r="J22" s="3"/>
      <c r="K22" s="3"/>
      <c r="L22" s="4"/>
      <c r="W22" s="123">
        <v>42513</v>
      </c>
      <c r="X22" s="41">
        <v>58.28</v>
      </c>
      <c r="Y22" s="41">
        <v>58.43</v>
      </c>
      <c r="Z22" s="41">
        <v>57.86</v>
      </c>
      <c r="AA22" s="41">
        <v>58.07</v>
      </c>
      <c r="AB22" s="104">
        <v>490800</v>
      </c>
      <c r="AC22" s="9">
        <v>57.79</v>
      </c>
      <c r="AD22" s="2">
        <f t="shared" si="0"/>
        <v>0.57000000000000028</v>
      </c>
      <c r="AE22" s="138">
        <f t="shared" si="1"/>
        <v>-3.6206896551724821E-3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42510</v>
      </c>
      <c r="X23" s="41">
        <v>57.84</v>
      </c>
      <c r="Y23" s="41">
        <v>58.66</v>
      </c>
      <c r="Z23" s="41">
        <v>57.71</v>
      </c>
      <c r="AA23" s="41">
        <v>58.28</v>
      </c>
      <c r="AB23" s="104">
        <v>931800</v>
      </c>
      <c r="AC23" s="9">
        <v>58</v>
      </c>
      <c r="AD23" s="2">
        <f t="shared" si="0"/>
        <v>0.94999999999999574</v>
      </c>
      <c r="AE23" s="138">
        <f t="shared" si="1"/>
        <v>1.221640488656206E-2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42509</v>
      </c>
      <c r="X24" s="41">
        <v>58.1</v>
      </c>
      <c r="Y24" s="41">
        <v>58.14</v>
      </c>
      <c r="Z24" s="41">
        <v>57.12</v>
      </c>
      <c r="AA24" s="41">
        <v>57.58</v>
      </c>
      <c r="AB24" s="104">
        <v>1331500</v>
      </c>
      <c r="AC24" s="9">
        <v>57.3</v>
      </c>
      <c r="AD24" s="2">
        <f t="shared" si="0"/>
        <v>1.0200000000000031</v>
      </c>
      <c r="AE24" s="138">
        <f t="shared" si="1"/>
        <v>-2.5344446334410686E-2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42508</v>
      </c>
      <c r="X25" s="41">
        <v>58.55</v>
      </c>
      <c r="Y25" s="41">
        <v>59.9</v>
      </c>
      <c r="Z25" s="41">
        <v>58.17</v>
      </c>
      <c r="AA25" s="41">
        <v>59.08</v>
      </c>
      <c r="AB25" s="104">
        <v>1355200</v>
      </c>
      <c r="AC25" s="9">
        <v>58.79</v>
      </c>
      <c r="AD25" s="2">
        <f t="shared" si="0"/>
        <v>1.7299999999999969</v>
      </c>
      <c r="AE25" s="138">
        <f t="shared" si="1"/>
        <v>3.2423208191125763E-3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42507</v>
      </c>
      <c r="X26" s="41">
        <v>58.76</v>
      </c>
      <c r="Y26" s="41">
        <v>59.49</v>
      </c>
      <c r="Z26" s="41">
        <v>58.63</v>
      </c>
      <c r="AA26" s="41">
        <v>58.89</v>
      </c>
      <c r="AB26" s="104">
        <v>1164100</v>
      </c>
      <c r="AC26" s="9">
        <v>58.6</v>
      </c>
      <c r="AD26" s="2">
        <f t="shared" si="0"/>
        <v>0.85999999999999943</v>
      </c>
      <c r="AE26" s="138">
        <f t="shared" si="1"/>
        <v>-1.3633265167006803E-3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42506</v>
      </c>
      <c r="X27" s="41">
        <v>58.9</v>
      </c>
      <c r="Y27" s="41">
        <v>59.84</v>
      </c>
      <c r="Z27" s="41">
        <v>58.9</v>
      </c>
      <c r="AA27" s="41">
        <v>58.97</v>
      </c>
      <c r="AB27" s="104">
        <v>1157800</v>
      </c>
      <c r="AC27" s="9">
        <v>58.68</v>
      </c>
      <c r="AD27" s="2">
        <f t="shared" si="0"/>
        <v>0.94000000000000483</v>
      </c>
      <c r="AE27" s="138">
        <f t="shared" si="1"/>
        <v>3.2484185330825532E-3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42503</v>
      </c>
      <c r="X28" s="41">
        <v>59.47</v>
      </c>
      <c r="Y28" s="41">
        <v>59.65</v>
      </c>
      <c r="Z28" s="41">
        <v>58.55</v>
      </c>
      <c r="AA28" s="41">
        <v>58.78</v>
      </c>
      <c r="AB28" s="104">
        <v>1125400</v>
      </c>
      <c r="AC28" s="9">
        <v>58.49</v>
      </c>
      <c r="AD28" s="2">
        <f t="shared" si="0"/>
        <v>1.1000000000000014</v>
      </c>
      <c r="AE28" s="138">
        <f t="shared" si="1"/>
        <v>-1.5319865319865289E-2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42502</v>
      </c>
      <c r="X29" s="41">
        <v>60.11</v>
      </c>
      <c r="Y29" s="41">
        <v>60.36</v>
      </c>
      <c r="Z29" s="41">
        <v>58.97</v>
      </c>
      <c r="AA29" s="41">
        <v>59.69</v>
      </c>
      <c r="AB29" s="104">
        <v>782400</v>
      </c>
      <c r="AC29" s="9">
        <v>59.4</v>
      </c>
      <c r="AD29" s="2">
        <f t="shared" si="0"/>
        <v>1.3900000000000006</v>
      </c>
      <c r="AE29" s="138">
        <f t="shared" si="1"/>
        <v>3.2089174125990994E-3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42501</v>
      </c>
      <c r="X30" s="41">
        <v>59.86</v>
      </c>
      <c r="Y30" s="41">
        <v>59.87</v>
      </c>
      <c r="Z30" s="41">
        <v>59.12</v>
      </c>
      <c r="AA30" s="41">
        <v>59.5</v>
      </c>
      <c r="AB30" s="104">
        <v>576400</v>
      </c>
      <c r="AC30" s="9">
        <v>59.21</v>
      </c>
      <c r="AD30" s="2">
        <f t="shared" si="0"/>
        <v>0.75</v>
      </c>
      <c r="AE30" s="138">
        <f t="shared" si="1"/>
        <v>-7.209926224010732E-3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42500</v>
      </c>
      <c r="X31" s="41">
        <v>58.88</v>
      </c>
      <c r="Y31" s="41">
        <v>60.2</v>
      </c>
      <c r="Z31" s="41">
        <v>58.56</v>
      </c>
      <c r="AA31" s="41">
        <v>59.93</v>
      </c>
      <c r="AB31" s="104">
        <v>824100</v>
      </c>
      <c r="AC31" s="9">
        <v>59.64</v>
      </c>
      <c r="AD31" s="2">
        <f t="shared" si="0"/>
        <v>1.6400000000000006</v>
      </c>
      <c r="AE31" s="138">
        <f t="shared" si="1"/>
        <v>2.3511240775699216E-2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42499</v>
      </c>
      <c r="X32" s="41">
        <v>59.08</v>
      </c>
      <c r="Y32" s="41">
        <v>59.14</v>
      </c>
      <c r="Z32" s="41">
        <v>58.37</v>
      </c>
      <c r="AA32" s="41">
        <v>58.55</v>
      </c>
      <c r="AB32" s="104">
        <v>783200</v>
      </c>
      <c r="AC32" s="9">
        <v>58.27</v>
      </c>
      <c r="AD32" s="2">
        <f t="shared" si="0"/>
        <v>0.77000000000000313</v>
      </c>
      <c r="AE32" s="138">
        <f t="shared" si="1"/>
        <v>-1.4043993231810492E-2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42496</v>
      </c>
      <c r="X33" s="41">
        <v>58.84</v>
      </c>
      <c r="Y33" s="41">
        <v>59.63</v>
      </c>
      <c r="Z33" s="41">
        <v>58.66</v>
      </c>
      <c r="AA33" s="41">
        <v>59.39</v>
      </c>
      <c r="AB33" s="104">
        <v>813200</v>
      </c>
      <c r="AC33" s="9">
        <v>59.1</v>
      </c>
      <c r="AD33" s="2">
        <f t="shared" si="0"/>
        <v>0.97000000000000597</v>
      </c>
      <c r="AE33" s="138">
        <f t="shared" si="1"/>
        <v>5.4440285811501177E-3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42495</v>
      </c>
      <c r="X34" s="41">
        <v>59.53</v>
      </c>
      <c r="Y34" s="41">
        <v>59.83</v>
      </c>
      <c r="Z34" s="41">
        <v>58.91</v>
      </c>
      <c r="AA34" s="41">
        <v>59.07</v>
      </c>
      <c r="AB34" s="104">
        <v>829000</v>
      </c>
      <c r="AC34" s="9">
        <v>58.78</v>
      </c>
      <c r="AD34" s="2">
        <f t="shared" si="0"/>
        <v>0.92000000000000171</v>
      </c>
      <c r="AE34" s="138">
        <f t="shared" si="1"/>
        <v>1.1923011412025009E-3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42494</v>
      </c>
      <c r="X35" s="41">
        <v>60.55</v>
      </c>
      <c r="Y35" s="41">
        <v>60.7</v>
      </c>
      <c r="Z35" s="41">
        <v>58.95</v>
      </c>
      <c r="AA35" s="41">
        <v>59</v>
      </c>
      <c r="AB35" s="104">
        <v>1848500</v>
      </c>
      <c r="AC35" s="9">
        <v>58.71</v>
      </c>
      <c r="AD35" s="2">
        <f t="shared" si="0"/>
        <v>1.75</v>
      </c>
      <c r="AE35" s="138">
        <f t="shared" si="1"/>
        <v>-3.1667491340920395E-2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271</v>
      </c>
      <c r="M36" s="2">
        <f>K54+M54-F54</f>
        <v>121.94999999999982</v>
      </c>
      <c r="W36" s="123">
        <v>42493</v>
      </c>
      <c r="X36" s="41">
        <v>60.96</v>
      </c>
      <c r="Y36" s="41">
        <v>61.19</v>
      </c>
      <c r="Z36" s="41">
        <v>60.58</v>
      </c>
      <c r="AA36" s="41">
        <v>60.93</v>
      </c>
      <c r="AB36" s="104">
        <v>809800</v>
      </c>
      <c r="AC36" s="9">
        <v>60.63</v>
      </c>
      <c r="AD36" s="2">
        <f t="shared" si="0"/>
        <v>0.60999999999999943</v>
      </c>
      <c r="AE36" s="138">
        <f t="shared" si="1"/>
        <v>-9.7991180793727262E-3</v>
      </c>
    </row>
    <row r="37" spans="1:41" x14ac:dyDescent="0.25">
      <c r="A37" s="418" t="s">
        <v>1</v>
      </c>
      <c r="B37" s="418" t="s">
        <v>2</v>
      </c>
      <c r="C37" s="418" t="s">
        <v>4</v>
      </c>
      <c r="D37" s="419" t="s">
        <v>5</v>
      </c>
      <c r="E37" s="420" t="s">
        <v>94</v>
      </c>
      <c r="F37" s="420" t="s">
        <v>60</v>
      </c>
      <c r="G37" s="418" t="s">
        <v>3</v>
      </c>
      <c r="H37" s="418" t="s">
        <v>6</v>
      </c>
      <c r="I37" s="419" t="s">
        <v>7</v>
      </c>
      <c r="J37" s="420" t="s">
        <v>95</v>
      </c>
      <c r="K37" s="420" t="s">
        <v>61</v>
      </c>
      <c r="L37" s="22" t="s">
        <v>37</v>
      </c>
      <c r="M37" s="22" t="s">
        <v>38</v>
      </c>
      <c r="W37" s="123">
        <v>42492</v>
      </c>
      <c r="X37" s="41">
        <v>61.55</v>
      </c>
      <c r="Y37" s="41">
        <v>61.74</v>
      </c>
      <c r="Z37" s="41">
        <v>61.08</v>
      </c>
      <c r="AA37" s="41">
        <v>61.53</v>
      </c>
      <c r="AB37" s="104">
        <v>947700</v>
      </c>
      <c r="AC37" s="9">
        <v>61.23</v>
      </c>
      <c r="AD37" s="2">
        <f t="shared" si="0"/>
        <v>0.66000000000000369</v>
      </c>
      <c r="AE37" s="138">
        <f t="shared" si="1"/>
        <v>-4.8971596474045587E-4</v>
      </c>
    </row>
    <row r="38" spans="1:41" x14ac:dyDescent="0.25">
      <c r="A38" s="421" t="s">
        <v>8</v>
      </c>
      <c r="B38" s="411">
        <v>42375</v>
      </c>
      <c r="C38" s="416">
        <v>40</v>
      </c>
      <c r="D38" s="417">
        <v>52.4</v>
      </c>
      <c r="E38" s="413">
        <v>0</v>
      </c>
      <c r="F38" s="413">
        <f>C38*D38+E38</f>
        <v>2096</v>
      </c>
      <c r="G38" s="411">
        <v>42416</v>
      </c>
      <c r="H38" s="416">
        <v>40</v>
      </c>
      <c r="I38" s="417">
        <v>55.45</v>
      </c>
      <c r="J38" s="413">
        <v>0.05</v>
      </c>
      <c r="K38" s="413">
        <f>H38*I38-J38</f>
        <v>2217.9499999999998</v>
      </c>
      <c r="L38" s="412"/>
      <c r="M38" s="412"/>
      <c r="W38" s="123">
        <v>42489</v>
      </c>
      <c r="X38" s="41">
        <v>62.65</v>
      </c>
      <c r="Y38" s="41">
        <v>62.87</v>
      </c>
      <c r="Z38" s="41">
        <v>61.26</v>
      </c>
      <c r="AA38" s="41">
        <v>61.56</v>
      </c>
      <c r="AB38" s="104">
        <v>1216100</v>
      </c>
      <c r="AC38" s="9">
        <v>61.26</v>
      </c>
      <c r="AD38" s="2">
        <f t="shared" si="0"/>
        <v>1.6099999999999994</v>
      </c>
      <c r="AE38" s="138">
        <f t="shared" si="1"/>
        <v>-1.795447258736782E-2</v>
      </c>
    </row>
    <row r="39" spans="1:41" x14ac:dyDescent="0.25">
      <c r="A39" s="422"/>
      <c r="B39" s="411"/>
      <c r="C39" s="416"/>
      <c r="D39" s="417"/>
      <c r="E39" s="413"/>
      <c r="F39" s="413"/>
      <c r="G39" s="411"/>
      <c r="H39" s="416"/>
      <c r="I39" s="417"/>
      <c r="J39" s="413"/>
      <c r="K39" s="413"/>
      <c r="L39" s="412"/>
      <c r="M39" s="412"/>
      <c r="W39" s="123">
        <v>42488</v>
      </c>
      <c r="X39" s="41">
        <v>62.44</v>
      </c>
      <c r="Y39" s="41">
        <v>63.69</v>
      </c>
      <c r="Z39" s="41">
        <v>62.09</v>
      </c>
      <c r="AA39" s="41">
        <v>62.68</v>
      </c>
      <c r="AB39" s="104">
        <v>1549500</v>
      </c>
      <c r="AC39" s="9">
        <v>62.38</v>
      </c>
      <c r="AD39" s="2">
        <f t="shared" si="0"/>
        <v>1.5999999999999943</v>
      </c>
      <c r="AE39" s="138">
        <f t="shared" si="1"/>
        <v>1.123415182153753E-3</v>
      </c>
    </row>
    <row r="40" spans="1:41" x14ac:dyDescent="0.25">
      <c r="A40" s="412"/>
      <c r="B40" s="411"/>
      <c r="C40" s="416"/>
      <c r="D40" s="417"/>
      <c r="E40" s="413"/>
      <c r="F40" s="413"/>
      <c r="G40" s="411"/>
      <c r="H40" s="416"/>
      <c r="I40" s="417"/>
      <c r="J40" s="413"/>
      <c r="K40" s="413"/>
      <c r="L40" s="412"/>
      <c r="M40" s="412"/>
      <c r="W40" s="123">
        <v>42487</v>
      </c>
      <c r="X40" s="41">
        <v>62.22</v>
      </c>
      <c r="Y40" s="41">
        <v>62.74</v>
      </c>
      <c r="Z40" s="41">
        <v>61.74</v>
      </c>
      <c r="AA40" s="41">
        <v>62.61</v>
      </c>
      <c r="AB40" s="104">
        <v>1294800</v>
      </c>
      <c r="AC40" s="9">
        <v>62.31</v>
      </c>
      <c r="AD40" s="2">
        <f t="shared" si="0"/>
        <v>1</v>
      </c>
      <c r="AE40" s="138">
        <f t="shared" si="1"/>
        <v>5.9735227639652333E-3</v>
      </c>
    </row>
    <row r="41" spans="1:41" x14ac:dyDescent="0.25">
      <c r="A41" s="412"/>
      <c r="B41" s="411"/>
      <c r="C41" s="416"/>
      <c r="D41" s="417"/>
      <c r="E41" s="413"/>
      <c r="F41" s="413"/>
      <c r="G41" s="411"/>
      <c r="H41" s="416"/>
      <c r="I41" s="417"/>
      <c r="J41" s="413"/>
      <c r="K41" s="413"/>
      <c r="L41" s="412"/>
      <c r="M41" s="412"/>
      <c r="W41" s="123">
        <v>42486</v>
      </c>
      <c r="X41" s="41">
        <v>62.09</v>
      </c>
      <c r="Y41" s="41">
        <v>62.53</v>
      </c>
      <c r="Z41" s="41">
        <v>60.61</v>
      </c>
      <c r="AA41" s="41">
        <v>62.24</v>
      </c>
      <c r="AB41" s="104">
        <v>4278600</v>
      </c>
      <c r="AC41" s="9">
        <v>61.94</v>
      </c>
      <c r="AD41" s="2">
        <f t="shared" si="0"/>
        <v>1.9200000000000017</v>
      </c>
      <c r="AE41" s="138">
        <f t="shared" si="1"/>
        <v>-4.5314426633785376E-2</v>
      </c>
      <c r="AL41" s="246"/>
      <c r="AO41" s="246"/>
    </row>
    <row r="42" spans="1:41" ht="20.25" thickBot="1" x14ac:dyDescent="0.35">
      <c r="A42" s="412"/>
      <c r="B42" s="411"/>
      <c r="C42" s="416"/>
      <c r="D42" s="417"/>
      <c r="E42" s="413"/>
      <c r="F42" s="413"/>
      <c r="G42" s="411"/>
      <c r="H42" s="416"/>
      <c r="I42" s="417"/>
      <c r="J42" s="413"/>
      <c r="K42" s="413"/>
      <c r="L42" s="412"/>
      <c r="M42" s="412"/>
      <c r="O42" s="405" t="s">
        <v>78</v>
      </c>
      <c r="P42" s="405"/>
      <c r="T42" s="105" t="s">
        <v>92</v>
      </c>
      <c r="U42" s="109"/>
      <c r="W42" s="123">
        <v>42485</v>
      </c>
      <c r="X42" s="41">
        <v>65.38</v>
      </c>
      <c r="Y42" s="41">
        <v>65.44</v>
      </c>
      <c r="Z42" s="41">
        <v>64.63</v>
      </c>
      <c r="AA42" s="41">
        <v>65.2</v>
      </c>
      <c r="AB42" s="104">
        <v>1085500</v>
      </c>
      <c r="AC42" s="9">
        <v>64.88</v>
      </c>
      <c r="AD42" s="2">
        <f t="shared" si="0"/>
        <v>0.81000000000000227</v>
      </c>
      <c r="AE42" s="138">
        <f t="shared" si="1"/>
        <v>-1.0523105078541928E-2</v>
      </c>
    </row>
    <row r="43" spans="1:41" ht="15.75" thickTop="1" x14ac:dyDescent="0.25">
      <c r="A43" s="412"/>
      <c r="B43" s="411"/>
      <c r="C43" s="416"/>
      <c r="D43" s="417"/>
      <c r="E43" s="413"/>
      <c r="F43" s="413"/>
      <c r="G43" s="411"/>
      <c r="H43" s="416"/>
      <c r="I43" s="417"/>
      <c r="J43" s="413"/>
      <c r="K43" s="413"/>
      <c r="L43" s="412"/>
      <c r="M43" s="412"/>
      <c r="O43" s="83">
        <v>1.1000000000000001</v>
      </c>
      <c r="P43" s="83">
        <f t="shared" ref="P43:P63" si="2">O43*$Q$4</f>
        <v>64.801000000000002</v>
      </c>
      <c r="T43" s="139" t="s">
        <v>98</v>
      </c>
      <c r="U43" s="140">
        <v>58.39</v>
      </c>
      <c r="W43" s="123">
        <v>42482</v>
      </c>
      <c r="X43" s="41">
        <v>65.45</v>
      </c>
      <c r="Y43" s="41">
        <v>66.22</v>
      </c>
      <c r="Z43" s="41">
        <v>65.31</v>
      </c>
      <c r="AA43" s="41">
        <v>65.89</v>
      </c>
      <c r="AB43" s="104">
        <v>1377800</v>
      </c>
      <c r="AC43" s="9">
        <v>65.569999999999993</v>
      </c>
      <c r="AD43" s="2">
        <f t="shared" si="0"/>
        <v>0.90999999999999659</v>
      </c>
      <c r="AE43" s="138">
        <f t="shared" si="1"/>
        <v>1.2820512820512775E-2</v>
      </c>
    </row>
    <row r="44" spans="1:41" x14ac:dyDescent="0.25">
      <c r="A44" s="412"/>
      <c r="B44" s="411"/>
      <c r="C44" s="416"/>
      <c r="D44" s="417"/>
      <c r="E44" s="413"/>
      <c r="F44" s="413"/>
      <c r="G44" s="411"/>
      <c r="H44" s="416"/>
      <c r="I44" s="417"/>
      <c r="J44" s="413"/>
      <c r="K44" s="413"/>
      <c r="L44" s="412"/>
      <c r="M44" s="412"/>
      <c r="O44" s="83">
        <v>1.0900000000000001</v>
      </c>
      <c r="P44" s="83">
        <f t="shared" si="2"/>
        <v>64.2119</v>
      </c>
      <c r="T44" s="108" t="s">
        <v>99</v>
      </c>
      <c r="U44" s="106">
        <v>59.26</v>
      </c>
      <c r="W44" s="123">
        <v>42481</v>
      </c>
      <c r="X44" s="41">
        <v>64.489999999999995</v>
      </c>
      <c r="Y44" s="41">
        <v>65.12</v>
      </c>
      <c r="Z44" s="41">
        <v>64.239999999999995</v>
      </c>
      <c r="AA44" s="41">
        <v>65.06</v>
      </c>
      <c r="AB44" s="104">
        <v>930400</v>
      </c>
      <c r="AC44" s="9">
        <v>64.739999999999995</v>
      </c>
      <c r="AD44" s="2">
        <f t="shared" si="0"/>
        <v>0.88000000000000966</v>
      </c>
      <c r="AE44" s="138">
        <f t="shared" si="1"/>
        <v>6.0606060606060996E-3</v>
      </c>
    </row>
    <row r="45" spans="1:41" x14ac:dyDescent="0.25">
      <c r="A45" s="412"/>
      <c r="B45" s="412"/>
      <c r="C45" s="412"/>
      <c r="D45" s="417"/>
      <c r="E45" s="413"/>
      <c r="F45" s="413"/>
      <c r="G45" s="412"/>
      <c r="H45" s="412"/>
      <c r="I45" s="417"/>
      <c r="J45" s="413"/>
      <c r="K45" s="413"/>
      <c r="L45" s="412"/>
      <c r="M45" s="412"/>
      <c r="O45" s="83">
        <v>1.08</v>
      </c>
      <c r="P45" s="83">
        <f t="shared" si="2"/>
        <v>63.622799999999998</v>
      </c>
      <c r="Q45" s="2"/>
      <c r="T45" s="108" t="s">
        <v>100</v>
      </c>
      <c r="U45" s="106" t="s">
        <v>461</v>
      </c>
      <c r="W45" s="123">
        <v>42480</v>
      </c>
      <c r="X45" s="41">
        <v>64.19</v>
      </c>
      <c r="Y45" s="41">
        <v>65.03</v>
      </c>
      <c r="Z45" s="41">
        <v>63.1</v>
      </c>
      <c r="AA45" s="41">
        <v>64.66</v>
      </c>
      <c r="AB45" s="104">
        <v>1187900</v>
      </c>
      <c r="AC45" s="9">
        <v>64.349999999999994</v>
      </c>
      <c r="AD45" s="2">
        <f t="shared" si="0"/>
        <v>1.9299999999999997</v>
      </c>
      <c r="AE45" s="138">
        <f t="shared" si="1"/>
        <v>5.6258790436003459E-3</v>
      </c>
      <c r="AL45" s="246"/>
      <c r="AO45" s="246"/>
    </row>
    <row r="46" spans="1:41" x14ac:dyDescent="0.25">
      <c r="A46" s="412"/>
      <c r="B46" s="412"/>
      <c r="C46" s="412"/>
      <c r="D46" s="417"/>
      <c r="E46" s="413"/>
      <c r="F46" s="413"/>
      <c r="G46" s="412"/>
      <c r="H46" s="412"/>
      <c r="I46" s="417"/>
      <c r="J46" s="413"/>
      <c r="K46" s="413"/>
      <c r="L46" s="412"/>
      <c r="M46" s="412"/>
      <c r="O46" s="83">
        <v>1.07</v>
      </c>
      <c r="P46" s="83">
        <f t="shared" si="2"/>
        <v>63.033700000000003</v>
      </c>
      <c r="Q46" s="2"/>
      <c r="T46" s="108" t="s">
        <v>101</v>
      </c>
      <c r="U46" s="106" t="s">
        <v>462</v>
      </c>
      <c r="W46" s="123">
        <v>42479</v>
      </c>
      <c r="X46" s="41">
        <v>64.19</v>
      </c>
      <c r="Y46" s="41">
        <v>64.459999999999994</v>
      </c>
      <c r="Z46" s="41">
        <v>63.68</v>
      </c>
      <c r="AA46" s="41">
        <v>64.3</v>
      </c>
      <c r="AB46" s="104">
        <v>1201600</v>
      </c>
      <c r="AC46" s="9">
        <v>63.99</v>
      </c>
      <c r="AD46" s="2">
        <f t="shared" si="0"/>
        <v>0.77999999999999403</v>
      </c>
      <c r="AE46" s="138">
        <f t="shared" si="1"/>
        <v>1.2499999999999956E-2</v>
      </c>
    </row>
    <row r="47" spans="1:41" x14ac:dyDescent="0.25">
      <c r="A47" s="412"/>
      <c r="B47" s="412"/>
      <c r="C47" s="412"/>
      <c r="D47" s="417"/>
      <c r="E47" s="413"/>
      <c r="F47" s="413"/>
      <c r="G47" s="412"/>
      <c r="H47" s="412"/>
      <c r="I47" s="417"/>
      <c r="J47" s="413"/>
      <c r="K47" s="413"/>
      <c r="L47" s="412"/>
      <c r="M47" s="412"/>
      <c r="O47" s="83">
        <v>1.06</v>
      </c>
      <c r="P47" s="83">
        <f t="shared" si="2"/>
        <v>62.444600000000001</v>
      </c>
      <c r="Q47" s="2"/>
      <c r="T47" s="108" t="s">
        <v>102</v>
      </c>
      <c r="U47" s="106">
        <v>61.61</v>
      </c>
      <c r="W47" s="123">
        <v>42478</v>
      </c>
      <c r="X47" s="41">
        <v>62.82</v>
      </c>
      <c r="Y47" s="41">
        <v>63.65</v>
      </c>
      <c r="Z47" s="41">
        <v>62.65</v>
      </c>
      <c r="AA47" s="41">
        <v>63.51</v>
      </c>
      <c r="AB47" s="104">
        <v>864700</v>
      </c>
      <c r="AC47" s="9">
        <v>63.2</v>
      </c>
      <c r="AD47" s="2">
        <f t="shared" si="0"/>
        <v>1</v>
      </c>
      <c r="AE47" s="138">
        <f t="shared" si="1"/>
        <v>4.4500953591863901E-3</v>
      </c>
    </row>
    <row r="48" spans="1:41" x14ac:dyDescent="0.25">
      <c r="A48" s="412"/>
      <c r="B48" s="412"/>
      <c r="C48" s="412"/>
      <c r="D48" s="417"/>
      <c r="E48" s="413"/>
      <c r="F48" s="413"/>
      <c r="G48" s="412"/>
      <c r="H48" s="412"/>
      <c r="I48" s="417"/>
      <c r="J48" s="413"/>
      <c r="K48" s="413"/>
      <c r="L48" s="412"/>
      <c r="M48" s="412"/>
      <c r="O48" s="83">
        <v>1.05</v>
      </c>
      <c r="P48" s="83">
        <f t="shared" si="2"/>
        <v>61.855499999999999</v>
      </c>
      <c r="Q48" s="2"/>
      <c r="T48" s="108" t="s">
        <v>103</v>
      </c>
      <c r="U48" s="106">
        <v>1.2046300000000001</v>
      </c>
      <c r="W48" s="123">
        <v>42475</v>
      </c>
      <c r="X48" s="41">
        <v>63.98</v>
      </c>
      <c r="Y48" s="41">
        <v>64.16</v>
      </c>
      <c r="Z48" s="41">
        <v>63.16</v>
      </c>
      <c r="AA48" s="41">
        <v>63.23</v>
      </c>
      <c r="AB48" s="104">
        <v>928400</v>
      </c>
      <c r="AC48" s="9">
        <v>62.92</v>
      </c>
      <c r="AD48" s="2">
        <f t="shared" si="0"/>
        <v>1</v>
      </c>
      <c r="AE48" s="138">
        <f t="shared" si="1"/>
        <v>-1.3174404015056429E-2</v>
      </c>
    </row>
    <row r="49" spans="1:42" x14ac:dyDescent="0.25">
      <c r="A49" s="412"/>
      <c r="B49" s="412"/>
      <c r="C49" s="412"/>
      <c r="D49" s="417"/>
      <c r="E49" s="413"/>
      <c r="F49" s="413"/>
      <c r="G49" s="412"/>
      <c r="H49" s="412"/>
      <c r="I49" s="417"/>
      <c r="J49" s="413"/>
      <c r="K49" s="413"/>
      <c r="L49" s="412"/>
      <c r="M49" s="412"/>
      <c r="O49" s="83">
        <v>1.04</v>
      </c>
      <c r="P49" s="83">
        <f t="shared" si="2"/>
        <v>61.266399999999997</v>
      </c>
      <c r="Q49" s="2"/>
      <c r="T49" s="108" t="s">
        <v>104</v>
      </c>
      <c r="U49" s="106" t="s">
        <v>130</v>
      </c>
      <c r="W49" s="123">
        <v>42474</v>
      </c>
      <c r="X49" s="41">
        <v>63.72</v>
      </c>
      <c r="Y49" s="41">
        <v>64.27</v>
      </c>
      <c r="Z49" s="41">
        <v>63.22</v>
      </c>
      <c r="AA49" s="41">
        <v>64.069999999999993</v>
      </c>
      <c r="AB49" s="104">
        <v>773200</v>
      </c>
      <c r="AC49" s="9">
        <v>63.76</v>
      </c>
      <c r="AD49" s="2">
        <f t="shared" si="0"/>
        <v>1.0499999999999972</v>
      </c>
      <c r="AE49" s="138">
        <f t="shared" si="1"/>
        <v>8.7011548805568939E-3</v>
      </c>
    </row>
    <row r="50" spans="1:42" x14ac:dyDescent="0.25">
      <c r="A50" s="412"/>
      <c r="B50" s="412"/>
      <c r="C50" s="412"/>
      <c r="D50" s="417"/>
      <c r="E50" s="413"/>
      <c r="F50" s="413"/>
      <c r="G50" s="412"/>
      <c r="H50" s="412"/>
      <c r="I50" s="417"/>
      <c r="J50" s="413"/>
      <c r="K50" s="413"/>
      <c r="L50" s="412"/>
      <c r="M50" s="412"/>
      <c r="O50" s="83">
        <v>1.03</v>
      </c>
      <c r="P50" s="83">
        <f t="shared" si="2"/>
        <v>60.677299999999995</v>
      </c>
      <c r="Q50" s="2"/>
      <c r="T50" s="108"/>
      <c r="U50" s="106"/>
      <c r="W50" s="123">
        <v>42473</v>
      </c>
      <c r="X50" s="41">
        <v>62.77</v>
      </c>
      <c r="Y50" s="41">
        <v>63.83</v>
      </c>
      <c r="Z50" s="41">
        <v>62.51</v>
      </c>
      <c r="AA50" s="41">
        <v>63.52</v>
      </c>
      <c r="AB50" s="104">
        <v>1137300</v>
      </c>
      <c r="AC50" s="9">
        <v>63.21</v>
      </c>
      <c r="AD50" s="2">
        <f t="shared" si="0"/>
        <v>1.3200000000000003</v>
      </c>
      <c r="AE50" s="138">
        <f t="shared" si="1"/>
        <v>1.3630532392559402E-2</v>
      </c>
    </row>
    <row r="51" spans="1:42" x14ac:dyDescent="0.25">
      <c r="A51" s="412"/>
      <c r="B51" s="412"/>
      <c r="C51" s="412"/>
      <c r="D51" s="417"/>
      <c r="E51" s="413"/>
      <c r="F51" s="413"/>
      <c r="G51" s="412"/>
      <c r="H51" s="412"/>
      <c r="I51" s="417"/>
      <c r="J51" s="413"/>
      <c r="K51" s="413"/>
      <c r="L51" s="412"/>
      <c r="M51" s="412"/>
      <c r="O51" s="83">
        <v>1.02</v>
      </c>
      <c r="P51" s="83">
        <f t="shared" si="2"/>
        <v>60.088200000000001</v>
      </c>
      <c r="Q51" s="2"/>
      <c r="T51" s="108" t="s">
        <v>105</v>
      </c>
      <c r="U51" s="106" t="s">
        <v>373</v>
      </c>
      <c r="W51" s="123">
        <v>42472</v>
      </c>
      <c r="X51" s="41">
        <v>61.93</v>
      </c>
      <c r="Y51" s="41">
        <v>62.99</v>
      </c>
      <c r="Z51" s="41">
        <v>61.8</v>
      </c>
      <c r="AA51" s="41">
        <v>62.66</v>
      </c>
      <c r="AB51" s="104">
        <v>1117500</v>
      </c>
      <c r="AC51" s="9">
        <v>62.36</v>
      </c>
      <c r="AD51" s="2">
        <f t="shared" si="0"/>
        <v>1.1900000000000048</v>
      </c>
      <c r="AE51" s="138">
        <f>AC51/AC52-1</f>
        <v>1.2337662337662314E-2</v>
      </c>
    </row>
    <row r="52" spans="1:42" x14ac:dyDescent="0.25">
      <c r="A52" s="412"/>
      <c r="B52" s="412"/>
      <c r="C52" s="412"/>
      <c r="D52" s="417"/>
      <c r="E52" s="413"/>
      <c r="F52" s="413"/>
      <c r="G52" s="412"/>
      <c r="H52" s="412"/>
      <c r="I52" s="417"/>
      <c r="J52" s="413"/>
      <c r="K52" s="413"/>
      <c r="L52" s="412"/>
      <c r="M52" s="412"/>
      <c r="O52" s="83">
        <v>1.01</v>
      </c>
      <c r="P52" s="83">
        <f t="shared" si="2"/>
        <v>59.499099999999999</v>
      </c>
      <c r="Q52" s="2"/>
      <c r="T52" s="108" t="s">
        <v>106</v>
      </c>
      <c r="U52" s="106" t="s">
        <v>258</v>
      </c>
      <c r="W52" s="123">
        <v>42471</v>
      </c>
      <c r="X52" s="41">
        <v>62.29</v>
      </c>
      <c r="Y52" s="41">
        <v>63.19</v>
      </c>
      <c r="Z52" s="41">
        <v>61.86</v>
      </c>
      <c r="AA52" s="41">
        <v>61.9</v>
      </c>
      <c r="AB52" s="104">
        <v>941600</v>
      </c>
      <c r="AC52" s="9">
        <v>61.6</v>
      </c>
      <c r="AD52" s="2">
        <f t="shared" si="0"/>
        <v>1.3299999999999983</v>
      </c>
      <c r="AE52" s="138">
        <f t="shared" si="1"/>
        <v>-2.4291497975708065E-3</v>
      </c>
    </row>
    <row r="53" spans="1:42" x14ac:dyDescent="0.25">
      <c r="A53" s="412"/>
      <c r="B53" s="412"/>
      <c r="C53" s="412"/>
      <c r="D53" s="417"/>
      <c r="E53" s="413"/>
      <c r="F53" s="413"/>
      <c r="G53" s="412"/>
      <c r="H53" s="412"/>
      <c r="I53" s="417"/>
      <c r="J53" s="413"/>
      <c r="K53" s="413"/>
      <c r="L53" s="412"/>
      <c r="M53" s="412"/>
      <c r="O53" s="83">
        <v>1</v>
      </c>
      <c r="P53" s="83">
        <f t="shared" si="2"/>
        <v>58.91</v>
      </c>
      <c r="Q53" s="2"/>
      <c r="T53" s="108" t="s">
        <v>107</v>
      </c>
      <c r="U53" s="107">
        <v>986891</v>
      </c>
      <c r="W53" s="123">
        <v>42468</v>
      </c>
      <c r="X53" s="41">
        <v>61.98</v>
      </c>
      <c r="Y53" s="41">
        <v>62.59</v>
      </c>
      <c r="Z53" s="41">
        <v>61.69</v>
      </c>
      <c r="AA53" s="41">
        <v>62.05</v>
      </c>
      <c r="AB53" s="104">
        <v>661900</v>
      </c>
      <c r="AC53" s="9">
        <v>61.75</v>
      </c>
      <c r="AD53" s="2">
        <f t="shared" si="0"/>
        <v>0.90000000000000568</v>
      </c>
      <c r="AE53" s="138">
        <f t="shared" si="1"/>
        <v>1.8136850783182279E-2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58.320899999999995</v>
      </c>
      <c r="Q54" s="2"/>
      <c r="T54" s="108" t="s">
        <v>110</v>
      </c>
      <c r="U54" s="107">
        <v>1028670</v>
      </c>
      <c r="W54" s="123">
        <v>42467</v>
      </c>
      <c r="X54" s="41">
        <v>60.85</v>
      </c>
      <c r="Y54" s="41">
        <v>61.11</v>
      </c>
      <c r="Z54" s="41">
        <v>60.56</v>
      </c>
      <c r="AA54" s="41">
        <v>60.95</v>
      </c>
      <c r="AB54" s="104">
        <v>805900</v>
      </c>
      <c r="AC54" s="9">
        <v>60.65</v>
      </c>
      <c r="AD54" s="2">
        <f t="shared" si="0"/>
        <v>0.54999999999999716</v>
      </c>
      <c r="AE54" s="138">
        <f t="shared" si="1"/>
        <v>-8.9869281045752425E-3</v>
      </c>
    </row>
    <row r="55" spans="1:42" x14ac:dyDescent="0.25">
      <c r="O55" s="83">
        <v>0.98</v>
      </c>
      <c r="P55" s="83">
        <f t="shared" si="2"/>
        <v>57.731799999999993</v>
      </c>
      <c r="T55" s="108" t="s">
        <v>108</v>
      </c>
      <c r="U55" s="106" t="s">
        <v>374</v>
      </c>
      <c r="W55" s="123">
        <v>42466</v>
      </c>
      <c r="X55" s="41">
        <v>61.32</v>
      </c>
      <c r="Y55" s="41">
        <v>61.61</v>
      </c>
      <c r="Z55" s="41">
        <v>60.48</v>
      </c>
      <c r="AA55" s="41">
        <v>61.5</v>
      </c>
      <c r="AB55" s="104">
        <v>757900</v>
      </c>
      <c r="AC55" s="9">
        <v>61.2</v>
      </c>
      <c r="AD55" s="2">
        <f t="shared" si="0"/>
        <v>1.1300000000000026</v>
      </c>
      <c r="AE55" s="138">
        <f t="shared" si="1"/>
        <v>3.2786885245901232E-3</v>
      </c>
    </row>
    <row r="56" spans="1:42" x14ac:dyDescent="0.25">
      <c r="O56" s="83">
        <v>0.97</v>
      </c>
      <c r="P56" s="83">
        <f t="shared" si="2"/>
        <v>57.142699999999998</v>
      </c>
      <c r="T56" s="108" t="s">
        <v>111</v>
      </c>
      <c r="U56" s="106">
        <v>16.77</v>
      </c>
      <c r="W56" s="123">
        <v>42465</v>
      </c>
      <c r="X56" s="41">
        <v>61.03</v>
      </c>
      <c r="Y56" s="41">
        <v>61.66</v>
      </c>
      <c r="Z56" s="41">
        <v>60.69</v>
      </c>
      <c r="AA56" s="41">
        <v>61.3</v>
      </c>
      <c r="AB56" s="104">
        <v>1106900</v>
      </c>
      <c r="AC56" s="9">
        <v>61</v>
      </c>
      <c r="AD56" s="2">
        <f t="shared" si="0"/>
        <v>0.96999999999999886</v>
      </c>
      <c r="AE56" s="138">
        <f t="shared" si="1"/>
        <v>-6.6764370623676461E-3</v>
      </c>
    </row>
    <row r="57" spans="1:42" x14ac:dyDescent="0.25">
      <c r="O57" s="83">
        <v>0.96</v>
      </c>
      <c r="P57" s="83">
        <f t="shared" si="2"/>
        <v>56.553599999999996</v>
      </c>
      <c r="T57" s="108" t="s">
        <v>112</v>
      </c>
      <c r="U57" s="106">
        <v>3.51</v>
      </c>
      <c r="W57" s="123">
        <v>42464</v>
      </c>
      <c r="X57" s="41">
        <v>62.18</v>
      </c>
      <c r="Y57" s="41">
        <v>62.58</v>
      </c>
      <c r="Z57" s="41">
        <v>61.57</v>
      </c>
      <c r="AA57" s="41">
        <v>61.71</v>
      </c>
      <c r="AB57" s="104">
        <v>633300</v>
      </c>
      <c r="AC57" s="9">
        <v>61.41</v>
      </c>
      <c r="AD57" s="2">
        <f t="shared" si="0"/>
        <v>1.009999999999998</v>
      </c>
      <c r="AE57" s="138">
        <f t="shared" si="1"/>
        <v>-9.3563477980320719E-3</v>
      </c>
      <c r="AL57" s="246"/>
      <c r="AO57" s="246"/>
    </row>
    <row r="58" spans="1:42" x14ac:dyDescent="0.25">
      <c r="O58" s="83">
        <v>0.95</v>
      </c>
      <c r="P58" s="83">
        <f t="shared" si="2"/>
        <v>55.964499999999994</v>
      </c>
      <c r="T58" s="108" t="s">
        <v>109</v>
      </c>
      <c r="U58" s="106" t="s">
        <v>375</v>
      </c>
      <c r="W58" s="123">
        <v>42461</v>
      </c>
      <c r="X58" s="41">
        <v>61.81</v>
      </c>
      <c r="Y58" s="41">
        <v>62.47</v>
      </c>
      <c r="Z58" s="41">
        <v>61.08</v>
      </c>
      <c r="AA58" s="41">
        <v>62.29</v>
      </c>
      <c r="AB58" s="104">
        <v>860300</v>
      </c>
      <c r="AC58" s="9">
        <v>61.99</v>
      </c>
      <c r="AD58" s="2">
        <f t="shared" si="0"/>
        <v>1.3900000000000006</v>
      </c>
      <c r="AE58" s="138">
        <f t="shared" si="1"/>
        <v>-2.7348777348776832E-3</v>
      </c>
    </row>
    <row r="59" spans="1:42" x14ac:dyDescent="0.25">
      <c r="O59" s="83">
        <v>0.94</v>
      </c>
      <c r="P59" s="83">
        <f t="shared" si="2"/>
        <v>55.375399999999992</v>
      </c>
      <c r="W59" s="123">
        <v>42460</v>
      </c>
      <c r="X59" s="41">
        <v>62.73</v>
      </c>
      <c r="Y59" s="41">
        <v>63.41</v>
      </c>
      <c r="Z59" s="41">
        <v>62.43</v>
      </c>
      <c r="AA59" s="41">
        <v>62.46</v>
      </c>
      <c r="AB59" s="104">
        <v>1191000</v>
      </c>
      <c r="AC59" s="9">
        <v>62.16</v>
      </c>
      <c r="AD59" s="2">
        <f t="shared" si="0"/>
        <v>0.97999999999999687</v>
      </c>
      <c r="AE59" s="138">
        <f t="shared" si="1"/>
        <v>-4.0057683063611238E-3</v>
      </c>
      <c r="AL59" s="246"/>
    </row>
    <row r="60" spans="1:42" x14ac:dyDescent="0.25">
      <c r="O60" s="83">
        <v>0.93</v>
      </c>
      <c r="P60" s="83">
        <f t="shared" si="2"/>
        <v>54.786299999999997</v>
      </c>
      <c r="W60" s="123">
        <v>42459</v>
      </c>
      <c r="X60" s="41">
        <v>62.09</v>
      </c>
      <c r="Y60" s="41">
        <v>63.2</v>
      </c>
      <c r="Z60" s="41">
        <v>62.03</v>
      </c>
      <c r="AA60" s="41">
        <v>62.71</v>
      </c>
      <c r="AB60" s="104">
        <v>774700</v>
      </c>
      <c r="AC60" s="9">
        <v>62.41</v>
      </c>
      <c r="AD60" s="2">
        <f t="shared" si="0"/>
        <v>1.1700000000000017</v>
      </c>
      <c r="AE60" s="138">
        <f t="shared" si="1"/>
        <v>1.611852816672088E-2</v>
      </c>
    </row>
    <row r="61" spans="1:42" x14ac:dyDescent="0.25">
      <c r="O61" s="83">
        <v>0.92</v>
      </c>
      <c r="P61" s="83">
        <f t="shared" si="2"/>
        <v>54.197200000000002</v>
      </c>
      <c r="W61" s="123">
        <v>42458</v>
      </c>
      <c r="X61" s="41">
        <v>60.62</v>
      </c>
      <c r="Y61" s="41">
        <v>61.85</v>
      </c>
      <c r="Z61" s="41">
        <v>60.36</v>
      </c>
      <c r="AA61" s="41">
        <v>61.72</v>
      </c>
      <c r="AB61" s="104">
        <v>729600</v>
      </c>
      <c r="AC61" s="9">
        <v>61.42</v>
      </c>
      <c r="AD61" s="2">
        <f t="shared" si="0"/>
        <v>1.490000000000002</v>
      </c>
      <c r="AE61" s="138">
        <f t="shared" si="1"/>
        <v>1.3196964698119595E-2</v>
      </c>
      <c r="AL61" s="246"/>
      <c r="AO61" s="246"/>
    </row>
    <row r="62" spans="1:42" x14ac:dyDescent="0.25">
      <c r="O62" s="83">
        <v>0.91</v>
      </c>
      <c r="P62" s="83">
        <f t="shared" si="2"/>
        <v>53.6081</v>
      </c>
      <c r="W62" s="123">
        <v>42457</v>
      </c>
      <c r="X62" s="41">
        <v>60.83</v>
      </c>
      <c r="Y62" s="41">
        <v>60.95</v>
      </c>
      <c r="Z62" s="41">
        <v>60.02</v>
      </c>
      <c r="AA62" s="41">
        <v>60.92</v>
      </c>
      <c r="AB62" s="104">
        <v>931700</v>
      </c>
      <c r="AC62" s="9">
        <v>60.62</v>
      </c>
      <c r="AD62" s="2">
        <f t="shared" si="0"/>
        <v>0.92999999999999972</v>
      </c>
      <c r="AE62" s="138">
        <f t="shared" si="1"/>
        <v>2.6463777704266445E-3</v>
      </c>
    </row>
    <row r="63" spans="1:42" x14ac:dyDescent="0.25">
      <c r="O63" s="83">
        <v>0.9</v>
      </c>
      <c r="P63" s="83">
        <f t="shared" si="2"/>
        <v>53.018999999999998</v>
      </c>
      <c r="W63" s="123">
        <v>42453</v>
      </c>
      <c r="X63" s="41">
        <v>59.92</v>
      </c>
      <c r="Y63" s="41">
        <v>60.82</v>
      </c>
      <c r="Z63" s="41">
        <v>59.73</v>
      </c>
      <c r="AA63" s="41">
        <v>60.75</v>
      </c>
      <c r="AB63" s="104">
        <v>682000</v>
      </c>
      <c r="AC63" s="9">
        <v>60.46</v>
      </c>
      <c r="AD63" s="2">
        <f t="shared" si="0"/>
        <v>1.0900000000000034</v>
      </c>
      <c r="AE63" s="138">
        <f t="shared" si="1"/>
        <v>7.1630851241046845E-3</v>
      </c>
      <c r="AL63" s="246"/>
      <c r="AO63" s="246"/>
      <c r="AP63" s="246"/>
    </row>
    <row r="64" spans="1:42" x14ac:dyDescent="0.25">
      <c r="W64" s="123">
        <v>42452</v>
      </c>
      <c r="X64" s="41">
        <v>60.93</v>
      </c>
      <c r="Y64" s="41">
        <v>61.2</v>
      </c>
      <c r="Z64" s="41">
        <v>60.22</v>
      </c>
      <c r="AA64" s="41">
        <v>60.32</v>
      </c>
      <c r="AB64" s="104">
        <v>804700</v>
      </c>
      <c r="AC64" s="9">
        <v>60.03</v>
      </c>
      <c r="AD64" s="2">
        <f t="shared" si="0"/>
        <v>0.98000000000000398</v>
      </c>
      <c r="AE64" s="138">
        <f t="shared" si="1"/>
        <v>-1.266447368421042E-2</v>
      </c>
    </row>
    <row r="65" spans="23:41" x14ac:dyDescent="0.25">
      <c r="W65" s="123">
        <v>42451</v>
      </c>
      <c r="X65" s="41">
        <v>61.75</v>
      </c>
      <c r="Y65" s="41">
        <v>61.87</v>
      </c>
      <c r="Z65" s="41">
        <v>61.01</v>
      </c>
      <c r="AA65" s="41">
        <v>61.1</v>
      </c>
      <c r="AB65" s="104">
        <v>868300</v>
      </c>
      <c r="AC65" s="9">
        <v>60.8</v>
      </c>
      <c r="AD65" s="2">
        <f t="shared" si="0"/>
        <v>0.85999999999999943</v>
      </c>
      <c r="AE65" s="138">
        <f t="shared" si="1"/>
        <v>-1.9512981777132787E-2</v>
      </c>
      <c r="AL65" s="246"/>
      <c r="AO65" s="246"/>
    </row>
    <row r="66" spans="23:41" x14ac:dyDescent="0.25">
      <c r="W66" s="123">
        <v>42450</v>
      </c>
      <c r="X66" s="41">
        <v>62.04</v>
      </c>
      <c r="Y66" s="41">
        <v>62.7</v>
      </c>
      <c r="Z66" s="41">
        <v>61.9</v>
      </c>
      <c r="AA66" s="41">
        <v>62.31</v>
      </c>
      <c r="AB66" s="104">
        <v>998100</v>
      </c>
      <c r="AC66" s="9">
        <v>62.01</v>
      </c>
      <c r="AD66" s="2">
        <f t="shared" si="0"/>
        <v>0.80000000000000426</v>
      </c>
      <c r="AE66" s="138">
        <f t="shared" si="1"/>
        <v>3.8853812530352805E-3</v>
      </c>
    </row>
    <row r="67" spans="23:41" x14ac:dyDescent="0.25">
      <c r="W67" s="123">
        <v>42447</v>
      </c>
      <c r="X67" s="41">
        <v>62.87</v>
      </c>
      <c r="Y67" s="41">
        <v>63.3</v>
      </c>
      <c r="Z67" s="41">
        <v>62.05</v>
      </c>
      <c r="AA67" s="41">
        <v>62.07</v>
      </c>
      <c r="AB67" s="104">
        <v>1468100</v>
      </c>
      <c r="AC67" s="9">
        <v>61.77</v>
      </c>
      <c r="AD67" s="2">
        <f>Y67-Z67</f>
        <v>1.25</v>
      </c>
      <c r="AE67" s="138">
        <f>AC67/AC68-1</f>
        <v>-1.3416387158600829E-2</v>
      </c>
      <c r="AL67" s="246"/>
    </row>
    <row r="68" spans="23:41" x14ac:dyDescent="0.25">
      <c r="W68" s="123">
        <v>42446</v>
      </c>
      <c r="X68" s="41">
        <v>61.36</v>
      </c>
      <c r="Y68" s="41">
        <v>63.13</v>
      </c>
      <c r="Z68" s="41">
        <v>61.15</v>
      </c>
      <c r="AA68" s="41">
        <v>62.92</v>
      </c>
      <c r="AB68" s="104">
        <v>1113300</v>
      </c>
      <c r="AC68" s="9">
        <v>62.61</v>
      </c>
      <c r="AD68" s="2">
        <f>Y68-Z68</f>
        <v>1.980000000000004</v>
      </c>
      <c r="AE68" s="138" t="e">
        <f>AC68/AC69-1</f>
        <v>#DIV/0!</v>
      </c>
    </row>
    <row r="69" spans="23:41" x14ac:dyDescent="0.25">
      <c r="W69" s="30" t="s">
        <v>122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53" priority="39">
      <formula>Q12&gt;0</formula>
    </cfRule>
    <cfRule type="expression" dxfId="35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1" priority="33">
      <formula>F25&gt;0</formula>
    </cfRule>
    <cfRule type="expression" dxfId="350" priority="34">
      <formula>F25&lt;0</formula>
    </cfRule>
  </conditionalFormatting>
  <conditionalFormatting sqref="F30">
    <cfRule type="expression" dxfId="349" priority="31">
      <formula>F30&gt;0</formula>
    </cfRule>
    <cfRule type="expression" dxfId="348" priority="32">
      <formula>F30&lt;0</formula>
    </cfRule>
  </conditionalFormatting>
  <conditionalFormatting sqref="F31">
    <cfRule type="expression" dxfId="347" priority="29">
      <formula>F31&gt;0</formula>
    </cfRule>
    <cfRule type="expression" dxfId="346" priority="30">
      <formula>F31&lt;0</formula>
    </cfRule>
  </conditionalFormatting>
  <conditionalFormatting sqref="F32:F34">
    <cfRule type="expression" dxfId="345" priority="27">
      <formula>F32&gt;0</formula>
    </cfRule>
    <cfRule type="expression" dxfId="344" priority="28">
      <formula>F32&lt;0</formula>
    </cfRule>
  </conditionalFormatting>
  <conditionalFormatting sqref="H25:H29">
    <cfRule type="expression" dxfId="343" priority="25">
      <formula>H25&gt;0</formula>
    </cfRule>
    <cfRule type="expression" dxfId="342" priority="26">
      <formula>H25&lt;0</formula>
    </cfRule>
  </conditionalFormatting>
  <conditionalFormatting sqref="H30">
    <cfRule type="expression" dxfId="341" priority="23">
      <formula>H30&gt;0</formula>
    </cfRule>
    <cfRule type="expression" dxfId="340" priority="24">
      <formula>H30&lt;0</formula>
    </cfRule>
  </conditionalFormatting>
  <conditionalFormatting sqref="H31">
    <cfRule type="expression" dxfId="339" priority="21">
      <formula>H31&gt;0</formula>
    </cfRule>
    <cfRule type="expression" dxfId="338" priority="22">
      <formula>H31&lt;0</formula>
    </cfRule>
  </conditionalFormatting>
  <conditionalFormatting sqref="H32:H34">
    <cfRule type="expression" dxfId="337" priority="19">
      <formula>H32&gt;0</formula>
    </cfRule>
    <cfRule type="expression" dxfId="336" priority="20">
      <formula>H32&lt;0</formula>
    </cfRule>
  </conditionalFormatting>
  <conditionalFormatting sqref="F35">
    <cfRule type="expression" dxfId="335" priority="17">
      <formula>F35&gt;0</formula>
    </cfRule>
    <cfRule type="expression" dxfId="334" priority="18">
      <formula>F35&lt;0</formula>
    </cfRule>
  </conditionalFormatting>
  <conditionalFormatting sqref="H35">
    <cfRule type="expression" dxfId="333" priority="15">
      <formula>H35&gt;0</formula>
    </cfRule>
    <cfRule type="expression" dxfId="332" priority="16">
      <formula>H35&lt;0</formula>
    </cfRule>
  </conditionalFormatting>
  <conditionalFormatting sqref="F36">
    <cfRule type="expression" dxfId="331" priority="13">
      <formula>F36&gt;0</formula>
    </cfRule>
    <cfRule type="expression" dxfId="330" priority="14">
      <formula>F36&lt;0</formula>
    </cfRule>
  </conditionalFormatting>
  <conditionalFormatting sqref="H36">
    <cfRule type="expression" dxfId="329" priority="11">
      <formula>H36&gt;0</formula>
    </cfRule>
    <cfRule type="expression" dxfId="328" priority="12">
      <formula>H36&lt;0</formula>
    </cfRule>
  </conditionalFormatting>
  <conditionalFormatting sqref="H23:H24">
    <cfRule type="expression" dxfId="327" priority="5">
      <formula>H23&gt;0</formula>
    </cfRule>
    <cfRule type="expression" dxfId="326" priority="6">
      <formula>H23&lt;0</formula>
    </cfRule>
  </conditionalFormatting>
  <conditionalFormatting sqref="F23:F24">
    <cfRule type="expression" dxfId="325" priority="7">
      <formula>F23&gt;0</formula>
    </cfRule>
    <cfRule type="expression" dxfId="324" priority="8">
      <formula>F23&lt;0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conditionalFormatting sqref="Q8">
    <cfRule type="expression" dxfId="321" priority="1">
      <formula>Q8&gt;0</formula>
    </cfRule>
    <cfRule type="expression" dxfId="32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3" activePane="bottomLeft" state="frozen"/>
      <selection activeCell="A2" sqref="A2"/>
      <selection pane="bottomLeft" activeCell="J11" sqref="J11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189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42541</v>
      </c>
      <c r="X2" s="10">
        <v>47.49</v>
      </c>
      <c r="Y2" s="10">
        <v>47.9</v>
      </c>
      <c r="Z2" s="10">
        <v>46.92</v>
      </c>
      <c r="AA2" s="10">
        <v>46.93</v>
      </c>
      <c r="AB2" s="95">
        <v>19329500</v>
      </c>
      <c r="AC2" s="10">
        <v>46.93</v>
      </c>
      <c r="AD2" s="2">
        <f>Y2-Z2</f>
        <v>0.97999999999999687</v>
      </c>
      <c r="AE2" s="138">
        <f>AC2/AC3-1</f>
        <v>7.0815450643777478E-3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2">
        <f>IF(Q2=0, Q4, (F18-K18-M18)/Q2)</f>
        <v>46.438374999999965</v>
      </c>
      <c r="T3" s="121"/>
      <c r="W3" s="94">
        <v>42538</v>
      </c>
      <c r="X3" s="10">
        <v>46.85</v>
      </c>
      <c r="Y3" s="10">
        <v>47</v>
      </c>
      <c r="Z3" s="10">
        <v>46.52</v>
      </c>
      <c r="AA3" s="10">
        <v>46.6</v>
      </c>
      <c r="AB3" s="95">
        <v>25132200</v>
      </c>
      <c r="AC3" s="10">
        <v>46.6</v>
      </c>
      <c r="AD3" s="2">
        <f>Y3-Z3</f>
        <v>0.47999999999999687</v>
      </c>
      <c r="AE3" s="138">
        <f>AC3/AC4-1</f>
        <v>-5.3361792956243548E-3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46.93</v>
      </c>
      <c r="T4" s="121"/>
      <c r="W4" s="94">
        <v>42537</v>
      </c>
      <c r="X4" s="10">
        <v>46.47</v>
      </c>
      <c r="Y4" s="10">
        <v>46.86</v>
      </c>
      <c r="Z4" s="10">
        <v>45.96</v>
      </c>
      <c r="AA4" s="10">
        <v>46.85</v>
      </c>
      <c r="AB4" s="95">
        <v>15570100</v>
      </c>
      <c r="AC4" s="10">
        <v>46.85</v>
      </c>
      <c r="AD4" s="2">
        <f t="shared" ref="AD4:AD67" si="1">Y4-Z4</f>
        <v>0.89999999999999858</v>
      </c>
      <c r="AE4" s="138">
        <f t="shared" ref="AE4:AE67" si="2">AC4/AC5-1</f>
        <v>1.4963659683624453E-3</v>
      </c>
      <c r="AK4" s="246"/>
      <c r="AN4" s="24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3754.4</v>
      </c>
      <c r="W5" s="94">
        <v>42536</v>
      </c>
      <c r="X5" s="10">
        <v>47.27</v>
      </c>
      <c r="Y5" s="10">
        <v>47.56</v>
      </c>
      <c r="Z5" s="10">
        <v>46.74</v>
      </c>
      <c r="AA5" s="10">
        <v>46.78</v>
      </c>
      <c r="AB5" s="95">
        <v>19745300</v>
      </c>
      <c r="AC5" s="10">
        <v>46.78</v>
      </c>
      <c r="AD5" s="2">
        <f t="shared" si="1"/>
        <v>0.82000000000000028</v>
      </c>
      <c r="AE5" s="138">
        <f t="shared" si="2"/>
        <v>-2.1331058020478411E-3</v>
      </c>
      <c r="AK5" s="246"/>
      <c r="AN5" s="24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82">
        <v>30</v>
      </c>
      <c r="I6" s="44">
        <v>50.59</v>
      </c>
      <c r="J6" s="44">
        <v>0.03</v>
      </c>
      <c r="K6" s="46">
        <f>I6*H6-J6</f>
        <v>1517.67</v>
      </c>
      <c r="O6" s="11" t="s">
        <v>64</v>
      </c>
      <c r="Q6" s="2">
        <f>Q3*Q2</f>
        <v>3715.069999999997</v>
      </c>
      <c r="W6" s="94">
        <v>42535</v>
      </c>
      <c r="X6" s="10">
        <v>47.86</v>
      </c>
      <c r="Y6" s="10">
        <v>48.12</v>
      </c>
      <c r="Z6" s="10">
        <v>46.51</v>
      </c>
      <c r="AA6" s="10">
        <v>46.88</v>
      </c>
      <c r="AB6" s="95">
        <v>25276200</v>
      </c>
      <c r="AC6" s="10">
        <v>46.88</v>
      </c>
      <c r="AD6" s="2">
        <f t="shared" si="1"/>
        <v>1.6099999999999994</v>
      </c>
      <c r="AE6" s="138">
        <f t="shared" si="2"/>
        <v>-2.2722534917656745E-2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200</v>
      </c>
      <c r="P7"/>
      <c r="Q7" s="2">
        <f>Q10+Q8</f>
        <v>39.330000000002201</v>
      </c>
      <c r="R7" s="197"/>
      <c r="T7" s="85"/>
      <c r="W7" s="94">
        <v>42534</v>
      </c>
      <c r="X7" s="10">
        <v>48.13</v>
      </c>
      <c r="Y7" s="10">
        <v>48.51</v>
      </c>
      <c r="Z7" s="10">
        <v>47.96</v>
      </c>
      <c r="AA7" s="10">
        <v>47.97</v>
      </c>
      <c r="AB7" s="95">
        <v>16067300</v>
      </c>
      <c r="AC7" s="10">
        <v>47.97</v>
      </c>
      <c r="AD7" s="2">
        <f t="shared" si="1"/>
        <v>0.54999999999999716</v>
      </c>
      <c r="AE7" s="138">
        <f t="shared" si="2"/>
        <v>-7.6541166735623056E-3</v>
      </c>
      <c r="AK7" s="246"/>
      <c r="AN7" s="246"/>
    </row>
    <row r="8" spans="1:40" x14ac:dyDescent="0.25">
      <c r="B8" s="1">
        <v>42500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205</v>
      </c>
      <c r="Q8" s="2">
        <f>K18+M18-F18+Q2*Q4</f>
        <v>39.330000000002201</v>
      </c>
      <c r="W8" s="94">
        <v>42531</v>
      </c>
      <c r="X8" s="10">
        <v>48.49</v>
      </c>
      <c r="Y8" s="10">
        <v>48.71</v>
      </c>
      <c r="Z8" s="10">
        <v>48.17</v>
      </c>
      <c r="AA8" s="10">
        <v>48.34</v>
      </c>
      <c r="AB8" s="95">
        <v>16698400</v>
      </c>
      <c r="AC8" s="10">
        <v>48.34</v>
      </c>
      <c r="AD8" s="2">
        <f t="shared" si="1"/>
        <v>0.53999999999999915</v>
      </c>
      <c r="AE8" s="138">
        <f t="shared" si="2"/>
        <v>-1.6280016280016185E-2</v>
      </c>
    </row>
    <row r="9" spans="1:40" x14ac:dyDescent="0.25">
      <c r="C9" s="4"/>
      <c r="D9" s="3"/>
      <c r="E9" s="3"/>
      <c r="F9" s="3"/>
      <c r="H9" s="72"/>
      <c r="O9" s="11" t="s">
        <v>272</v>
      </c>
      <c r="P9"/>
      <c r="Q9" s="138">
        <f>IF(Q2=0, 0, Q8/Q6)</f>
        <v>1.0586610750269102E-2</v>
      </c>
      <c r="W9" s="94">
        <v>42530</v>
      </c>
      <c r="X9" s="10">
        <v>49.65</v>
      </c>
      <c r="Y9" s="10">
        <v>49.68</v>
      </c>
      <c r="Z9" s="10">
        <v>48.85</v>
      </c>
      <c r="AA9" s="10">
        <v>49.14</v>
      </c>
      <c r="AB9" s="95">
        <v>19277500</v>
      </c>
      <c r="AC9" s="10">
        <v>49.14</v>
      </c>
      <c r="AD9" s="2">
        <f t="shared" si="1"/>
        <v>0.82999999999999829</v>
      </c>
      <c r="AE9" s="138">
        <f t="shared" si="2"/>
        <v>-1.7199999999999993E-2</v>
      </c>
      <c r="AK9" s="246"/>
      <c r="AN9" s="246"/>
    </row>
    <row r="10" spans="1:40" x14ac:dyDescent="0.25">
      <c r="O10" s="11" t="s">
        <v>271</v>
      </c>
      <c r="Q10" s="2">
        <v>0</v>
      </c>
      <c r="W10" s="94">
        <v>42529</v>
      </c>
      <c r="X10" s="10">
        <v>50.25</v>
      </c>
      <c r="Y10" s="10">
        <v>50.44</v>
      </c>
      <c r="Z10" s="10">
        <v>49.74</v>
      </c>
      <c r="AA10" s="10">
        <v>50</v>
      </c>
      <c r="AB10" s="95">
        <v>18118700</v>
      </c>
      <c r="AC10" s="10">
        <v>50</v>
      </c>
      <c r="AD10" s="2">
        <f t="shared" si="1"/>
        <v>0.69999999999999574</v>
      </c>
      <c r="AE10" s="138">
        <f t="shared" si="2"/>
        <v>-5.3709966182614588E-3</v>
      </c>
    </row>
    <row r="11" spans="1:40" x14ac:dyDescent="0.25">
      <c r="O11" s="11" t="s">
        <v>193</v>
      </c>
      <c r="Q11" s="138">
        <f>IF(U58="N/A (N/A)", 0, VALUE(TRIM(CLEAN(MID(U58, FIND("(", U58)+1, 5)))))</f>
        <v>3.2599999999999997E-2</v>
      </c>
      <c r="W11" s="94">
        <v>42528</v>
      </c>
      <c r="X11" s="10">
        <v>50.73</v>
      </c>
      <c r="Y11" s="10">
        <v>50.73</v>
      </c>
      <c r="Z11" s="10">
        <v>50.27</v>
      </c>
      <c r="AA11" s="10">
        <v>50.27</v>
      </c>
      <c r="AB11" s="95">
        <v>15291700</v>
      </c>
      <c r="AC11" s="10">
        <v>50.27</v>
      </c>
      <c r="AD11" s="2">
        <f t="shared" si="1"/>
        <v>0.45999999999999375</v>
      </c>
      <c r="AE11" s="138">
        <f t="shared" si="2"/>
        <v>-4.3572984749454813E-3</v>
      </c>
      <c r="AK11" s="246"/>
      <c r="AN11" s="246"/>
    </row>
    <row r="12" spans="1:40" x14ac:dyDescent="0.25">
      <c r="W12" s="94">
        <v>42527</v>
      </c>
      <c r="X12" s="10">
        <v>50.24</v>
      </c>
      <c r="Y12" s="10">
        <v>50.87</v>
      </c>
      <c r="Z12" s="10">
        <v>50.19</v>
      </c>
      <c r="AA12" s="10">
        <v>50.49</v>
      </c>
      <c r="AB12" s="95">
        <v>14524300</v>
      </c>
      <c r="AC12" s="10">
        <v>50.49</v>
      </c>
      <c r="AD12" s="2">
        <f t="shared" si="1"/>
        <v>0.67999999999999972</v>
      </c>
      <c r="AE12" s="138">
        <f t="shared" si="2"/>
        <v>5.9772863120144404E-3</v>
      </c>
    </row>
    <row r="13" spans="1:40" x14ac:dyDescent="0.25">
      <c r="W13" s="94">
        <v>42524</v>
      </c>
      <c r="X13" s="10">
        <v>50.17</v>
      </c>
      <c r="Y13" s="10">
        <v>50.31</v>
      </c>
      <c r="Z13" s="10">
        <v>49.61</v>
      </c>
      <c r="AA13" s="10">
        <v>50.19</v>
      </c>
      <c r="AB13" s="95">
        <v>25314500</v>
      </c>
      <c r="AC13" s="10">
        <v>50.19</v>
      </c>
      <c r="AD13" s="2">
        <f t="shared" si="1"/>
        <v>0.70000000000000284</v>
      </c>
      <c r="AE13" s="138">
        <f t="shared" si="2"/>
        <v>-1.8000391312854691E-2</v>
      </c>
      <c r="AK13" s="246"/>
      <c r="AN13" s="246"/>
    </row>
    <row r="14" spans="1:40" x14ac:dyDescent="0.25">
      <c r="T14" s="84"/>
      <c r="U14" s="11"/>
      <c r="W14" s="94">
        <v>42523</v>
      </c>
      <c r="X14" s="10">
        <v>50.96</v>
      </c>
      <c r="Y14" s="10">
        <v>51.11</v>
      </c>
      <c r="Z14" s="10">
        <v>50.71</v>
      </c>
      <c r="AA14" s="10">
        <v>51.11</v>
      </c>
      <c r="AB14" s="95">
        <v>14179600</v>
      </c>
      <c r="AC14" s="10">
        <v>51.11</v>
      </c>
      <c r="AD14" s="2">
        <f t="shared" si="1"/>
        <v>0.39999999999999858</v>
      </c>
      <c r="AE14" s="138">
        <f t="shared" si="2"/>
        <v>2.156862745098076E-3</v>
      </c>
    </row>
    <row r="15" spans="1:40" x14ac:dyDescent="0.25">
      <c r="W15" s="94">
        <v>42522</v>
      </c>
      <c r="X15" s="10">
        <v>50.26</v>
      </c>
      <c r="Y15" s="10">
        <v>51.04</v>
      </c>
      <c r="Z15" s="10">
        <v>50.17</v>
      </c>
      <c r="AA15" s="10">
        <v>51</v>
      </c>
      <c r="AB15" s="95">
        <v>16753200</v>
      </c>
      <c r="AC15" s="10">
        <v>51</v>
      </c>
      <c r="AD15" s="2">
        <f t="shared" si="1"/>
        <v>0.86999999999999744</v>
      </c>
      <c r="AE15" s="138">
        <f t="shared" si="2"/>
        <v>5.5205047318611644E-3</v>
      </c>
      <c r="AK15" s="246"/>
      <c r="AN15" s="246"/>
    </row>
    <row r="16" spans="1:40" x14ac:dyDescent="0.25">
      <c r="W16" s="94">
        <v>42521</v>
      </c>
      <c r="X16" s="10">
        <v>51.02</v>
      </c>
      <c r="Y16" s="10">
        <v>51.19</v>
      </c>
      <c r="Z16" s="10">
        <v>50.49</v>
      </c>
      <c r="AA16" s="10">
        <v>50.72</v>
      </c>
      <c r="AB16" s="95">
        <v>18096000</v>
      </c>
      <c r="AC16" s="10">
        <v>50.72</v>
      </c>
      <c r="AD16" s="2">
        <f t="shared" si="1"/>
        <v>0.69999999999999574</v>
      </c>
      <c r="AE16" s="138">
        <f t="shared" si="2"/>
        <v>-2.5565388397247313E-3</v>
      </c>
    </row>
    <row r="17" spans="1:40" x14ac:dyDescent="0.25">
      <c r="H17" s="72"/>
      <c r="W17" s="94">
        <v>42517</v>
      </c>
      <c r="X17" s="10">
        <v>50.6</v>
      </c>
      <c r="Y17" s="10">
        <v>50.86</v>
      </c>
      <c r="Z17" s="10">
        <v>50.49</v>
      </c>
      <c r="AA17" s="10">
        <v>50.85</v>
      </c>
      <c r="AB17" s="95">
        <v>13428700</v>
      </c>
      <c r="AC17" s="10">
        <v>50.85</v>
      </c>
      <c r="AD17" s="2">
        <f t="shared" si="1"/>
        <v>0.36999999999999744</v>
      </c>
      <c r="AE17" s="138">
        <f t="shared" si="2"/>
        <v>5.9347181008901906E-3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42516</v>
      </c>
      <c r="X18" s="10">
        <v>50.52</v>
      </c>
      <c r="Y18" s="10">
        <v>50.66</v>
      </c>
      <c r="Z18" s="10">
        <v>50.4</v>
      </c>
      <c r="AA18" s="10">
        <v>50.55</v>
      </c>
      <c r="AB18" s="95">
        <v>14733900</v>
      </c>
      <c r="AC18" s="10">
        <v>50.55</v>
      </c>
      <c r="AD18" s="2">
        <f t="shared" si="1"/>
        <v>0.25999999999999801</v>
      </c>
      <c r="AE18" s="138">
        <f t="shared" si="2"/>
        <v>9.9009900990099098E-4</v>
      </c>
    </row>
    <row r="19" spans="1:40" x14ac:dyDescent="0.25">
      <c r="W19" s="94">
        <v>42515</v>
      </c>
      <c r="X19" s="10">
        <v>49.58</v>
      </c>
      <c r="Y19" s="10">
        <v>50.83</v>
      </c>
      <c r="Z19" s="10">
        <v>49.51</v>
      </c>
      <c r="AA19" s="10">
        <v>50.5</v>
      </c>
      <c r="AB19" s="95">
        <v>22478600</v>
      </c>
      <c r="AC19" s="10">
        <v>50.5</v>
      </c>
      <c r="AD19" s="2">
        <f t="shared" si="1"/>
        <v>1.3200000000000003</v>
      </c>
      <c r="AE19" s="138">
        <f t="shared" si="2"/>
        <v>2.6422764227642226E-2</v>
      </c>
      <c r="AK19" s="246"/>
      <c r="AN19" s="246"/>
    </row>
    <row r="20" spans="1:40" x14ac:dyDescent="0.25">
      <c r="W20" s="94">
        <v>42514</v>
      </c>
      <c r="X20" s="10">
        <v>49.05</v>
      </c>
      <c r="Y20" s="10">
        <v>49.37</v>
      </c>
      <c r="Z20" s="10">
        <v>48.69</v>
      </c>
      <c r="AA20" s="10">
        <v>49.2</v>
      </c>
      <c r="AB20" s="95">
        <v>16409400</v>
      </c>
      <c r="AC20" s="10">
        <v>49.2</v>
      </c>
      <c r="AD20" s="2">
        <f t="shared" si="1"/>
        <v>0.67999999999999972</v>
      </c>
      <c r="AE20" s="138">
        <f t="shared" si="2"/>
        <v>1.0266940451745477E-2</v>
      </c>
    </row>
    <row r="21" spans="1:40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94">
        <v>42513</v>
      </c>
      <c r="X21" s="10">
        <v>48.76</v>
      </c>
      <c r="Y21" s="10">
        <v>48.88</v>
      </c>
      <c r="Z21" s="10">
        <v>48.35</v>
      </c>
      <c r="AA21" s="10">
        <v>48.7</v>
      </c>
      <c r="AB21" s="95">
        <v>10428300</v>
      </c>
      <c r="AC21" s="10">
        <v>48.7</v>
      </c>
      <c r="AD21" s="2">
        <f t="shared" si="1"/>
        <v>0.53000000000000114</v>
      </c>
      <c r="AE21" s="138">
        <f t="shared" si="2"/>
        <v>-1.0256410256409554E-3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43">
        <f t="shared" ref="H22:H44" si="5">(E22-D22)/D22</f>
        <v>-1.9801980198020084E-3</v>
      </c>
      <c r="I22" s="40"/>
      <c r="W22" s="94">
        <v>42510</v>
      </c>
      <c r="X22" s="10">
        <v>48.62</v>
      </c>
      <c r="Y22" s="10">
        <v>49.21</v>
      </c>
      <c r="Z22" s="10">
        <v>48.56</v>
      </c>
      <c r="AA22" s="10">
        <v>48.75</v>
      </c>
      <c r="AB22" s="95">
        <v>13219800</v>
      </c>
      <c r="AC22" s="10">
        <v>48.75</v>
      </c>
      <c r="AD22" s="2">
        <f t="shared" si="1"/>
        <v>0.64999999999999858</v>
      </c>
      <c r="AE22" s="138">
        <f t="shared" si="2"/>
        <v>7.6477883422900739E-3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3">
        <f t="shared" si="5"/>
        <v>-5.74257425742574E-2</v>
      </c>
      <c r="I23" s="40"/>
      <c r="W23" s="94">
        <v>42509</v>
      </c>
      <c r="X23" s="10">
        <v>48.44</v>
      </c>
      <c r="Y23" s="10">
        <v>48.96</v>
      </c>
      <c r="Z23" s="10">
        <v>48.16</v>
      </c>
      <c r="AA23" s="10">
        <v>48.38</v>
      </c>
      <c r="AB23" s="95">
        <v>13543000</v>
      </c>
      <c r="AC23" s="10">
        <v>48.38</v>
      </c>
      <c r="AD23" s="2">
        <f t="shared" si="1"/>
        <v>0.80000000000000426</v>
      </c>
      <c r="AE23" s="138">
        <f t="shared" si="2"/>
        <v>-5.5498458376155302E-3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3">
        <f t="shared" si="5"/>
        <v>-2.8029925187032442E-2</v>
      </c>
      <c r="I24" s="40" t="s">
        <v>207</v>
      </c>
      <c r="W24" s="94">
        <v>42508</v>
      </c>
      <c r="X24" s="10">
        <v>47.68</v>
      </c>
      <c r="Y24" s="10">
        <v>48.72</v>
      </c>
      <c r="Z24" s="10">
        <v>47.62</v>
      </c>
      <c r="AA24" s="10">
        <v>48.65</v>
      </c>
      <c r="AB24" s="95">
        <v>29983000</v>
      </c>
      <c r="AC24" s="10">
        <v>48.65</v>
      </c>
      <c r="AD24" s="2">
        <f t="shared" si="1"/>
        <v>1.1000000000000014</v>
      </c>
      <c r="AE24" s="138">
        <f t="shared" si="2"/>
        <v>2.1629567408651962E-2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3">
        <f t="shared" si="5"/>
        <v>-1.1072319201995006E-2</v>
      </c>
      <c r="I25" s="40"/>
      <c r="W25" s="94">
        <v>42507</v>
      </c>
      <c r="X25" s="10">
        <v>48.14</v>
      </c>
      <c r="Y25" s="10">
        <v>48.17</v>
      </c>
      <c r="Z25" s="10">
        <v>47.55</v>
      </c>
      <c r="AA25" s="10">
        <v>47.62</v>
      </c>
      <c r="AB25" s="95">
        <v>21423400</v>
      </c>
      <c r="AC25" s="10">
        <v>47.62</v>
      </c>
      <c r="AD25" s="2">
        <f t="shared" si="1"/>
        <v>0.62000000000000455</v>
      </c>
      <c r="AE25" s="138">
        <f t="shared" si="2"/>
        <v>-1.3465920861819081E-2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3">
        <f t="shared" si="5"/>
        <v>-2.6633416458852886E-2</v>
      </c>
      <c r="I26" s="40"/>
      <c r="W26" s="94">
        <v>42506</v>
      </c>
      <c r="X26" s="10">
        <v>48.12</v>
      </c>
      <c r="Y26" s="10">
        <v>48.63</v>
      </c>
      <c r="Z26" s="10">
        <v>47.94</v>
      </c>
      <c r="AA26" s="10">
        <v>48.27</v>
      </c>
      <c r="AB26" s="95">
        <v>19581200</v>
      </c>
      <c r="AC26" s="10">
        <v>48.27</v>
      </c>
      <c r="AD26" s="2">
        <f t="shared" si="1"/>
        <v>0.69000000000000483</v>
      </c>
      <c r="AE26" s="138">
        <f t="shared" si="2"/>
        <v>6.2189054726369264E-4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3">
        <f t="shared" si="5"/>
        <v>-2.8927680798005611E-3</v>
      </c>
      <c r="I27" s="40"/>
      <c r="W27" s="94">
        <v>42503</v>
      </c>
      <c r="X27" s="10">
        <v>49.1</v>
      </c>
      <c r="Y27" s="10">
        <v>49.43</v>
      </c>
      <c r="Z27" s="10">
        <v>48.21</v>
      </c>
      <c r="AA27" s="10">
        <v>48.24</v>
      </c>
      <c r="AB27" s="95">
        <v>24987000</v>
      </c>
      <c r="AC27" s="10">
        <v>48.24</v>
      </c>
      <c r="AD27" s="2">
        <f t="shared" si="1"/>
        <v>1.2199999999999989</v>
      </c>
      <c r="AE27" s="138">
        <f t="shared" si="2"/>
        <v>-1.9512195121951237E-2</v>
      </c>
    </row>
    <row r="28" spans="1:40" x14ac:dyDescent="0.25">
      <c r="B28" s="201">
        <v>42466</v>
      </c>
      <c r="C28" s="275">
        <v>80</v>
      </c>
      <c r="D28" s="276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3">
        <f t="shared" si="5"/>
        <v>-1.3794164401825536E-2</v>
      </c>
      <c r="I28" s="40"/>
      <c r="W28" s="94">
        <v>42502</v>
      </c>
      <c r="X28" s="10">
        <v>49.34</v>
      </c>
      <c r="Y28" s="10">
        <v>49.58</v>
      </c>
      <c r="Z28" s="10">
        <v>49.05</v>
      </c>
      <c r="AA28" s="10">
        <v>49.2</v>
      </c>
      <c r="AB28" s="95">
        <v>13566200</v>
      </c>
      <c r="AC28" s="10">
        <v>49.2</v>
      </c>
      <c r="AD28" s="2">
        <f t="shared" si="1"/>
        <v>0.53000000000000114</v>
      </c>
      <c r="AE28" s="138">
        <f t="shared" si="2"/>
        <v>2.4449877750611915E-3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3">
        <f t="shared" si="5"/>
        <v>-3.451105071534788E-2</v>
      </c>
      <c r="I29" s="40"/>
      <c r="W29" s="94">
        <v>42501</v>
      </c>
      <c r="X29" s="10">
        <v>49.36</v>
      </c>
      <c r="Y29" s="10">
        <v>49.72</v>
      </c>
      <c r="Z29" s="10">
        <v>49.08</v>
      </c>
      <c r="AA29" s="10">
        <v>49.08</v>
      </c>
      <c r="AB29" s="95">
        <v>16638700</v>
      </c>
      <c r="AC29" s="10">
        <v>49.08</v>
      </c>
      <c r="AD29" s="2">
        <f t="shared" si="1"/>
        <v>0.64000000000000057</v>
      </c>
      <c r="AE29" s="138">
        <f t="shared" si="2"/>
        <v>-6.4777327935222617E-3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3">
        <f t="shared" si="5"/>
        <v>8.9307761955717477E-3</v>
      </c>
      <c r="I30" s="40"/>
      <c r="W30" s="94">
        <v>42500</v>
      </c>
      <c r="X30" s="10">
        <v>49</v>
      </c>
      <c r="Y30" s="10">
        <v>49.51</v>
      </c>
      <c r="Z30" s="10">
        <v>49</v>
      </c>
      <c r="AA30" s="10">
        <v>49.4</v>
      </c>
      <c r="AB30" s="95">
        <v>14187800</v>
      </c>
      <c r="AC30" s="10">
        <v>49.4</v>
      </c>
      <c r="AD30" s="2">
        <f t="shared" si="1"/>
        <v>0.50999999999999801</v>
      </c>
      <c r="AE30" s="138">
        <f t="shared" si="2"/>
        <v>1.0638297872340274E-2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3">
        <f t="shared" si="5"/>
        <v>4.4675025219772044E-3</v>
      </c>
      <c r="I31" s="40"/>
      <c r="W31" s="94">
        <v>42499</v>
      </c>
      <c r="X31" s="10">
        <v>49.02</v>
      </c>
      <c r="Y31" s="10">
        <v>49.22</v>
      </c>
      <c r="Z31" s="10">
        <v>48.81</v>
      </c>
      <c r="AA31" s="10">
        <v>48.88</v>
      </c>
      <c r="AB31" s="95">
        <v>13723000</v>
      </c>
      <c r="AC31" s="10">
        <v>48.88</v>
      </c>
      <c r="AD31" s="2">
        <f t="shared" si="1"/>
        <v>0.40999999999999659</v>
      </c>
      <c r="AE31" s="138">
        <f t="shared" si="2"/>
        <v>-2.8559771521827759E-3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3">
        <f t="shared" si="5"/>
        <v>4.214275420501095E-2</v>
      </c>
      <c r="I32" s="40"/>
      <c r="W32" s="94">
        <v>42496</v>
      </c>
      <c r="X32" s="10">
        <v>48.71</v>
      </c>
      <c r="Y32" s="10">
        <v>49.12</v>
      </c>
      <c r="Z32" s="10">
        <v>48.65</v>
      </c>
      <c r="AA32" s="10">
        <v>49.02</v>
      </c>
      <c r="AB32" s="95">
        <v>14153300</v>
      </c>
      <c r="AC32" s="10">
        <v>49.02</v>
      </c>
      <c r="AD32" s="2">
        <f t="shared" si="1"/>
        <v>0.46999999999999886</v>
      </c>
      <c r="AE32" s="138">
        <f t="shared" si="2"/>
        <v>1.225490196078427E-3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3">
        <f t="shared" si="5"/>
        <v>0.10271347207484251</v>
      </c>
      <c r="I33" s="40"/>
      <c r="W33" s="94">
        <v>42495</v>
      </c>
      <c r="X33" s="10">
        <v>48.97</v>
      </c>
      <c r="Y33" s="10">
        <v>49.19</v>
      </c>
      <c r="Z33" s="10">
        <v>48.77</v>
      </c>
      <c r="AA33" s="10">
        <v>48.96</v>
      </c>
      <c r="AB33" s="95">
        <v>15953600</v>
      </c>
      <c r="AC33" s="10">
        <v>48.96</v>
      </c>
      <c r="AD33" s="2">
        <f t="shared" si="1"/>
        <v>0.4199999999999946</v>
      </c>
      <c r="AE33" s="138">
        <f t="shared" si="2"/>
        <v>4.08663669799747E-4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3">
        <f t="shared" si="5"/>
        <v>3.9225674987264349E-2</v>
      </c>
      <c r="I34" s="40"/>
      <c r="W34" s="94">
        <v>42494</v>
      </c>
      <c r="X34" s="10">
        <v>49.06</v>
      </c>
      <c r="Y34" s="10">
        <v>49.27</v>
      </c>
      <c r="Z34" s="10">
        <v>48.68</v>
      </c>
      <c r="AA34" s="10">
        <v>48.94</v>
      </c>
      <c r="AB34" s="95">
        <v>22402500</v>
      </c>
      <c r="AC34" s="10">
        <v>48.94</v>
      </c>
      <c r="AD34" s="2">
        <f t="shared" si="1"/>
        <v>0.59000000000000341</v>
      </c>
      <c r="AE34" s="138" t="e">
        <f t="shared" si="2"/>
        <v>#DIV/0!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3">
        <f t="shared" si="5"/>
        <v>2.3007267094305967E-2</v>
      </c>
      <c r="I35" s="40"/>
      <c r="W35" s="94">
        <v>42494</v>
      </c>
      <c r="X35" s="10" t="s">
        <v>209</v>
      </c>
      <c r="Y35" s="10"/>
      <c r="Z35" s="10"/>
      <c r="AA35" s="10"/>
      <c r="AB35" s="95"/>
      <c r="AC35" s="10"/>
      <c r="AD35" s="2">
        <f t="shared" si="1"/>
        <v>0</v>
      </c>
      <c r="AE35" s="138">
        <f t="shared" si="2"/>
        <v>-1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3">
        <f t="shared" si="5"/>
        <v>1.678009247233617E-2</v>
      </c>
      <c r="I36" s="40"/>
      <c r="W36" s="94">
        <v>42493</v>
      </c>
      <c r="X36" s="10">
        <v>49.86</v>
      </c>
      <c r="Y36" s="10">
        <v>50.13</v>
      </c>
      <c r="Z36" s="10">
        <v>49.54</v>
      </c>
      <c r="AA36" s="10">
        <v>50</v>
      </c>
      <c r="AB36" s="95">
        <v>16246400</v>
      </c>
      <c r="AC36" s="10">
        <v>49.62</v>
      </c>
      <c r="AD36" s="2">
        <f t="shared" si="1"/>
        <v>0.59000000000000341</v>
      </c>
      <c r="AE36" s="138">
        <f t="shared" si="2"/>
        <v>-1.1750647281418058E-2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3">
        <f t="shared" si="5"/>
        <v>3.0546724019700679E-3</v>
      </c>
      <c r="I37" s="40"/>
      <c r="W37" s="94">
        <v>42492</v>
      </c>
      <c r="X37" s="10">
        <v>50.28</v>
      </c>
      <c r="Y37" s="10">
        <v>50.7</v>
      </c>
      <c r="Z37" s="10">
        <v>50.15</v>
      </c>
      <c r="AA37" s="10">
        <v>50.59</v>
      </c>
      <c r="AB37" s="95">
        <v>14780300</v>
      </c>
      <c r="AC37" s="10">
        <v>50.21</v>
      </c>
      <c r="AD37" s="2">
        <f t="shared" si="1"/>
        <v>0.55000000000000426</v>
      </c>
      <c r="AE37" s="138">
        <f t="shared" si="2"/>
        <v>1.229838709677411E-2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3">
        <f t="shared" si="5"/>
        <v>-1.0442100888357937E-2</v>
      </c>
      <c r="I38" s="40"/>
      <c r="W38" s="94">
        <v>42489</v>
      </c>
      <c r="X38" s="10">
        <v>50.46</v>
      </c>
      <c r="Y38" s="10">
        <v>50.46</v>
      </c>
      <c r="Z38" s="10">
        <v>49.68</v>
      </c>
      <c r="AA38" s="10">
        <v>49.98</v>
      </c>
      <c r="AB38" s="95">
        <v>17887000</v>
      </c>
      <c r="AC38" s="10">
        <v>49.6</v>
      </c>
      <c r="AD38" s="2">
        <f t="shared" si="1"/>
        <v>0.78000000000000114</v>
      </c>
      <c r="AE38" s="138">
        <f t="shared" si="2"/>
        <v>-8.5948430941434895E-3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3">
        <f t="shared" si="5"/>
        <v>3.6749831422791632E-2</v>
      </c>
      <c r="I39" s="40"/>
      <c r="O39" s="11"/>
      <c r="P39" s="474" t="s">
        <v>78</v>
      </c>
      <c r="Q39" s="474"/>
      <c r="R39" s="34"/>
      <c r="W39" s="94">
        <v>42488</v>
      </c>
      <c r="X39" s="10">
        <v>50.51</v>
      </c>
      <c r="Y39" s="10">
        <v>50.93</v>
      </c>
      <c r="Z39" s="10">
        <v>50.2</v>
      </c>
      <c r="AA39" s="10">
        <v>50.41</v>
      </c>
      <c r="AB39" s="95">
        <v>15506300</v>
      </c>
      <c r="AC39" s="10">
        <v>50.03</v>
      </c>
      <c r="AD39" s="2">
        <f t="shared" si="1"/>
        <v>0.72999999999999687</v>
      </c>
      <c r="AE39" s="138">
        <f t="shared" si="2"/>
        <v>-1.0091017016224724E-2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3">
        <f t="shared" si="5"/>
        <v>0.10507293481369778</v>
      </c>
      <c r="I40" s="40"/>
      <c r="O40" s="2"/>
      <c r="P40" s="83">
        <v>1.1000000000000001</v>
      </c>
      <c r="Q40" s="83">
        <f>P40*$Q$4</f>
        <v>51.623000000000005</v>
      </c>
      <c r="R40" s="34"/>
      <c r="W40" s="94">
        <v>42487</v>
      </c>
      <c r="X40" s="10">
        <v>50.87</v>
      </c>
      <c r="Y40" s="10">
        <v>51.41</v>
      </c>
      <c r="Z40" s="10">
        <v>50.72</v>
      </c>
      <c r="AA40" s="10">
        <v>50.93</v>
      </c>
      <c r="AB40" s="95">
        <v>15342700</v>
      </c>
      <c r="AC40" s="10">
        <v>50.54</v>
      </c>
      <c r="AD40" s="2">
        <f t="shared" si="1"/>
        <v>0.68999999999999773</v>
      </c>
      <c r="AE40" s="138">
        <f t="shared" si="2"/>
        <v>1.9790223629523318E-4</v>
      </c>
    </row>
    <row r="41" spans="2:31" x14ac:dyDescent="0.25">
      <c r="B41" s="201">
        <v>42524</v>
      </c>
      <c r="C41" s="275">
        <v>80</v>
      </c>
      <c r="D41" s="276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3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51.153700000000001</v>
      </c>
      <c r="R41" s="34"/>
      <c r="W41" s="94">
        <v>42486</v>
      </c>
      <c r="X41" s="10">
        <v>50.51</v>
      </c>
      <c r="Y41" s="10">
        <v>50.99</v>
      </c>
      <c r="Z41" s="10">
        <v>50.45</v>
      </c>
      <c r="AA41" s="10">
        <v>50.92</v>
      </c>
      <c r="AB41" s="95">
        <v>13333500</v>
      </c>
      <c r="AC41" s="10">
        <v>50.53</v>
      </c>
      <c r="AD41" s="2">
        <f t="shared" si="1"/>
        <v>0.53999999999999915</v>
      </c>
      <c r="AE41" s="138">
        <f t="shared" si="2"/>
        <v>7.9792539397565143E-3</v>
      </c>
    </row>
    <row r="42" spans="2:31" ht="20.25" thickBot="1" x14ac:dyDescent="0.35">
      <c r="B42" s="201">
        <v>42527</v>
      </c>
      <c r="C42" s="10">
        <v>50</v>
      </c>
      <c r="D42" s="210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3">
        <f t="shared" si="5"/>
        <v>0.11714909039415522</v>
      </c>
      <c r="I42" s="40"/>
      <c r="O42" s="2"/>
      <c r="P42" s="83">
        <v>1.08</v>
      </c>
      <c r="Q42" s="83">
        <f t="shared" si="6"/>
        <v>50.684400000000004</v>
      </c>
      <c r="R42" s="34"/>
      <c r="T42" s="91" t="s">
        <v>113</v>
      </c>
      <c r="W42" s="94">
        <v>42485</v>
      </c>
      <c r="X42" s="10">
        <v>50.31</v>
      </c>
      <c r="Y42" s="10">
        <v>50.6</v>
      </c>
      <c r="Z42" s="10">
        <v>50.12</v>
      </c>
      <c r="AA42" s="10">
        <v>50.51</v>
      </c>
      <c r="AB42" s="95">
        <v>11689100</v>
      </c>
      <c r="AC42" s="10">
        <v>50.13</v>
      </c>
      <c r="AD42" s="2">
        <f t="shared" si="1"/>
        <v>0.48000000000000398</v>
      </c>
      <c r="AE42" s="138">
        <f t="shared" si="2"/>
        <v>-2.1894904458598097E-3</v>
      </c>
    </row>
    <row r="43" spans="2:31" ht="15.75" thickTop="1" x14ac:dyDescent="0.25">
      <c r="B43" s="201">
        <v>42531</v>
      </c>
      <c r="C43" s="275">
        <v>80</v>
      </c>
      <c r="D43" s="276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3">
        <f t="shared" si="5"/>
        <v>4.0948869900771817E-2</v>
      </c>
      <c r="I43" s="40"/>
      <c r="O43" s="2"/>
      <c r="P43" s="83">
        <v>1.07</v>
      </c>
      <c r="Q43" s="83">
        <f t="shared" si="6"/>
        <v>50.2151</v>
      </c>
      <c r="R43" s="83"/>
      <c r="T43" s="97" t="s">
        <v>98</v>
      </c>
      <c r="U43" s="98">
        <v>46.6</v>
      </c>
      <c r="W43" s="94">
        <v>42482</v>
      </c>
      <c r="X43" s="10">
        <v>50.05</v>
      </c>
      <c r="Y43" s="10">
        <v>50.74</v>
      </c>
      <c r="Z43" s="10">
        <v>50.05</v>
      </c>
      <c r="AA43" s="10">
        <v>50.62</v>
      </c>
      <c r="AB43" s="95">
        <v>16365700</v>
      </c>
      <c r="AC43" s="10">
        <v>50.24</v>
      </c>
      <c r="AD43" s="2">
        <f t="shared" si="1"/>
        <v>0.69000000000000483</v>
      </c>
      <c r="AE43" s="138">
        <f t="shared" si="2"/>
        <v>1.1475739883229252E-2</v>
      </c>
    </row>
    <row r="44" spans="2:31" x14ac:dyDescent="0.25">
      <c r="B44" s="201">
        <v>42535</v>
      </c>
      <c r="C44" s="10">
        <v>80</v>
      </c>
      <c r="D44" s="210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43">
        <f t="shared" si="5"/>
        <v>9.5180671002196501E-3</v>
      </c>
      <c r="I44" s="40"/>
      <c r="O44" s="2"/>
      <c r="P44" s="83">
        <v>1.06</v>
      </c>
      <c r="Q44" s="83">
        <f t="shared" si="6"/>
        <v>49.745800000000003</v>
      </c>
      <c r="R44" s="83"/>
      <c r="T44" s="87" t="s">
        <v>99</v>
      </c>
      <c r="U44" s="88">
        <v>47.49</v>
      </c>
      <c r="W44" s="94">
        <v>42481</v>
      </c>
      <c r="X44" s="10">
        <v>50.55</v>
      </c>
      <c r="Y44" s="10">
        <v>50.78</v>
      </c>
      <c r="Z44" s="10">
        <v>49.93</v>
      </c>
      <c r="AA44" s="10">
        <v>50.05</v>
      </c>
      <c r="AB44" s="95">
        <v>20255400</v>
      </c>
      <c r="AC44" s="10">
        <v>49.67</v>
      </c>
      <c r="AD44" s="2">
        <f t="shared" si="1"/>
        <v>0.85000000000000142</v>
      </c>
      <c r="AE44" s="138">
        <f t="shared" si="2"/>
        <v>-7.9888156580786296E-3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6"/>
        <v>49.276499999999999</v>
      </c>
      <c r="R45" s="83"/>
      <c r="T45" s="87" t="s">
        <v>100</v>
      </c>
      <c r="U45" s="88" t="s">
        <v>499</v>
      </c>
      <c r="W45" s="94">
        <v>42480</v>
      </c>
      <c r="X45" s="10">
        <v>49.98</v>
      </c>
      <c r="Y45" s="10">
        <v>50.52</v>
      </c>
      <c r="Z45" s="10">
        <v>49.76</v>
      </c>
      <c r="AA45" s="10">
        <v>50.45</v>
      </c>
      <c r="AB45" s="95">
        <v>22647700</v>
      </c>
      <c r="AC45" s="10">
        <v>50.07</v>
      </c>
      <c r="AD45" s="2">
        <f t="shared" si="1"/>
        <v>0.76000000000000512</v>
      </c>
      <c r="AE45" s="138">
        <f t="shared" si="2"/>
        <v>1.1515151515151478E-2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6"/>
        <v>48.807200000000002</v>
      </c>
      <c r="R46" s="83"/>
      <c r="T46" s="87" t="s">
        <v>101</v>
      </c>
      <c r="U46" s="88" t="s">
        <v>500</v>
      </c>
      <c r="W46" s="94">
        <v>42479</v>
      </c>
      <c r="X46" s="10">
        <v>49.01</v>
      </c>
      <c r="Y46" s="10">
        <v>49.92</v>
      </c>
      <c r="Z46" s="10">
        <v>48.98</v>
      </c>
      <c r="AA46" s="10">
        <v>49.88</v>
      </c>
      <c r="AB46" s="95">
        <v>18673400</v>
      </c>
      <c r="AC46" s="10">
        <v>49.5</v>
      </c>
      <c r="AD46" s="2">
        <f t="shared" si="1"/>
        <v>0.94000000000000483</v>
      </c>
      <c r="AE46" s="138">
        <f t="shared" si="2"/>
        <v>2.1250257891479274E-2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6"/>
        <v>48.337899999999998</v>
      </c>
      <c r="R47" s="83"/>
      <c r="T47" s="87" t="s">
        <v>102</v>
      </c>
      <c r="U47" s="88">
        <v>54.8</v>
      </c>
      <c r="W47" s="94">
        <v>42478</v>
      </c>
      <c r="X47" s="10">
        <v>48.25</v>
      </c>
      <c r="Y47" s="10">
        <v>48.88</v>
      </c>
      <c r="Z47" s="10">
        <v>47.91</v>
      </c>
      <c r="AA47" s="10">
        <v>48.84</v>
      </c>
      <c r="AB47" s="95">
        <v>18225800</v>
      </c>
      <c r="AC47" s="10">
        <v>48.47</v>
      </c>
      <c r="AD47" s="2">
        <f t="shared" si="1"/>
        <v>0.97000000000000597</v>
      </c>
      <c r="AE47" s="138">
        <f t="shared" si="2"/>
        <v>1.2322472848788513E-2</v>
      </c>
    </row>
    <row r="48" spans="2:31" x14ac:dyDescent="0.25">
      <c r="O48" s="2"/>
      <c r="P48" s="83">
        <v>1.02</v>
      </c>
      <c r="Q48" s="83">
        <f t="shared" si="6"/>
        <v>47.868600000000001</v>
      </c>
      <c r="R48" s="83"/>
      <c r="T48" s="87" t="s">
        <v>103</v>
      </c>
      <c r="U48" s="88">
        <v>0.891459</v>
      </c>
      <c r="W48" s="94">
        <v>42475</v>
      </c>
      <c r="X48" s="10">
        <v>48.62</v>
      </c>
      <c r="Y48" s="10">
        <v>48.94</v>
      </c>
      <c r="Z48" s="10">
        <v>48.06</v>
      </c>
      <c r="AA48" s="10">
        <v>48.25</v>
      </c>
      <c r="AB48" s="95">
        <v>24885200</v>
      </c>
      <c r="AC48" s="10">
        <v>47.88</v>
      </c>
      <c r="AD48" s="2">
        <f t="shared" si="1"/>
        <v>0.87999999999999545</v>
      </c>
      <c r="AE48" s="138">
        <f t="shared" si="2"/>
        <v>-1.1152416356877359E-2</v>
      </c>
    </row>
    <row r="49" spans="15:31" x14ac:dyDescent="0.25">
      <c r="O49" s="2"/>
      <c r="P49" s="83">
        <v>1.01</v>
      </c>
      <c r="Q49" s="83">
        <f t="shared" si="6"/>
        <v>47.399299999999997</v>
      </c>
      <c r="R49" s="83"/>
      <c r="T49" s="87" t="s">
        <v>104</v>
      </c>
      <c r="U49" s="89" t="s">
        <v>234</v>
      </c>
      <c r="W49" s="94">
        <v>42474</v>
      </c>
      <c r="X49" s="10">
        <v>48.3</v>
      </c>
      <c r="Y49" s="10">
        <v>49.3</v>
      </c>
      <c r="Z49" s="10">
        <v>48.17</v>
      </c>
      <c r="AA49" s="10">
        <v>48.79</v>
      </c>
      <c r="AB49" s="95">
        <v>30067900</v>
      </c>
      <c r="AC49" s="10">
        <v>48.42</v>
      </c>
      <c r="AD49" s="2">
        <f t="shared" si="1"/>
        <v>1.1299999999999955</v>
      </c>
      <c r="AE49" s="138">
        <f t="shared" si="2"/>
        <v>-4.9321824907520018E-3</v>
      </c>
    </row>
    <row r="50" spans="15:31" x14ac:dyDescent="0.25">
      <c r="O50" s="2"/>
      <c r="P50" s="83">
        <v>1</v>
      </c>
      <c r="Q50" s="83">
        <f t="shared" si="6"/>
        <v>46.93</v>
      </c>
      <c r="R50" s="83"/>
      <c r="T50" s="87"/>
      <c r="U50" s="88"/>
      <c r="W50" s="94">
        <v>42473</v>
      </c>
      <c r="X50" s="10">
        <v>48.29</v>
      </c>
      <c r="Y50" s="10">
        <v>49.25</v>
      </c>
      <c r="Z50" s="10">
        <v>48.27</v>
      </c>
      <c r="AA50" s="10">
        <v>49.03</v>
      </c>
      <c r="AB50" s="95">
        <v>26311900</v>
      </c>
      <c r="AC50" s="10">
        <v>48.66</v>
      </c>
      <c r="AD50" s="2">
        <f t="shared" si="1"/>
        <v>0.97999999999999687</v>
      </c>
      <c r="AE50" s="138">
        <f t="shared" si="2"/>
        <v>2.6365745623286196E-2</v>
      </c>
    </row>
    <row r="51" spans="15:31" x14ac:dyDescent="0.25">
      <c r="O51" s="2"/>
      <c r="P51" s="83">
        <v>0.99</v>
      </c>
      <c r="Q51" s="83">
        <f t="shared" si="6"/>
        <v>46.460700000000003</v>
      </c>
      <c r="R51" s="83"/>
      <c r="T51" s="87" t="s">
        <v>105</v>
      </c>
      <c r="U51" s="88" t="s">
        <v>437</v>
      </c>
      <c r="W51" s="94">
        <v>42472</v>
      </c>
      <c r="X51" s="10">
        <v>47.14</v>
      </c>
      <c r="Y51" s="10">
        <v>47.83</v>
      </c>
      <c r="Z51" s="10">
        <v>46.95</v>
      </c>
      <c r="AA51" s="10">
        <v>47.77</v>
      </c>
      <c r="AB51" s="95">
        <v>18772600</v>
      </c>
      <c r="AC51" s="10">
        <v>47.41</v>
      </c>
      <c r="AD51" s="2">
        <f t="shared" si="1"/>
        <v>0.87999999999999545</v>
      </c>
      <c r="AE51" s="138">
        <f t="shared" si="2"/>
        <v>1.5856010284979627E-2</v>
      </c>
    </row>
    <row r="52" spans="15:31" x14ac:dyDescent="0.25">
      <c r="O52" s="2"/>
      <c r="P52" s="83">
        <v>0.98</v>
      </c>
      <c r="Q52" s="83">
        <f t="shared" si="6"/>
        <v>45.991399999999999</v>
      </c>
      <c r="R52" s="83"/>
      <c r="T52" s="87" t="s">
        <v>106</v>
      </c>
      <c r="U52" s="88" t="s">
        <v>199</v>
      </c>
      <c r="W52" s="94">
        <v>42471</v>
      </c>
      <c r="X52" s="10">
        <v>47.11</v>
      </c>
      <c r="Y52" s="10">
        <v>47.71</v>
      </c>
      <c r="Z52" s="10">
        <v>47</v>
      </c>
      <c r="AA52" s="10">
        <v>47.03</v>
      </c>
      <c r="AB52" s="95">
        <v>15113500</v>
      </c>
      <c r="AC52" s="10">
        <v>46.67</v>
      </c>
      <c r="AD52" s="2">
        <f t="shared" si="1"/>
        <v>0.71000000000000085</v>
      </c>
      <c r="AE52" s="138">
        <f t="shared" si="2"/>
        <v>-8.5634767715692117E-4</v>
      </c>
    </row>
    <row r="53" spans="15:31" x14ac:dyDescent="0.25">
      <c r="O53" s="2"/>
      <c r="P53" s="83">
        <v>0.97</v>
      </c>
      <c r="Q53" s="83">
        <f t="shared" si="6"/>
        <v>45.522100000000002</v>
      </c>
      <c r="R53" s="83"/>
      <c r="T53" s="87" t="s">
        <v>107</v>
      </c>
      <c r="U53" s="90">
        <v>19490697</v>
      </c>
      <c r="W53" s="94">
        <v>42468</v>
      </c>
      <c r="X53" s="10">
        <v>47.35</v>
      </c>
      <c r="Y53" s="10">
        <v>47.65</v>
      </c>
      <c r="Z53" s="10">
        <v>46.97</v>
      </c>
      <c r="AA53" s="10">
        <v>47.07</v>
      </c>
      <c r="AB53" s="95">
        <v>12236500</v>
      </c>
      <c r="AC53" s="10">
        <v>46.71</v>
      </c>
      <c r="AD53" s="2">
        <f t="shared" si="1"/>
        <v>0.67999999999999972</v>
      </c>
      <c r="AE53" s="138">
        <f t="shared" si="2"/>
        <v>3.0062271848829702E-3</v>
      </c>
    </row>
    <row r="54" spans="15:31" x14ac:dyDescent="0.25">
      <c r="O54" s="2"/>
      <c r="P54" s="83">
        <v>0.96</v>
      </c>
      <c r="Q54" s="83">
        <f t="shared" si="6"/>
        <v>45.052799999999998</v>
      </c>
      <c r="R54" s="83"/>
      <c r="T54" s="87" t="s">
        <v>110</v>
      </c>
      <c r="U54" s="90">
        <v>17837800</v>
      </c>
      <c r="W54" s="94">
        <v>42467</v>
      </c>
      <c r="X54" s="10">
        <v>47.71</v>
      </c>
      <c r="Y54" s="10">
        <v>47.78</v>
      </c>
      <c r="Z54" s="10">
        <v>46.62</v>
      </c>
      <c r="AA54" s="10">
        <v>46.93</v>
      </c>
      <c r="AB54" s="95">
        <v>17593100</v>
      </c>
      <c r="AC54" s="10">
        <v>46.57</v>
      </c>
      <c r="AD54" s="2">
        <f t="shared" si="1"/>
        <v>1.1600000000000037</v>
      </c>
      <c r="AE54" s="138">
        <f t="shared" si="2"/>
        <v>-2.3894361769021155E-2</v>
      </c>
    </row>
    <row r="55" spans="15:31" x14ac:dyDescent="0.25">
      <c r="O55" s="2"/>
      <c r="P55" s="83">
        <v>0.95</v>
      </c>
      <c r="Q55" s="83">
        <f t="shared" si="6"/>
        <v>44.583500000000001</v>
      </c>
      <c r="R55" s="83"/>
      <c r="T55" s="87" t="s">
        <v>108</v>
      </c>
      <c r="U55" s="88" t="s">
        <v>438</v>
      </c>
      <c r="W55" s="94">
        <v>42466</v>
      </c>
      <c r="X55" s="10">
        <v>47.39</v>
      </c>
      <c r="Y55" s="10">
        <v>48.13</v>
      </c>
      <c r="Z55" s="10">
        <v>47.22</v>
      </c>
      <c r="AA55" s="10">
        <v>48.08</v>
      </c>
      <c r="AB55" s="95">
        <v>17214400</v>
      </c>
      <c r="AC55" s="10">
        <v>47.71</v>
      </c>
      <c r="AD55" s="2">
        <f t="shared" si="1"/>
        <v>0.91000000000000369</v>
      </c>
      <c r="AE55" s="138">
        <f>AC55/AC56-1</f>
        <v>1.1876988335100869E-2</v>
      </c>
    </row>
    <row r="56" spans="15:31" x14ac:dyDescent="0.25">
      <c r="O56" s="2"/>
      <c r="P56" s="83">
        <v>0.94</v>
      </c>
      <c r="Q56" s="83">
        <f t="shared" si="6"/>
        <v>44.114199999999997</v>
      </c>
      <c r="R56" s="83"/>
      <c r="T56" s="87" t="s">
        <v>111</v>
      </c>
      <c r="U56" s="88">
        <v>11.53</v>
      </c>
      <c r="W56" s="94">
        <v>42465</v>
      </c>
      <c r="X56" s="10">
        <v>48.08</v>
      </c>
      <c r="Y56" s="10">
        <v>48.09</v>
      </c>
      <c r="Z56" s="10">
        <v>47.46</v>
      </c>
      <c r="AA56" s="10">
        <v>47.51</v>
      </c>
      <c r="AB56" s="95">
        <v>18297700</v>
      </c>
      <c r="AC56" s="10">
        <v>47.15</v>
      </c>
      <c r="AD56" s="2">
        <f t="shared" si="1"/>
        <v>0.63000000000000256</v>
      </c>
      <c r="AE56" s="138">
        <f t="shared" si="2"/>
        <v>-2.0361520880947559E-2</v>
      </c>
    </row>
    <row r="57" spans="15:31" x14ac:dyDescent="0.25">
      <c r="O57" s="2"/>
      <c r="P57" s="83">
        <v>0.93</v>
      </c>
      <c r="Q57" s="83">
        <f t="shared" si="6"/>
        <v>43.6449</v>
      </c>
      <c r="R57" s="83"/>
      <c r="T57" s="87" t="s">
        <v>112</v>
      </c>
      <c r="U57" s="88">
        <v>4.07</v>
      </c>
      <c r="W57" s="94">
        <v>42464</v>
      </c>
      <c r="X57" s="10">
        <v>48.42</v>
      </c>
      <c r="Y57" s="10">
        <v>48.67</v>
      </c>
      <c r="Z57" s="10">
        <v>48.2</v>
      </c>
      <c r="AA57" s="10">
        <v>48.5</v>
      </c>
      <c r="AB57" s="95">
        <v>12110200</v>
      </c>
      <c r="AC57" s="10">
        <v>48.13</v>
      </c>
      <c r="AD57" s="2">
        <f t="shared" si="1"/>
        <v>0.46999999999999886</v>
      </c>
      <c r="AE57" s="138">
        <f t="shared" si="2"/>
        <v>1.0399334442596775E-3</v>
      </c>
    </row>
    <row r="58" spans="15:31" x14ac:dyDescent="0.25">
      <c r="O58" s="2"/>
      <c r="P58" s="83">
        <v>0.92</v>
      </c>
      <c r="Q58" s="83">
        <f t="shared" si="6"/>
        <v>43.175600000000003</v>
      </c>
      <c r="R58" s="83"/>
      <c r="T58" s="87" t="s">
        <v>109</v>
      </c>
      <c r="U58" s="88" t="s">
        <v>439</v>
      </c>
      <c r="W58" s="94">
        <v>42461</v>
      </c>
      <c r="X58" s="10">
        <v>48.23</v>
      </c>
      <c r="Y58" s="10">
        <v>48.58</v>
      </c>
      <c r="Z58" s="10">
        <v>47.78</v>
      </c>
      <c r="AA58" s="10">
        <v>48.45</v>
      </c>
      <c r="AB58" s="95">
        <v>14321400</v>
      </c>
      <c r="AC58" s="10">
        <v>48.08</v>
      </c>
      <c r="AD58" s="2">
        <f t="shared" si="1"/>
        <v>0.79999999999999716</v>
      </c>
      <c r="AE58" s="138">
        <f t="shared" si="2"/>
        <v>1.8753907063970843E-3</v>
      </c>
    </row>
    <row r="59" spans="15:31" x14ac:dyDescent="0.25">
      <c r="O59" s="2"/>
      <c r="P59" s="83">
        <v>0.91</v>
      </c>
      <c r="Q59" s="83">
        <f t="shared" si="6"/>
        <v>42.706299999999999</v>
      </c>
      <c r="R59" s="83"/>
      <c r="W59" s="94">
        <v>42460</v>
      </c>
      <c r="X59" s="10">
        <v>48.6</v>
      </c>
      <c r="Y59" s="10">
        <v>48.84</v>
      </c>
      <c r="Z59" s="10">
        <v>48.27</v>
      </c>
      <c r="AA59" s="10">
        <v>48.36</v>
      </c>
      <c r="AB59" s="95">
        <v>16397600</v>
      </c>
      <c r="AC59" s="10">
        <v>47.99</v>
      </c>
      <c r="AD59" s="2">
        <f t="shared" si="1"/>
        <v>0.57000000000000028</v>
      </c>
      <c r="AE59" s="138">
        <f t="shared" si="2"/>
        <v>-6.0066280033139741E-3</v>
      </c>
    </row>
    <row r="60" spans="15:31" x14ac:dyDescent="0.25">
      <c r="O60" s="2"/>
      <c r="P60" s="83">
        <v>0.9</v>
      </c>
      <c r="Q60" s="83">
        <f t="shared" si="6"/>
        <v>42.237000000000002</v>
      </c>
      <c r="R60" s="83"/>
      <c r="W60" s="94">
        <v>42459</v>
      </c>
      <c r="X60" s="10">
        <v>48.4</v>
      </c>
      <c r="Y60" s="10">
        <v>49.16</v>
      </c>
      <c r="Z60" s="10">
        <v>48.15</v>
      </c>
      <c r="AA60" s="10">
        <v>48.65</v>
      </c>
      <c r="AB60" s="95">
        <v>16794200</v>
      </c>
      <c r="AC60" s="10">
        <v>48.28</v>
      </c>
      <c r="AD60" s="2">
        <f t="shared" si="1"/>
        <v>1.009999999999998</v>
      </c>
      <c r="AE60" s="138">
        <f t="shared" si="2"/>
        <v>1.2583892617449743E-2</v>
      </c>
    </row>
    <row r="61" spans="15:31" x14ac:dyDescent="0.25">
      <c r="W61" s="94">
        <v>42458</v>
      </c>
      <c r="X61" s="10">
        <v>48.62</v>
      </c>
      <c r="Y61" s="10">
        <v>48.65</v>
      </c>
      <c r="Z61" s="10">
        <v>47.84</v>
      </c>
      <c r="AA61" s="10">
        <v>48.05</v>
      </c>
      <c r="AB61" s="95">
        <v>24459500</v>
      </c>
      <c r="AC61" s="10">
        <v>47.68</v>
      </c>
      <c r="AD61" s="2">
        <f t="shared" si="1"/>
        <v>0.80999999999999517</v>
      </c>
      <c r="AE61" s="138">
        <f t="shared" si="2"/>
        <v>-1.3449203393337439E-2</v>
      </c>
    </row>
    <row r="62" spans="15:31" x14ac:dyDescent="0.25">
      <c r="W62" s="94">
        <v>42457</v>
      </c>
      <c r="X62" s="10">
        <v>49.04</v>
      </c>
      <c r="Y62" s="10">
        <v>49.04</v>
      </c>
      <c r="Z62" s="10">
        <v>48.55</v>
      </c>
      <c r="AA62" s="10">
        <v>48.7</v>
      </c>
      <c r="AB62" s="95">
        <v>18478100</v>
      </c>
      <c r="AC62" s="10">
        <v>48.33</v>
      </c>
      <c r="AD62" s="2">
        <f t="shared" si="1"/>
        <v>0.49000000000000199</v>
      </c>
      <c r="AE62" s="138">
        <f t="shared" si="2"/>
        <v>-4.1211621677313959E-3</v>
      </c>
    </row>
    <row r="63" spans="15:31" x14ac:dyDescent="0.25">
      <c r="W63" s="94">
        <v>42453</v>
      </c>
      <c r="X63" s="10">
        <v>49.02</v>
      </c>
      <c r="Y63" s="10">
        <v>49.08</v>
      </c>
      <c r="Z63" s="10">
        <v>48.52</v>
      </c>
      <c r="AA63" s="10">
        <v>48.9</v>
      </c>
      <c r="AB63" s="95">
        <v>20871100</v>
      </c>
      <c r="AC63" s="10">
        <v>48.53</v>
      </c>
      <c r="AD63" s="2">
        <f t="shared" si="1"/>
        <v>0.55999999999999517</v>
      </c>
      <c r="AE63" s="138">
        <f t="shared" si="2"/>
        <v>-1.7213446739570704E-2</v>
      </c>
    </row>
    <row r="64" spans="15:31" x14ac:dyDescent="0.25">
      <c r="W64" s="94">
        <v>42452</v>
      </c>
      <c r="X64" s="10">
        <v>50.18</v>
      </c>
      <c r="Y64" s="10">
        <v>50.33</v>
      </c>
      <c r="Z64" s="10">
        <v>49.7</v>
      </c>
      <c r="AA64" s="10">
        <v>49.76</v>
      </c>
      <c r="AB64" s="95">
        <v>13648100</v>
      </c>
      <c r="AC64" s="10">
        <v>49.38</v>
      </c>
      <c r="AD64" s="2">
        <f t="shared" si="1"/>
        <v>0.62999999999999545</v>
      </c>
      <c r="AE64" s="138">
        <f t="shared" si="2"/>
        <v>-1.2202440488097599E-2</v>
      </c>
    </row>
    <row r="65" spans="23:31" x14ac:dyDescent="0.25">
      <c r="W65" s="94">
        <v>42451</v>
      </c>
      <c r="X65" s="10">
        <v>50.21</v>
      </c>
      <c r="Y65" s="10">
        <v>50.58</v>
      </c>
      <c r="Z65" s="10">
        <v>50</v>
      </c>
      <c r="AA65" s="10">
        <v>50.37</v>
      </c>
      <c r="AB65" s="95">
        <v>13907000</v>
      </c>
      <c r="AC65" s="10">
        <v>49.99</v>
      </c>
      <c r="AD65" s="2">
        <f t="shared" si="1"/>
        <v>0.57999999999999829</v>
      </c>
      <c r="AE65" s="138">
        <f t="shared" si="2"/>
        <v>-5.7677008750994796E-3</v>
      </c>
    </row>
    <row r="66" spans="23:31" x14ac:dyDescent="0.25">
      <c r="W66" s="94">
        <v>42450</v>
      </c>
      <c r="X66" s="10">
        <v>50.5</v>
      </c>
      <c r="Y66" s="10">
        <v>50.75</v>
      </c>
      <c r="Z66" s="10">
        <v>50.17</v>
      </c>
      <c r="AA66" s="10">
        <v>50.67</v>
      </c>
      <c r="AB66" s="95">
        <v>13543200</v>
      </c>
      <c r="AC66" s="10">
        <v>50.28</v>
      </c>
      <c r="AD66" s="2">
        <f t="shared" si="1"/>
        <v>0.57999999999999829</v>
      </c>
      <c r="AE66" s="138">
        <f t="shared" si="2"/>
        <v>2.3923444976077235E-3</v>
      </c>
    </row>
    <row r="67" spans="23:31" x14ac:dyDescent="0.25">
      <c r="W67" s="94">
        <v>42447</v>
      </c>
      <c r="X67" s="10">
        <v>50.44</v>
      </c>
      <c r="Y67" s="10">
        <v>50.7</v>
      </c>
      <c r="Z67" s="10">
        <v>49.93</v>
      </c>
      <c r="AA67" s="10">
        <v>50.54</v>
      </c>
      <c r="AB67" s="95">
        <v>35812100</v>
      </c>
      <c r="AC67" s="10">
        <v>50.16</v>
      </c>
      <c r="AD67" s="2">
        <f t="shared" si="1"/>
        <v>0.77000000000000313</v>
      </c>
      <c r="AE67" s="138">
        <f t="shared" si="2"/>
        <v>1.6413373860182379E-2</v>
      </c>
    </row>
    <row r="68" spans="23:31" x14ac:dyDescent="0.25">
      <c r="W68" s="94">
        <v>42446</v>
      </c>
      <c r="X68" s="10">
        <v>49.43</v>
      </c>
      <c r="Y68" s="10">
        <v>49.93</v>
      </c>
      <c r="Z68" s="10">
        <v>48.84</v>
      </c>
      <c r="AA68" s="10">
        <v>49.73</v>
      </c>
      <c r="AB68" s="95">
        <v>16002800</v>
      </c>
      <c r="AC68" s="10">
        <v>49.35</v>
      </c>
      <c r="AD68" s="2">
        <f>Y68-Z68</f>
        <v>1.0899999999999963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9" priority="31">
      <formula>F26&gt;0</formula>
    </cfRule>
    <cfRule type="expression" dxfId="318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17" priority="23">
      <formula>F29&gt;0</formula>
    </cfRule>
    <cfRule type="expression" dxfId="316" priority="24">
      <formula>F29&lt;0</formula>
    </cfRule>
  </conditionalFormatting>
  <conditionalFormatting sqref="F29:F47">
    <cfRule type="expression" dxfId="315" priority="25">
      <formula>F29&gt;0</formula>
    </cfRule>
    <cfRule type="expression" dxfId="314" priority="26">
      <formula>F29&lt;0</formula>
    </cfRule>
  </conditionalFormatting>
  <conditionalFormatting sqref="H26:H47">
    <cfRule type="expression" dxfId="313" priority="21">
      <formula>H26&gt;0</formula>
    </cfRule>
    <cfRule type="expression" dxfId="312" priority="22">
      <formula>H26&lt;0</formula>
    </cfRule>
  </conditionalFormatting>
  <conditionalFormatting sqref="F22:F25">
    <cfRule type="expression" dxfId="311" priority="7">
      <formula>F22&gt;0</formula>
    </cfRule>
    <cfRule type="expression" dxfId="310" priority="8">
      <formula>F22&lt;0</formula>
    </cfRule>
  </conditionalFormatting>
  <conditionalFormatting sqref="H22:H25">
    <cfRule type="expression" dxfId="309" priority="5">
      <formula>H22&gt;0</formula>
    </cfRule>
    <cfRule type="expression" dxfId="308" priority="6">
      <formula>H22&lt;0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42541</v>
      </c>
      <c r="X2" s="10">
        <v>9.74</v>
      </c>
      <c r="Y2" s="10">
        <v>9.9499999999999993</v>
      </c>
      <c r="Z2" s="10">
        <v>9.7200000000000006</v>
      </c>
      <c r="AA2" s="10">
        <v>9.76</v>
      </c>
      <c r="AB2" s="95">
        <v>16891900</v>
      </c>
      <c r="AC2" s="10">
        <v>9.76</v>
      </c>
      <c r="AD2" s="2">
        <f>Y2-Z2</f>
        <v>0.22999999999999865</v>
      </c>
      <c r="AE2" s="138">
        <f>AC2/AC3-1</f>
        <v>1.8789144050104456E-2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9.76</v>
      </c>
      <c r="T3" s="121"/>
      <c r="W3" s="94">
        <v>42538</v>
      </c>
      <c r="X3" s="10">
        <v>9.4499999999999993</v>
      </c>
      <c r="Y3" s="10">
        <v>9.65</v>
      </c>
      <c r="Z3" s="10">
        <v>9.41</v>
      </c>
      <c r="AA3" s="10">
        <v>9.58</v>
      </c>
      <c r="AB3" s="95">
        <v>29111900</v>
      </c>
      <c r="AC3" s="10">
        <v>9.58</v>
      </c>
      <c r="AD3" s="2">
        <f>Y3-Z3</f>
        <v>0.24000000000000021</v>
      </c>
      <c r="AE3" s="138">
        <f>AC3/AC4-1</f>
        <v>2.0234291799786863E-2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9.76</v>
      </c>
      <c r="T4" s="121"/>
      <c r="W4" s="94">
        <v>42537</v>
      </c>
      <c r="X4" s="10">
        <v>9.2799999999999994</v>
      </c>
      <c r="Y4" s="10">
        <v>9.41</v>
      </c>
      <c r="Z4" s="10">
        <v>9.15</v>
      </c>
      <c r="AA4" s="10">
        <v>9.39</v>
      </c>
      <c r="AB4" s="95">
        <v>13606900</v>
      </c>
      <c r="AC4" s="10">
        <v>9.39</v>
      </c>
      <c r="AD4" s="2">
        <f t="shared" ref="AD4:AD67" si="0">Y4-Z4</f>
        <v>0.25999999999999979</v>
      </c>
      <c r="AE4" s="138">
        <f t="shared" ref="AE4:AE67" si="1">AC4/AC5-1</f>
        <v>-6.3492063492062156E-3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42536</v>
      </c>
      <c r="X5" s="10">
        <v>9.26</v>
      </c>
      <c r="Y5" s="10">
        <v>9.59</v>
      </c>
      <c r="Z5" s="10">
        <v>9.2100000000000009</v>
      </c>
      <c r="AA5" s="10">
        <v>9.4499999999999993</v>
      </c>
      <c r="AB5" s="95">
        <v>17744100</v>
      </c>
      <c r="AC5" s="10">
        <v>9.4499999999999993</v>
      </c>
      <c r="AD5" s="2">
        <f t="shared" si="0"/>
        <v>0.37999999999999901</v>
      </c>
      <c r="AE5" s="138">
        <f t="shared" si="1"/>
        <v>3.8461538461538325E-2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42535</v>
      </c>
      <c r="X6" s="10">
        <v>9.2899999999999991</v>
      </c>
      <c r="Y6" s="10">
        <v>9.3699999999999992</v>
      </c>
      <c r="Z6" s="10">
        <v>9.01</v>
      </c>
      <c r="AA6" s="10">
        <v>9.1</v>
      </c>
      <c r="AB6" s="95">
        <v>22915200</v>
      </c>
      <c r="AC6" s="10">
        <v>9.1</v>
      </c>
      <c r="AD6" s="2">
        <f t="shared" si="0"/>
        <v>0.35999999999999943</v>
      </c>
      <c r="AE6" s="138">
        <f t="shared" si="1"/>
        <v>-2.3605150214592308E-2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200</v>
      </c>
      <c r="P7"/>
      <c r="Q7" s="2">
        <f>Q10+Q8</f>
        <v>816.42999999999302</v>
      </c>
      <c r="R7" s="197"/>
      <c r="T7" s="85"/>
      <c r="W7" s="94">
        <v>42534</v>
      </c>
      <c r="X7" s="10">
        <v>9.4700000000000006</v>
      </c>
      <c r="Y7" s="10">
        <v>9.61</v>
      </c>
      <c r="Z7" s="10">
        <v>9.32</v>
      </c>
      <c r="AA7" s="10">
        <v>9.32</v>
      </c>
      <c r="AB7" s="95">
        <v>12941400</v>
      </c>
      <c r="AC7" s="10">
        <v>9.32</v>
      </c>
      <c r="AD7" s="2">
        <f t="shared" si="0"/>
        <v>0.28999999999999915</v>
      </c>
      <c r="AE7" s="138">
        <f t="shared" si="1"/>
        <v>-1.7913593256059013E-2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205</v>
      </c>
      <c r="Q8" s="2">
        <f>K18+M18-F18+Q2*Q4</f>
        <v>0</v>
      </c>
      <c r="W8" s="94">
        <v>42531</v>
      </c>
      <c r="X8" s="10">
        <v>9.65</v>
      </c>
      <c r="Y8" s="10">
        <v>9.75</v>
      </c>
      <c r="Z8" s="10">
        <v>9.4499999999999993</v>
      </c>
      <c r="AA8" s="10">
        <v>9.49</v>
      </c>
      <c r="AB8" s="95">
        <v>18848000</v>
      </c>
      <c r="AC8" s="10">
        <v>9.49</v>
      </c>
      <c r="AD8" s="2">
        <f t="shared" si="0"/>
        <v>0.30000000000000071</v>
      </c>
      <c r="AE8" s="138">
        <f t="shared" si="1"/>
        <v>-3.5569105691056868E-2</v>
      </c>
    </row>
    <row r="9" spans="1:40" x14ac:dyDescent="0.25">
      <c r="O9" s="11" t="s">
        <v>272</v>
      </c>
      <c r="P9"/>
      <c r="Q9" s="138">
        <f>IF(Q2=0, 0, Q8/Q6)</f>
        <v>0</v>
      </c>
      <c r="W9" s="94">
        <v>42530</v>
      </c>
      <c r="X9" s="10">
        <v>9.6999999999999993</v>
      </c>
      <c r="Y9" s="10">
        <v>9.85</v>
      </c>
      <c r="Z9" s="10">
        <v>9.52</v>
      </c>
      <c r="AA9" s="10">
        <v>9.84</v>
      </c>
      <c r="AB9" s="95">
        <v>19687100</v>
      </c>
      <c r="AC9" s="10">
        <v>9.84</v>
      </c>
      <c r="AD9" s="2">
        <f t="shared" si="0"/>
        <v>0.33000000000000007</v>
      </c>
      <c r="AE9" s="138">
        <f t="shared" si="1"/>
        <v>-5.0556117290192493E-3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271</v>
      </c>
      <c r="Q10" s="2">
        <f>M21</f>
        <v>816.42999999999302</v>
      </c>
      <c r="W10" s="94">
        <v>42529</v>
      </c>
      <c r="X10" s="10">
        <v>9.98</v>
      </c>
      <c r="Y10" s="10">
        <v>10.07</v>
      </c>
      <c r="Z10" s="10">
        <v>9.8800000000000008</v>
      </c>
      <c r="AA10" s="10">
        <v>9.89</v>
      </c>
      <c r="AB10" s="95">
        <v>16033100</v>
      </c>
      <c r="AC10" s="10">
        <v>9.89</v>
      </c>
      <c r="AD10" s="2">
        <f t="shared" si="0"/>
        <v>0.1899999999999995</v>
      </c>
      <c r="AE10" s="138">
        <f t="shared" si="1"/>
        <v>1.0214504596527174E-2</v>
      </c>
    </row>
    <row r="11" spans="1:40" x14ac:dyDescent="0.25">
      <c r="O11" s="11" t="s">
        <v>193</v>
      </c>
      <c r="Q11" s="138">
        <f>VALUE(TRIM(CLEAN(MID(U55, FIND("(", U55)+1, 5))))</f>
        <v>1.2500000000000001E-2</v>
      </c>
      <c r="W11" s="94">
        <v>42528</v>
      </c>
      <c r="X11" s="10">
        <v>9.7899999999999991</v>
      </c>
      <c r="Y11" s="10">
        <v>9.85</v>
      </c>
      <c r="Z11" s="10">
        <v>9.74</v>
      </c>
      <c r="AA11" s="10">
        <v>9.7899999999999991</v>
      </c>
      <c r="AB11" s="95">
        <v>10574100</v>
      </c>
      <c r="AC11" s="10">
        <v>9.7899999999999991</v>
      </c>
      <c r="AD11" s="2">
        <f t="shared" si="0"/>
        <v>0.10999999999999943</v>
      </c>
      <c r="AE11" s="138">
        <f t="shared" si="1"/>
        <v>-5.0813008130081716E-3</v>
      </c>
      <c r="AK11" s="246"/>
      <c r="AN11" s="246"/>
    </row>
    <row r="12" spans="1:40" x14ac:dyDescent="0.25">
      <c r="W12" s="94">
        <v>42527</v>
      </c>
      <c r="X12" s="10">
        <v>9.6300000000000008</v>
      </c>
      <c r="Y12" s="10">
        <v>9.86</v>
      </c>
      <c r="Z12" s="10">
        <v>9.6300000000000008</v>
      </c>
      <c r="AA12" s="10">
        <v>9.84</v>
      </c>
      <c r="AB12" s="95">
        <v>15295400</v>
      </c>
      <c r="AC12" s="10">
        <v>9.84</v>
      </c>
      <c r="AD12" s="2">
        <f t="shared" si="0"/>
        <v>0.22999999999999865</v>
      </c>
      <c r="AE12" s="138">
        <f t="shared" si="1"/>
        <v>3.3613445378151363E-2</v>
      </c>
    </row>
    <row r="13" spans="1:40" x14ac:dyDescent="0.25">
      <c r="B13" s="199" t="s">
        <v>114</v>
      </c>
      <c r="C13" s="199" t="s">
        <v>150</v>
      </c>
      <c r="D13" s="200" t="s">
        <v>149</v>
      </c>
      <c r="E13" s="202" t="s">
        <v>151</v>
      </c>
      <c r="F13" s="202" t="s">
        <v>65</v>
      </c>
      <c r="G13" s="240" t="s">
        <v>155</v>
      </c>
      <c r="H13" s="240" t="s">
        <v>88</v>
      </c>
      <c r="I13" s="240" t="s">
        <v>161</v>
      </c>
      <c r="W13" s="94">
        <v>42524</v>
      </c>
      <c r="X13" s="10">
        <v>9.44</v>
      </c>
      <c r="Y13" s="10">
        <v>9.57</v>
      </c>
      <c r="Z13" s="10">
        <v>9.2799999999999994</v>
      </c>
      <c r="AA13" s="10">
        <v>9.52</v>
      </c>
      <c r="AB13" s="95">
        <v>20737800</v>
      </c>
      <c r="AC13" s="10">
        <v>9.52</v>
      </c>
      <c r="AD13" s="2">
        <f t="shared" si="0"/>
        <v>0.29000000000000092</v>
      </c>
      <c r="AE13" s="138">
        <f t="shared" si="1"/>
        <v>2.0364415862808016E-2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42523</v>
      </c>
      <c r="X14" s="10">
        <v>9.25</v>
      </c>
      <c r="Y14" s="10">
        <v>9.4</v>
      </c>
      <c r="Z14" s="10">
        <v>9.18</v>
      </c>
      <c r="AA14" s="10">
        <v>9.33</v>
      </c>
      <c r="AB14" s="95">
        <v>13756500</v>
      </c>
      <c r="AC14" s="10">
        <v>9.33</v>
      </c>
      <c r="AD14" s="2">
        <f t="shared" si="0"/>
        <v>0.22000000000000064</v>
      </c>
      <c r="AE14" s="138">
        <f t="shared" si="1"/>
        <v>3.225806451612856E-3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42522</v>
      </c>
      <c r="X15" s="10">
        <v>9.1999999999999993</v>
      </c>
      <c r="Y15" s="10">
        <v>9.3000000000000007</v>
      </c>
      <c r="Z15" s="10">
        <v>9.1</v>
      </c>
      <c r="AA15" s="10">
        <v>9.3000000000000007</v>
      </c>
      <c r="AB15" s="95">
        <v>16995600</v>
      </c>
      <c r="AC15" s="10">
        <v>9.3000000000000007</v>
      </c>
      <c r="AD15" s="2">
        <f t="shared" si="0"/>
        <v>0.20000000000000107</v>
      </c>
      <c r="AE15" s="138">
        <f t="shared" si="1"/>
        <v>3.2362459546926292E-3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42521</v>
      </c>
      <c r="X16" s="10">
        <v>9.3699999999999992</v>
      </c>
      <c r="Y16" s="10">
        <v>9.48</v>
      </c>
      <c r="Z16" s="10">
        <v>9.24</v>
      </c>
      <c r="AA16" s="10">
        <v>9.27</v>
      </c>
      <c r="AB16" s="95">
        <v>20762500</v>
      </c>
      <c r="AC16" s="10">
        <v>9.27</v>
      </c>
      <c r="AD16" s="2">
        <f t="shared" si="0"/>
        <v>0.24000000000000021</v>
      </c>
      <c r="AE16" s="138">
        <f t="shared" si="1"/>
        <v>-8.5561497326203106E-3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42517</v>
      </c>
      <c r="X17" s="10">
        <v>9.51</v>
      </c>
      <c r="Y17" s="10">
        <v>9.5500000000000007</v>
      </c>
      <c r="Z17" s="10">
        <v>9.31</v>
      </c>
      <c r="AA17" s="10">
        <v>9.35</v>
      </c>
      <c r="AB17" s="95">
        <v>24054900</v>
      </c>
      <c r="AC17" s="10">
        <v>9.35</v>
      </c>
      <c r="AD17" s="2">
        <f t="shared" si="0"/>
        <v>0.24000000000000021</v>
      </c>
      <c r="AE17" s="138">
        <f t="shared" si="1"/>
        <v>-1.6824395373291279E-2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42516</v>
      </c>
      <c r="X18" s="10">
        <v>9.77</v>
      </c>
      <c r="Y18" s="10">
        <v>9.81</v>
      </c>
      <c r="Z18" s="10">
        <v>9.44</v>
      </c>
      <c r="AA18" s="10">
        <v>9.51</v>
      </c>
      <c r="AB18" s="95">
        <v>15519300</v>
      </c>
      <c r="AC18" s="10">
        <v>9.51</v>
      </c>
      <c r="AD18" s="2">
        <f t="shared" si="0"/>
        <v>0.37000000000000099</v>
      </c>
      <c r="AE18" s="138">
        <f t="shared" si="1"/>
        <v>-9.3750000000000222E-3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42515</v>
      </c>
      <c r="X19" s="10">
        <v>9.51</v>
      </c>
      <c r="Y19" s="10">
        <v>9.68</v>
      </c>
      <c r="Z19" s="10">
        <v>9.48</v>
      </c>
      <c r="AA19" s="10">
        <v>9.6</v>
      </c>
      <c r="AB19" s="95">
        <v>13996300</v>
      </c>
      <c r="AC19" s="10">
        <v>9.6</v>
      </c>
      <c r="AD19" s="2">
        <f t="shared" si="0"/>
        <v>0.19999999999999929</v>
      </c>
      <c r="AE19" s="138">
        <f t="shared" si="1"/>
        <v>1.9108280254777066E-2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42514</v>
      </c>
      <c r="X20" s="10">
        <v>9.3800000000000008</v>
      </c>
      <c r="Y20" s="10">
        <v>9.5500000000000007</v>
      </c>
      <c r="Z20" s="10">
        <v>9.26</v>
      </c>
      <c r="AA20" s="10">
        <v>9.42</v>
      </c>
      <c r="AB20" s="95">
        <v>18467600</v>
      </c>
      <c r="AC20" s="10">
        <v>9.42</v>
      </c>
      <c r="AD20" s="2">
        <f t="shared" si="0"/>
        <v>0.29000000000000092</v>
      </c>
      <c r="AE20" s="138">
        <f t="shared" si="1"/>
        <v>1.5086206896551824E-2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133</v>
      </c>
      <c r="L21" s="277"/>
      <c r="M21" s="278">
        <f>K61+M61-F61</f>
        <v>816.42999999999302</v>
      </c>
      <c r="N21" s="277"/>
      <c r="W21" s="94">
        <v>42513</v>
      </c>
      <c r="X21" s="10">
        <v>9.2799999999999994</v>
      </c>
      <c r="Y21" s="10">
        <v>9.36</v>
      </c>
      <c r="Z21" s="10">
        <v>9.1300000000000008</v>
      </c>
      <c r="AA21" s="10">
        <v>9.2799999999999994</v>
      </c>
      <c r="AB21" s="95">
        <v>20358100</v>
      </c>
      <c r="AC21" s="10">
        <v>9.2799999999999994</v>
      </c>
      <c r="AD21" s="2">
        <f t="shared" si="0"/>
        <v>0.22999999999999865</v>
      </c>
      <c r="AE21" s="138">
        <f t="shared" si="1"/>
        <v>1.8660812294182261E-2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90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89</v>
      </c>
      <c r="K22" s="280" t="s">
        <v>61</v>
      </c>
      <c r="L22" s="279" t="s">
        <v>77</v>
      </c>
      <c r="M22" s="279" t="s">
        <v>38</v>
      </c>
      <c r="N22" s="279"/>
      <c r="W22" s="94">
        <v>42510</v>
      </c>
      <c r="X22" s="10">
        <v>9.23</v>
      </c>
      <c r="Y22" s="10">
        <v>9.2799999999999994</v>
      </c>
      <c r="Z22" s="10">
        <v>9.02</v>
      </c>
      <c r="AA22" s="10">
        <v>9.11</v>
      </c>
      <c r="AB22" s="95">
        <v>18874600</v>
      </c>
      <c r="AC22" s="10">
        <v>9.11</v>
      </c>
      <c r="AD22" s="2">
        <f t="shared" si="0"/>
        <v>0.25999999999999979</v>
      </c>
      <c r="AE22" s="138">
        <f t="shared" si="1"/>
        <v>-1.0964912280702066E-3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42509</v>
      </c>
      <c r="X23" s="10">
        <v>8.92</v>
      </c>
      <c r="Y23" s="10">
        <v>9.1300000000000008</v>
      </c>
      <c r="Z23" s="10">
        <v>8.7799999999999994</v>
      </c>
      <c r="AA23" s="10">
        <v>9.1199999999999992</v>
      </c>
      <c r="AB23" s="95">
        <v>24528200</v>
      </c>
      <c r="AC23" s="10">
        <v>9.1199999999999992</v>
      </c>
      <c r="AD23" s="2">
        <f t="shared" si="0"/>
        <v>0.35000000000000142</v>
      </c>
      <c r="AE23" s="138">
        <f t="shared" si="1"/>
        <v>1.1086474501108556E-2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42508</v>
      </c>
      <c r="X24" s="10">
        <v>9.19</v>
      </c>
      <c r="Y24" s="10">
        <v>9.35</v>
      </c>
      <c r="Z24" s="10">
        <v>8.9499999999999993</v>
      </c>
      <c r="AA24" s="10">
        <v>9.02</v>
      </c>
      <c r="AB24" s="95">
        <v>23198100</v>
      </c>
      <c r="AC24" s="10">
        <v>9.02</v>
      </c>
      <c r="AD24" s="2">
        <f t="shared" si="0"/>
        <v>0.40000000000000036</v>
      </c>
      <c r="AE24" s="138">
        <f t="shared" si="1"/>
        <v>-3.0107526881720581E-2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42507</v>
      </c>
      <c r="X25" s="10">
        <v>9.27</v>
      </c>
      <c r="Y25" s="10">
        <v>9.4499999999999993</v>
      </c>
      <c r="Z25" s="10">
        <v>9.1300000000000008</v>
      </c>
      <c r="AA25" s="10">
        <v>9.3000000000000007</v>
      </c>
      <c r="AB25" s="95">
        <v>19157600</v>
      </c>
      <c r="AC25" s="10">
        <v>9.3000000000000007</v>
      </c>
      <c r="AD25" s="2">
        <f t="shared" si="0"/>
        <v>0.31999999999999851</v>
      </c>
      <c r="AE25" s="138">
        <f t="shared" si="1"/>
        <v>2.1551724137931494E-3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42506</v>
      </c>
      <c r="X26" s="10">
        <v>9.3000000000000007</v>
      </c>
      <c r="Y26" s="10">
        <v>9.4700000000000006</v>
      </c>
      <c r="Z26" s="10">
        <v>9.24</v>
      </c>
      <c r="AA26" s="10">
        <v>9.2799999999999994</v>
      </c>
      <c r="AB26" s="95">
        <v>19823100</v>
      </c>
      <c r="AC26" s="10">
        <v>9.2799999999999994</v>
      </c>
      <c r="AD26" s="2">
        <f t="shared" si="0"/>
        <v>0.23000000000000043</v>
      </c>
      <c r="AE26" s="138">
        <f t="shared" si="1"/>
        <v>8.6956521739129933E-3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42503</v>
      </c>
      <c r="X27" s="10">
        <v>9.35</v>
      </c>
      <c r="Y27" s="10">
        <v>9.5399999999999991</v>
      </c>
      <c r="Z27" s="10">
        <v>9.18</v>
      </c>
      <c r="AA27" s="10">
        <v>9.1999999999999993</v>
      </c>
      <c r="AB27" s="95">
        <v>18121900</v>
      </c>
      <c r="AC27" s="10">
        <v>9.1999999999999993</v>
      </c>
      <c r="AD27" s="2">
        <f t="shared" si="0"/>
        <v>0.35999999999999943</v>
      </c>
      <c r="AE27" s="138">
        <f t="shared" si="1"/>
        <v>-2.5423728813559365E-2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42502</v>
      </c>
      <c r="X28" s="10">
        <v>9.65</v>
      </c>
      <c r="Y28" s="10">
        <v>9.7200000000000006</v>
      </c>
      <c r="Z28" s="10">
        <v>9.25</v>
      </c>
      <c r="AA28" s="10">
        <v>9.44</v>
      </c>
      <c r="AB28" s="95">
        <v>23038100</v>
      </c>
      <c r="AC28" s="10">
        <v>9.44</v>
      </c>
      <c r="AD28" s="2">
        <f t="shared" si="0"/>
        <v>0.47000000000000064</v>
      </c>
      <c r="AE28" s="138">
        <f t="shared" si="1"/>
        <v>-1.0482180293501009E-2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42501</v>
      </c>
      <c r="X29" s="10">
        <v>9.69</v>
      </c>
      <c r="Y29" s="10">
        <v>9.7899999999999991</v>
      </c>
      <c r="Z29" s="10">
        <v>9.5399999999999991</v>
      </c>
      <c r="AA29" s="10">
        <v>9.5399999999999991</v>
      </c>
      <c r="AB29" s="95">
        <v>15949200</v>
      </c>
      <c r="AC29" s="10">
        <v>9.5399999999999991</v>
      </c>
      <c r="AD29" s="2">
        <f t="shared" si="0"/>
        <v>0.25</v>
      </c>
      <c r="AE29" s="138">
        <f t="shared" si="1"/>
        <v>-1.3443640124095269E-2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42500</v>
      </c>
      <c r="X30" s="10">
        <v>9.56</v>
      </c>
      <c r="Y30" s="10">
        <v>9.68</v>
      </c>
      <c r="Z30" s="10">
        <v>9.32</v>
      </c>
      <c r="AA30" s="10">
        <v>9.67</v>
      </c>
      <c r="AB30" s="95">
        <v>19780900</v>
      </c>
      <c r="AC30" s="10">
        <v>9.67</v>
      </c>
      <c r="AD30" s="2">
        <f t="shared" si="0"/>
        <v>0.35999999999999943</v>
      </c>
      <c r="AE30" s="138">
        <f t="shared" si="1"/>
        <v>2.2198731501057001E-2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42499</v>
      </c>
      <c r="X31" s="10">
        <v>9.86</v>
      </c>
      <c r="Y31" s="10">
        <v>9.86</v>
      </c>
      <c r="Z31" s="10">
        <v>9.44</v>
      </c>
      <c r="AA31" s="10">
        <v>9.4600000000000009</v>
      </c>
      <c r="AB31" s="95">
        <v>33775000</v>
      </c>
      <c r="AC31" s="10">
        <v>9.4600000000000009</v>
      </c>
      <c r="AD31" s="2">
        <f t="shared" si="0"/>
        <v>0.41999999999999993</v>
      </c>
      <c r="AE31" s="138">
        <f t="shared" si="1"/>
        <v>-5.7768924302788682E-2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42496</v>
      </c>
      <c r="X32" s="10">
        <v>9.99</v>
      </c>
      <c r="Y32" s="10">
        <v>10.29</v>
      </c>
      <c r="Z32" s="10">
        <v>9.99</v>
      </c>
      <c r="AA32" s="10">
        <v>10.039999999999999</v>
      </c>
      <c r="AB32" s="95">
        <v>18426900</v>
      </c>
      <c r="AC32" s="10">
        <v>10.039999999999999</v>
      </c>
      <c r="AD32" s="2">
        <f t="shared" si="0"/>
        <v>0.29999999999999893</v>
      </c>
      <c r="AE32" s="138">
        <f t="shared" si="1"/>
        <v>1.9960079840319889E-3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42495</v>
      </c>
      <c r="X33" s="10">
        <v>10.32</v>
      </c>
      <c r="Y33" s="10">
        <v>10.38</v>
      </c>
      <c r="Z33" s="10">
        <v>9.94</v>
      </c>
      <c r="AA33" s="10">
        <v>10.02</v>
      </c>
      <c r="AB33" s="95">
        <v>22168600</v>
      </c>
      <c r="AC33" s="10">
        <v>10.02</v>
      </c>
      <c r="AD33" s="2">
        <f t="shared" si="0"/>
        <v>0.44000000000000128</v>
      </c>
      <c r="AE33" s="138">
        <f t="shared" si="1"/>
        <v>-2.1484375000000111E-2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42494</v>
      </c>
      <c r="X34" s="10">
        <v>10.28</v>
      </c>
      <c r="Y34" s="10">
        <v>10.45</v>
      </c>
      <c r="Z34" s="10">
        <v>10.17</v>
      </c>
      <c r="AA34" s="10">
        <v>10.24</v>
      </c>
      <c r="AB34" s="95">
        <v>22625500</v>
      </c>
      <c r="AC34" s="10">
        <v>10.24</v>
      </c>
      <c r="AD34" s="2">
        <f t="shared" si="0"/>
        <v>0.27999999999999936</v>
      </c>
      <c r="AE34" s="138" t="e">
        <f t="shared" si="1"/>
        <v>#DIV/0!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42494</v>
      </c>
      <c r="X35" s="10" t="s">
        <v>121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42493</v>
      </c>
      <c r="X36" s="10">
        <v>10.68</v>
      </c>
      <c r="Y36" s="10">
        <v>10.73</v>
      </c>
      <c r="Z36" s="10">
        <v>10.26</v>
      </c>
      <c r="AA36" s="10">
        <v>10.35</v>
      </c>
      <c r="AB36" s="95">
        <v>30323500</v>
      </c>
      <c r="AC36" s="10">
        <v>10.32</v>
      </c>
      <c r="AD36" s="2">
        <f t="shared" si="0"/>
        <v>0.47000000000000064</v>
      </c>
      <c r="AE36" s="138">
        <f t="shared" si="1"/>
        <v>-5.5809698078682524E-2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42492</v>
      </c>
      <c r="X37" s="10">
        <v>11.2</v>
      </c>
      <c r="Y37" s="10">
        <v>11.26</v>
      </c>
      <c r="Z37" s="10">
        <v>10.85</v>
      </c>
      <c r="AA37" s="10">
        <v>10.96</v>
      </c>
      <c r="AB37" s="95">
        <v>25916900</v>
      </c>
      <c r="AC37" s="10">
        <v>10.93</v>
      </c>
      <c r="AD37" s="2">
        <f t="shared" si="0"/>
        <v>0.41000000000000014</v>
      </c>
      <c r="AE37" s="138">
        <f t="shared" si="1"/>
        <v>-1.8850987432675104E-2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42489</v>
      </c>
      <c r="X38" s="10">
        <v>11.28</v>
      </c>
      <c r="Y38" s="10">
        <v>11.5</v>
      </c>
      <c r="Z38" s="10">
        <v>11.07</v>
      </c>
      <c r="AA38" s="10">
        <v>11.17</v>
      </c>
      <c r="AB38" s="95">
        <v>41617600</v>
      </c>
      <c r="AC38" s="10">
        <v>11.14</v>
      </c>
      <c r="AD38" s="2">
        <f t="shared" si="0"/>
        <v>0.42999999999999972</v>
      </c>
      <c r="AE38" s="138">
        <f t="shared" si="1"/>
        <v>1.7985611510793476E-3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74" t="s">
        <v>78</v>
      </c>
      <c r="Q39" s="474"/>
      <c r="R39" s="34"/>
      <c r="T39" s="91" t="s">
        <v>113</v>
      </c>
      <c r="W39" s="94">
        <v>42488</v>
      </c>
      <c r="X39" s="10">
        <v>11.22</v>
      </c>
      <c r="Y39" s="10">
        <v>11.38</v>
      </c>
      <c r="Z39" s="10">
        <v>11.1</v>
      </c>
      <c r="AA39" s="10">
        <v>11.15</v>
      </c>
      <c r="AB39" s="95">
        <v>26858400</v>
      </c>
      <c r="AC39" s="10">
        <v>11.12</v>
      </c>
      <c r="AD39" s="2">
        <f t="shared" si="0"/>
        <v>0.28000000000000114</v>
      </c>
      <c r="AE39" s="138">
        <f t="shared" si="1"/>
        <v>-1.4184397163120588E-2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10.736000000000001</v>
      </c>
      <c r="R40" s="34"/>
      <c r="T40" s="87" t="s">
        <v>98</v>
      </c>
      <c r="U40" s="88">
        <v>9.58</v>
      </c>
      <c r="W40" s="94">
        <v>42487</v>
      </c>
      <c r="X40" s="10">
        <v>10.66</v>
      </c>
      <c r="Y40" s="10">
        <v>11.36</v>
      </c>
      <c r="Z40" s="10">
        <v>10.66</v>
      </c>
      <c r="AA40" s="10">
        <v>11.31</v>
      </c>
      <c r="AB40" s="95">
        <v>46586100</v>
      </c>
      <c r="AC40" s="10">
        <v>11.28</v>
      </c>
      <c r="AD40" s="2">
        <f t="shared" si="0"/>
        <v>0.69999999999999929</v>
      </c>
      <c r="AE40" s="138">
        <f t="shared" si="1"/>
        <v>6.1147695202257601E-2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10.638400000000001</v>
      </c>
      <c r="R41" s="34"/>
      <c r="T41" s="87" t="s">
        <v>99</v>
      </c>
      <c r="U41" s="88">
        <v>9.74</v>
      </c>
      <c r="W41" s="94">
        <v>42486</v>
      </c>
      <c r="X41" s="10">
        <v>10.28</v>
      </c>
      <c r="Y41" s="10">
        <v>10.67</v>
      </c>
      <c r="Z41" s="10">
        <v>10.18</v>
      </c>
      <c r="AA41" s="10">
        <v>10.66</v>
      </c>
      <c r="AB41" s="95">
        <v>27329800</v>
      </c>
      <c r="AC41" s="10">
        <v>10.63</v>
      </c>
      <c r="AD41" s="2">
        <f t="shared" si="0"/>
        <v>0.49000000000000021</v>
      </c>
      <c r="AE41" s="138">
        <f t="shared" si="1"/>
        <v>4.9358341559723629E-2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10.540800000000001</v>
      </c>
      <c r="R42" s="34"/>
      <c r="T42" s="87" t="s">
        <v>100</v>
      </c>
      <c r="U42" s="88" t="s">
        <v>463</v>
      </c>
      <c r="W42" s="94">
        <v>42485</v>
      </c>
      <c r="X42" s="10">
        <v>10.31</v>
      </c>
      <c r="Y42" s="10">
        <v>10.35</v>
      </c>
      <c r="Z42" s="10">
        <v>10.1</v>
      </c>
      <c r="AA42" s="10">
        <v>10.16</v>
      </c>
      <c r="AB42" s="95">
        <v>19410500</v>
      </c>
      <c r="AC42" s="10">
        <v>10.130000000000001</v>
      </c>
      <c r="AD42" s="2">
        <f t="shared" si="0"/>
        <v>0.25</v>
      </c>
      <c r="AE42" s="138">
        <f t="shared" si="1"/>
        <v>-2.3143683702989248E-2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10.443200000000001</v>
      </c>
      <c r="R43" s="83"/>
      <c r="T43" s="87" t="s">
        <v>101</v>
      </c>
      <c r="U43" s="88" t="s">
        <v>464</v>
      </c>
      <c r="W43" s="94">
        <v>42482</v>
      </c>
      <c r="X43" s="10">
        <v>10.45</v>
      </c>
      <c r="Y43" s="10">
        <v>10.64</v>
      </c>
      <c r="Z43" s="10">
        <v>10.32</v>
      </c>
      <c r="AA43" s="10">
        <v>10.4</v>
      </c>
      <c r="AB43" s="95">
        <v>20171700</v>
      </c>
      <c r="AC43" s="10">
        <v>10.37</v>
      </c>
      <c r="AD43" s="2">
        <f t="shared" si="0"/>
        <v>0.32000000000000028</v>
      </c>
      <c r="AE43" s="138">
        <f t="shared" si="1"/>
        <v>-1.9249278152070337E-3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10.345600000000001</v>
      </c>
      <c r="R44" s="83"/>
      <c r="T44" s="87" t="s">
        <v>102</v>
      </c>
      <c r="U44" s="88">
        <v>10.82</v>
      </c>
      <c r="W44" s="94">
        <v>42481</v>
      </c>
      <c r="X44" s="10">
        <v>10.68</v>
      </c>
      <c r="Y44" s="10">
        <v>10.71</v>
      </c>
      <c r="Z44" s="10">
        <v>10.35</v>
      </c>
      <c r="AA44" s="10">
        <v>10.42</v>
      </c>
      <c r="AB44" s="95">
        <v>23573400</v>
      </c>
      <c r="AC44" s="10">
        <v>10.39</v>
      </c>
      <c r="AD44" s="2">
        <f t="shared" si="0"/>
        <v>0.36000000000000121</v>
      </c>
      <c r="AE44" s="138">
        <f t="shared" si="1"/>
        <v>-1.6098484848484862E-2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10.247999999999999</v>
      </c>
      <c r="R45" s="83"/>
      <c r="T45" s="87" t="s">
        <v>103</v>
      </c>
      <c r="U45" s="88">
        <v>0.64209300000000002</v>
      </c>
      <c r="W45" s="94">
        <v>42480</v>
      </c>
      <c r="X45" s="10">
        <v>10.5</v>
      </c>
      <c r="Y45" s="10">
        <v>10.74</v>
      </c>
      <c r="Z45" s="10">
        <v>10.27</v>
      </c>
      <c r="AA45" s="10">
        <v>10.59</v>
      </c>
      <c r="AB45" s="95">
        <v>30382500</v>
      </c>
      <c r="AC45" s="10">
        <v>10.56</v>
      </c>
      <c r="AD45" s="2">
        <f t="shared" si="0"/>
        <v>0.47000000000000064</v>
      </c>
      <c r="AE45" s="138">
        <f t="shared" si="1"/>
        <v>5.7142857142857828E-3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10.150399999999999</v>
      </c>
      <c r="R46" s="83"/>
      <c r="T46" s="87" t="s">
        <v>104</v>
      </c>
      <c r="U46" s="89" t="s">
        <v>226</v>
      </c>
      <c r="W46" s="94">
        <v>42479</v>
      </c>
      <c r="X46" s="10">
        <v>10.18</v>
      </c>
      <c r="Y46" s="10">
        <v>10.53</v>
      </c>
      <c r="Z46" s="10">
        <v>10.16</v>
      </c>
      <c r="AA46" s="10">
        <v>10.53</v>
      </c>
      <c r="AB46" s="95">
        <v>26020800</v>
      </c>
      <c r="AC46" s="10">
        <v>10.5</v>
      </c>
      <c r="AD46" s="2">
        <f t="shared" si="0"/>
        <v>0.36999999999999922</v>
      </c>
      <c r="AE46" s="138">
        <f t="shared" si="1"/>
        <v>4.3737574552683789E-2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10.0528</v>
      </c>
      <c r="R47" s="83"/>
      <c r="T47" s="87"/>
      <c r="U47" s="88"/>
      <c r="W47" s="94">
        <v>42478</v>
      </c>
      <c r="X47" s="10">
        <v>9.81</v>
      </c>
      <c r="Y47" s="10">
        <v>10.130000000000001</v>
      </c>
      <c r="Z47" s="10">
        <v>9.7799999999999994</v>
      </c>
      <c r="AA47" s="10">
        <v>10.09</v>
      </c>
      <c r="AB47" s="95">
        <v>21011300</v>
      </c>
      <c r="AC47" s="10">
        <v>10.06</v>
      </c>
      <c r="AD47" s="2">
        <f t="shared" si="0"/>
        <v>0.35000000000000142</v>
      </c>
      <c r="AE47" s="138">
        <f t="shared" si="1"/>
        <v>8.0160320641282645E-3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9.9551999999999996</v>
      </c>
      <c r="R48" s="83"/>
      <c r="T48" s="87" t="s">
        <v>105</v>
      </c>
      <c r="U48" s="88" t="s">
        <v>376</v>
      </c>
      <c r="W48" s="94">
        <v>42475</v>
      </c>
      <c r="X48" s="10">
        <v>9.98</v>
      </c>
      <c r="Y48" s="10">
        <v>10.15</v>
      </c>
      <c r="Z48" s="10">
        <v>9.94</v>
      </c>
      <c r="AA48" s="10">
        <v>10.01</v>
      </c>
      <c r="AB48" s="95">
        <v>26943500</v>
      </c>
      <c r="AC48" s="10">
        <v>9.98</v>
      </c>
      <c r="AD48" s="2">
        <f t="shared" si="0"/>
        <v>0.21000000000000085</v>
      </c>
      <c r="AE48" s="138">
        <f t="shared" si="1"/>
        <v>0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9.8575999999999997</v>
      </c>
      <c r="R49" s="83"/>
      <c r="T49" s="87" t="s">
        <v>106</v>
      </c>
      <c r="U49" s="88" t="s">
        <v>377</v>
      </c>
      <c r="W49" s="94">
        <v>42474</v>
      </c>
      <c r="X49" s="10">
        <v>9.89</v>
      </c>
      <c r="Y49" s="10">
        <v>10.14</v>
      </c>
      <c r="Z49" s="10">
        <v>9.76</v>
      </c>
      <c r="AA49" s="10">
        <v>10.01</v>
      </c>
      <c r="AB49" s="95">
        <v>31407800</v>
      </c>
      <c r="AC49" s="10">
        <v>9.98</v>
      </c>
      <c r="AD49" s="2">
        <f t="shared" si="0"/>
        <v>0.38000000000000078</v>
      </c>
      <c r="AE49" s="138">
        <f t="shared" si="1"/>
        <v>2.2540983606557541E-2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9.76</v>
      </c>
      <c r="R50" s="83"/>
      <c r="T50" s="87" t="s">
        <v>107</v>
      </c>
      <c r="U50" s="90">
        <v>16916514</v>
      </c>
      <c r="W50" s="94">
        <v>42473</v>
      </c>
      <c r="X50" s="10">
        <v>9.59</v>
      </c>
      <c r="Y50" s="10">
        <v>10.07</v>
      </c>
      <c r="Z50" s="10">
        <v>9.52</v>
      </c>
      <c r="AA50" s="10">
        <v>9.7899999999999991</v>
      </c>
      <c r="AB50" s="95">
        <v>48755100</v>
      </c>
      <c r="AC50" s="10">
        <v>9.76</v>
      </c>
      <c r="AD50" s="2">
        <f t="shared" si="0"/>
        <v>0.55000000000000071</v>
      </c>
      <c r="AE50" s="138">
        <f t="shared" si="1"/>
        <v>3.2804232804232836E-2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9.6623999999999999</v>
      </c>
      <c r="R51" s="83"/>
      <c r="T51" s="87" t="s">
        <v>110</v>
      </c>
      <c r="U51" s="90">
        <v>23449500</v>
      </c>
      <c r="W51" s="94">
        <v>42472</v>
      </c>
      <c r="X51" s="10">
        <v>9.34</v>
      </c>
      <c r="Y51" s="10">
        <v>9.5</v>
      </c>
      <c r="Z51" s="10">
        <v>9.16</v>
      </c>
      <c r="AA51" s="10">
        <v>9.48</v>
      </c>
      <c r="AB51" s="95">
        <v>66817100</v>
      </c>
      <c r="AC51" s="10">
        <v>9.4499999999999993</v>
      </c>
      <c r="AD51" s="2">
        <f t="shared" si="0"/>
        <v>0.33999999999999986</v>
      </c>
      <c r="AE51" s="138">
        <f t="shared" si="1"/>
        <v>-2.6776519052523318E-2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9.5648</v>
      </c>
      <c r="R52" s="83"/>
      <c r="T52" s="87" t="s">
        <v>108</v>
      </c>
      <c r="U52" s="88" t="s">
        <v>378</v>
      </c>
      <c r="W52" s="94">
        <v>42471</v>
      </c>
      <c r="X52" s="10">
        <v>9.5299999999999994</v>
      </c>
      <c r="Y52" s="10">
        <v>9.85</v>
      </c>
      <c r="Z52" s="10">
        <v>9.43</v>
      </c>
      <c r="AA52" s="10">
        <v>9.74</v>
      </c>
      <c r="AB52" s="95">
        <v>46385900</v>
      </c>
      <c r="AC52" s="10">
        <v>9.7100000000000009</v>
      </c>
      <c r="AD52" s="2">
        <f t="shared" si="0"/>
        <v>0.41999999999999993</v>
      </c>
      <c r="AE52" s="138">
        <f t="shared" si="1"/>
        <v>3.9614561027837336E-2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9.4672000000000001</v>
      </c>
      <c r="R53" s="83"/>
      <c r="T53" s="87" t="s">
        <v>111</v>
      </c>
      <c r="U53" s="88" t="s">
        <v>130</v>
      </c>
      <c r="W53" s="94">
        <v>42468</v>
      </c>
      <c r="X53" s="10">
        <v>9.6999999999999993</v>
      </c>
      <c r="Y53" s="10">
        <v>9.73</v>
      </c>
      <c r="Z53" s="10">
        <v>9.35</v>
      </c>
      <c r="AA53" s="10">
        <v>9.3699999999999992</v>
      </c>
      <c r="AB53" s="95">
        <v>35175800</v>
      </c>
      <c r="AC53" s="10">
        <v>9.34</v>
      </c>
      <c r="AD53" s="2">
        <f t="shared" si="0"/>
        <v>0.38000000000000078</v>
      </c>
      <c r="AE53" s="138">
        <f t="shared" si="1"/>
        <v>-1.1640211640211562E-2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9.3696000000000002</v>
      </c>
      <c r="R54" s="83"/>
      <c r="T54" s="87" t="s">
        <v>112</v>
      </c>
      <c r="U54" s="88">
        <v>-0.45</v>
      </c>
      <c r="W54" s="94">
        <v>42467</v>
      </c>
      <c r="X54" s="10">
        <v>9.43</v>
      </c>
      <c r="Y54" s="10">
        <v>9.8000000000000007</v>
      </c>
      <c r="Z54" s="10">
        <v>9.43</v>
      </c>
      <c r="AA54" s="10">
        <v>9.48</v>
      </c>
      <c r="AB54" s="95">
        <v>30607700</v>
      </c>
      <c r="AC54" s="10">
        <v>9.4499999999999993</v>
      </c>
      <c r="AD54" s="2">
        <f t="shared" si="0"/>
        <v>0.37000000000000099</v>
      </c>
      <c r="AE54" s="138">
        <f t="shared" si="1"/>
        <v>-2.1119324181627652E-3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9.2720000000000002</v>
      </c>
      <c r="R55" s="83"/>
      <c r="T55" s="87" t="s">
        <v>109</v>
      </c>
      <c r="U55" s="88" t="s">
        <v>379</v>
      </c>
      <c r="W55" s="94">
        <v>42466</v>
      </c>
      <c r="X55" s="10">
        <v>9.42</v>
      </c>
      <c r="Y55" s="10">
        <v>9.5399999999999991</v>
      </c>
      <c r="Z55" s="10">
        <v>9.26</v>
      </c>
      <c r="AA55" s="10">
        <v>9.5</v>
      </c>
      <c r="AB55" s="95">
        <v>16823100</v>
      </c>
      <c r="AC55" s="10">
        <v>9.4700000000000006</v>
      </c>
      <c r="AD55" s="2">
        <f t="shared" si="0"/>
        <v>0.27999999999999936</v>
      </c>
      <c r="AE55" s="138">
        <f t="shared" si="1"/>
        <v>9.5948827292111627E-3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9.1743999999999986</v>
      </c>
      <c r="R56" s="83"/>
      <c r="W56" s="94">
        <v>42465</v>
      </c>
      <c r="X56" s="10">
        <v>9.2899999999999991</v>
      </c>
      <c r="Y56" s="10">
        <v>9.5500000000000007</v>
      </c>
      <c r="Z56" s="10">
        <v>9.26</v>
      </c>
      <c r="AA56" s="10">
        <v>9.41</v>
      </c>
      <c r="AB56" s="95">
        <v>14702600</v>
      </c>
      <c r="AC56" s="10">
        <v>9.3800000000000008</v>
      </c>
      <c r="AD56" s="2">
        <f t="shared" si="0"/>
        <v>0.29000000000000092</v>
      </c>
      <c r="AE56" s="138">
        <f t="shared" si="1"/>
        <v>1.0672358591250486E-3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9.0768000000000004</v>
      </c>
      <c r="R57" s="83"/>
      <c r="W57" s="94">
        <v>42464</v>
      </c>
      <c r="X57" s="10">
        <v>9.58</v>
      </c>
      <c r="Y57" s="10">
        <v>9.77</v>
      </c>
      <c r="Z57" s="10">
        <v>9.3699999999999992</v>
      </c>
      <c r="AA57" s="10">
        <v>9.4</v>
      </c>
      <c r="AB57" s="95">
        <v>19946700</v>
      </c>
      <c r="AC57" s="10">
        <v>9.3699999999999992</v>
      </c>
      <c r="AD57" s="2">
        <f t="shared" si="0"/>
        <v>0.40000000000000036</v>
      </c>
      <c r="AE57" s="138">
        <f t="shared" si="1"/>
        <v>-2.3958333333333415E-2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8.9792000000000005</v>
      </c>
      <c r="R58" s="83"/>
      <c r="W58" s="94">
        <v>42461</v>
      </c>
      <c r="X58" s="10">
        <v>9.44</v>
      </c>
      <c r="Y58" s="10">
        <v>9.64</v>
      </c>
      <c r="Z58" s="10">
        <v>9.35</v>
      </c>
      <c r="AA58" s="10">
        <v>9.6300000000000008</v>
      </c>
      <c r="AB58" s="95">
        <v>17572700</v>
      </c>
      <c r="AC58" s="10">
        <v>9.6</v>
      </c>
      <c r="AD58" s="2">
        <f t="shared" si="0"/>
        <v>0.29000000000000092</v>
      </c>
      <c r="AE58" s="138">
        <f t="shared" si="1"/>
        <v>5.2356020942407877E-3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8.8816000000000006</v>
      </c>
      <c r="R59" s="83"/>
      <c r="W59" s="94">
        <v>42460</v>
      </c>
      <c r="X59" s="10">
        <v>9.6999999999999993</v>
      </c>
      <c r="Y59" s="10">
        <v>9.86</v>
      </c>
      <c r="Z59" s="10">
        <v>9.5299999999999994</v>
      </c>
      <c r="AA59" s="10">
        <v>9.58</v>
      </c>
      <c r="AB59" s="95">
        <v>19958500</v>
      </c>
      <c r="AC59" s="10">
        <v>9.5500000000000007</v>
      </c>
      <c r="AD59" s="2">
        <f t="shared" si="0"/>
        <v>0.33000000000000007</v>
      </c>
      <c r="AE59" s="138">
        <f t="shared" si="1"/>
        <v>-1.0362694300518061E-2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8.7840000000000007</v>
      </c>
      <c r="R60" s="83"/>
      <c r="W60" s="94">
        <v>42459</v>
      </c>
      <c r="X60" s="10">
        <v>9.83</v>
      </c>
      <c r="Y60" s="10">
        <v>9.8699999999999992</v>
      </c>
      <c r="Z60" s="10">
        <v>9.6300000000000008</v>
      </c>
      <c r="AA60" s="10">
        <v>9.68</v>
      </c>
      <c r="AB60" s="95">
        <v>18462700</v>
      </c>
      <c r="AC60" s="10">
        <v>9.65</v>
      </c>
      <c r="AD60" s="2">
        <f t="shared" si="0"/>
        <v>0.23999999999999844</v>
      </c>
      <c r="AE60" s="138">
        <f t="shared" si="1"/>
        <v>-4.1279669762640525E-3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42458</v>
      </c>
      <c r="X61" s="10">
        <v>9.5500000000000007</v>
      </c>
      <c r="Y61" s="10">
        <v>9.75</v>
      </c>
      <c r="Z61" s="10">
        <v>9.3699999999999992</v>
      </c>
      <c r="AA61" s="10">
        <v>9.7200000000000006</v>
      </c>
      <c r="AB61" s="95">
        <v>24606600</v>
      </c>
      <c r="AC61" s="10">
        <v>9.69</v>
      </c>
      <c r="AD61" s="2">
        <f t="shared" si="0"/>
        <v>0.38000000000000078</v>
      </c>
      <c r="AE61" s="138">
        <f t="shared" si="1"/>
        <v>2.0682523267838704E-3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42457</v>
      </c>
      <c r="X62" s="10">
        <v>9.67</v>
      </c>
      <c r="Y62" s="10">
        <v>9.84</v>
      </c>
      <c r="Z62" s="10">
        <v>9.4700000000000006</v>
      </c>
      <c r="AA62" s="10">
        <v>9.6999999999999993</v>
      </c>
      <c r="AB62" s="95">
        <v>16501700</v>
      </c>
      <c r="AC62" s="10">
        <v>9.67</v>
      </c>
      <c r="AD62" s="2">
        <f t="shared" si="0"/>
        <v>0.36999999999999922</v>
      </c>
      <c r="AE62" s="138">
        <f t="shared" si="1"/>
        <v>1.3626834381551545E-2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42453</v>
      </c>
      <c r="X63" s="10">
        <v>9.18</v>
      </c>
      <c r="Y63" s="10">
        <v>9.61</v>
      </c>
      <c r="Z63" s="10">
        <v>9.0399999999999991</v>
      </c>
      <c r="AA63" s="10">
        <v>9.57</v>
      </c>
      <c r="AB63" s="95">
        <v>20741200</v>
      </c>
      <c r="AC63" s="10">
        <v>9.5399999999999991</v>
      </c>
      <c r="AD63" s="2">
        <f t="shared" si="0"/>
        <v>0.57000000000000028</v>
      </c>
      <c r="AE63" s="138">
        <f t="shared" si="1"/>
        <v>2.6910656620021456E-2</v>
      </c>
    </row>
    <row r="64" spans="1:31" x14ac:dyDescent="0.25">
      <c r="A64" s="277"/>
      <c r="B64" s="285" t="s">
        <v>114</v>
      </c>
      <c r="C64" s="285" t="s">
        <v>150</v>
      </c>
      <c r="D64" s="286" t="s">
        <v>149</v>
      </c>
      <c r="E64" s="287" t="s">
        <v>151</v>
      </c>
      <c r="F64" s="287" t="s">
        <v>65</v>
      </c>
      <c r="G64" s="289" t="s">
        <v>155</v>
      </c>
      <c r="H64" s="289" t="s">
        <v>88</v>
      </c>
      <c r="I64" s="289" t="s">
        <v>161</v>
      </c>
      <c r="J64" s="278"/>
      <c r="K64" s="278"/>
      <c r="L64" s="277"/>
      <c r="M64" s="277"/>
      <c r="N64" s="277"/>
      <c r="W64" s="94">
        <v>42452</v>
      </c>
      <c r="X64" s="10">
        <v>9.69</v>
      </c>
      <c r="Y64" s="10">
        <v>9.8000000000000007</v>
      </c>
      <c r="Z64" s="10">
        <v>9.25</v>
      </c>
      <c r="AA64" s="10">
        <v>9.32</v>
      </c>
      <c r="AB64" s="95">
        <v>25426400</v>
      </c>
      <c r="AC64" s="10">
        <v>9.2899999999999991</v>
      </c>
      <c r="AD64" s="2">
        <f t="shared" si="0"/>
        <v>0.55000000000000071</v>
      </c>
      <c r="AE64" s="138">
        <f t="shared" si="1"/>
        <v>-5.397148676171093E-2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42451</v>
      </c>
      <c r="X65" s="10">
        <v>9.76</v>
      </c>
      <c r="Y65" s="10">
        <v>9.9600000000000009</v>
      </c>
      <c r="Z65" s="10">
        <v>9.68</v>
      </c>
      <c r="AA65" s="10">
        <v>9.85</v>
      </c>
      <c r="AB65" s="95">
        <v>19844200</v>
      </c>
      <c r="AC65" s="10">
        <v>9.82</v>
      </c>
      <c r="AD65" s="2">
        <f t="shared" si="0"/>
        <v>0.28000000000000114</v>
      </c>
      <c r="AE65" s="138">
        <f t="shared" si="1"/>
        <v>-4.0567951318457585E-3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42450</v>
      </c>
      <c r="X66" s="10">
        <v>9.94</v>
      </c>
      <c r="Y66" s="10">
        <v>10.039999999999999</v>
      </c>
      <c r="Z66" s="10">
        <v>9.7100000000000009</v>
      </c>
      <c r="AA66" s="10">
        <v>9.89</v>
      </c>
      <c r="AB66" s="95">
        <v>19104000</v>
      </c>
      <c r="AC66" s="10">
        <v>9.86</v>
      </c>
      <c r="AD66" s="2">
        <f t="shared" si="0"/>
        <v>0.32999999999999829</v>
      </c>
      <c r="AE66" s="138">
        <f t="shared" si="1"/>
        <v>-1.4000000000000012E-2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42447</v>
      </c>
      <c r="X67" s="10">
        <v>10</v>
      </c>
      <c r="Y67" s="10">
        <v>10.220000000000001</v>
      </c>
      <c r="Z67" s="10">
        <v>9.8000000000000007</v>
      </c>
      <c r="AA67" s="10">
        <v>10.029999999999999</v>
      </c>
      <c r="AB67" s="95">
        <v>33625800</v>
      </c>
      <c r="AC67" s="10">
        <v>10</v>
      </c>
      <c r="AD67" s="2">
        <f t="shared" si="0"/>
        <v>0.41999999999999993</v>
      </c>
      <c r="AE67" s="138">
        <f t="shared" si="1"/>
        <v>9.0817356205852295E-3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42446</v>
      </c>
      <c r="X68" s="10">
        <v>9.86</v>
      </c>
      <c r="Y68" s="10">
        <v>10</v>
      </c>
      <c r="Z68" s="10">
        <v>9.73</v>
      </c>
      <c r="AA68" s="10">
        <v>9.94</v>
      </c>
      <c r="AB68" s="95">
        <v>39271000</v>
      </c>
      <c r="AC68" s="10">
        <v>9.91</v>
      </c>
      <c r="AD68" s="2">
        <f>Y68-Z68</f>
        <v>0.26999999999999957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303" priority="60">
      <formula>F14&gt;0</formula>
    </cfRule>
    <cfRule type="expression" dxfId="302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301" priority="47">
      <formula>F20&gt;0</formula>
    </cfRule>
    <cfRule type="expression" dxfId="300" priority="48">
      <formula>F20&lt;0</formula>
    </cfRule>
  </conditionalFormatting>
  <conditionalFormatting sqref="F20">
    <cfRule type="expression" dxfId="299" priority="51">
      <formula>F20&gt;0</formula>
    </cfRule>
    <cfRule type="expression" dxfId="298" priority="52">
      <formula>F20&lt;0</formula>
    </cfRule>
  </conditionalFormatting>
  <conditionalFormatting sqref="H20">
    <cfRule type="expression" dxfId="297" priority="29">
      <formula>H20&gt;0</formula>
    </cfRule>
    <cfRule type="expression" dxfId="296" priority="30">
      <formula>H20&lt;0</formula>
    </cfRule>
  </conditionalFormatting>
  <conditionalFormatting sqref="F65:F71">
    <cfRule type="expression" dxfId="295" priority="23">
      <formula>F65&gt;0</formula>
    </cfRule>
    <cfRule type="expression" dxfId="294" priority="24">
      <formula>F65&lt;0</formula>
    </cfRule>
  </conditionalFormatting>
  <conditionalFormatting sqref="F72:F86">
    <cfRule type="expression" dxfId="293" priority="19">
      <formula>F72&gt;0</formula>
    </cfRule>
    <cfRule type="expression" dxfId="292" priority="20">
      <formula>F72&lt;0</formula>
    </cfRule>
  </conditionalFormatting>
  <conditionalFormatting sqref="F72:F86">
    <cfRule type="expression" dxfId="291" priority="21">
      <formula>F72&gt;0</formula>
    </cfRule>
    <cfRule type="expression" dxfId="290" priority="22">
      <formula>F72&lt;0</formula>
    </cfRule>
  </conditionalFormatting>
  <conditionalFormatting sqref="H65:H76">
    <cfRule type="expression" dxfId="289" priority="17">
      <formula>H65&gt;0</formula>
    </cfRule>
    <cfRule type="expression" dxfId="288" priority="18">
      <formula>H65&lt;0</formula>
    </cfRule>
  </conditionalFormatting>
  <conditionalFormatting sqref="H77">
    <cfRule type="expression" dxfId="287" priority="15">
      <formula>H77&gt;0</formula>
    </cfRule>
    <cfRule type="expression" dxfId="286" priority="16">
      <formula>H77&lt;0</formula>
    </cfRule>
  </conditionalFormatting>
  <conditionalFormatting sqref="F87:F92">
    <cfRule type="expression" dxfId="285" priority="13">
      <formula>F87&gt;0</formula>
    </cfRule>
    <cfRule type="expression" dxfId="284" priority="14">
      <formula>F87&lt;0</formula>
    </cfRule>
  </conditionalFormatting>
  <conditionalFormatting sqref="H79:H92">
    <cfRule type="expression" dxfId="283" priority="11">
      <formula>H79&gt;0</formula>
    </cfRule>
    <cfRule type="expression" dxfId="282" priority="12">
      <formula>H79&lt;0</formula>
    </cfRule>
  </conditionalFormatting>
  <conditionalFormatting sqref="H78">
    <cfRule type="expression" dxfId="281" priority="9">
      <formula>H78&gt;0</formula>
    </cfRule>
    <cfRule type="expression" dxfId="280" priority="10">
      <formula>H78&lt;0</formula>
    </cfRule>
  </conditionalFormatting>
  <conditionalFormatting sqref="M21">
    <cfRule type="expression" dxfId="279" priority="7">
      <formula>M21&gt;0</formula>
    </cfRule>
    <cfRule type="expression" dxfId="278" priority="8">
      <formula>M21&lt;0</formula>
    </cfRule>
  </conditionalFormatting>
  <conditionalFormatting sqref="Q7">
    <cfRule type="expression" dxfId="277" priority="3">
      <formula>Q7&gt;0</formula>
    </cfRule>
    <cfRule type="expression" dxfId="276" priority="4">
      <formula>Q7&lt;0</formula>
    </cfRule>
  </conditionalFormatting>
  <conditionalFormatting sqref="Q8">
    <cfRule type="expression" dxfId="275" priority="1">
      <formula>Q8&gt;0</formula>
    </cfRule>
    <cfRule type="expression" dxfId="274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42541</v>
      </c>
      <c r="X2" s="10">
        <v>21.12</v>
      </c>
      <c r="Y2" s="10">
        <v>21.53</v>
      </c>
      <c r="Z2" s="10">
        <v>20.96</v>
      </c>
      <c r="AA2" s="10">
        <v>21.17</v>
      </c>
      <c r="AB2" s="95">
        <v>1911200</v>
      </c>
      <c r="AC2" s="10">
        <v>21.17</v>
      </c>
      <c r="AD2" s="2">
        <f>Y2-Z2</f>
        <v>0.57000000000000028</v>
      </c>
      <c r="AE2" s="138">
        <f>AC2/AC3-1</f>
        <v>2.3199613339777603E-2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21.17</v>
      </c>
      <c r="W3" s="133">
        <v>42538</v>
      </c>
      <c r="X3" s="10">
        <v>20.239999999999998</v>
      </c>
      <c r="Y3" s="10">
        <v>20.83</v>
      </c>
      <c r="Z3" s="10">
        <v>20</v>
      </c>
      <c r="AA3" s="10">
        <v>20.69</v>
      </c>
      <c r="AB3" s="95">
        <v>1715600</v>
      </c>
      <c r="AC3" s="10">
        <v>20.69</v>
      </c>
      <c r="AD3" s="2">
        <f t="shared" ref="AD3:AD66" si="0">Y3-Z3</f>
        <v>0.82999999999999829</v>
      </c>
      <c r="AE3" s="138">
        <f t="shared" ref="AE3:AE66" si="1">AC3/AC4-1</f>
        <v>2.6289682539682557E-2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21.17</v>
      </c>
      <c r="W4" s="133">
        <v>42537</v>
      </c>
      <c r="X4" s="10">
        <v>20.09</v>
      </c>
      <c r="Y4" s="10">
        <v>20.28</v>
      </c>
      <c r="Z4" s="10">
        <v>19.43</v>
      </c>
      <c r="AA4" s="10">
        <v>20.16</v>
      </c>
      <c r="AB4" s="95">
        <v>2384500</v>
      </c>
      <c r="AC4" s="10">
        <v>20.16</v>
      </c>
      <c r="AD4" s="2">
        <f t="shared" si="0"/>
        <v>0.85000000000000142</v>
      </c>
      <c r="AE4" s="138">
        <f t="shared" si="1"/>
        <v>-5.4267390231869106E-3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42536</v>
      </c>
      <c r="X5" s="10">
        <v>19.670000000000002</v>
      </c>
      <c r="Y5" s="10">
        <v>20.65</v>
      </c>
      <c r="Z5" s="10">
        <v>19.61</v>
      </c>
      <c r="AA5" s="10">
        <v>20.27</v>
      </c>
      <c r="AB5" s="95">
        <v>2661300</v>
      </c>
      <c r="AC5" s="10">
        <v>20.27</v>
      </c>
      <c r="AD5" s="2">
        <f t="shared" si="0"/>
        <v>1.0399999999999991</v>
      </c>
      <c r="AE5" s="138">
        <f t="shared" si="1"/>
        <v>3.6828644501278651E-2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42535</v>
      </c>
      <c r="X6" s="10">
        <v>19.82</v>
      </c>
      <c r="Y6" s="10">
        <v>20.02</v>
      </c>
      <c r="Z6" s="10">
        <v>19.489999999999998</v>
      </c>
      <c r="AA6" s="10">
        <v>19.55</v>
      </c>
      <c r="AB6" s="95">
        <v>1391900</v>
      </c>
      <c r="AC6" s="10">
        <v>19.55</v>
      </c>
      <c r="AD6" s="2">
        <f t="shared" si="0"/>
        <v>0.53000000000000114</v>
      </c>
      <c r="AE6" s="138">
        <f t="shared" si="1"/>
        <v>-1.5609264853977733E-2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200</v>
      </c>
      <c r="Q7" s="2">
        <f>Q10+Q8</f>
        <v>155.90000000000146</v>
      </c>
      <c r="R7" s="225"/>
      <c r="W7" s="133">
        <v>42534</v>
      </c>
      <c r="X7" s="10">
        <v>20.149999999999999</v>
      </c>
      <c r="Y7" s="10">
        <v>20.420000000000002</v>
      </c>
      <c r="Z7" s="10">
        <v>19.86</v>
      </c>
      <c r="AA7" s="10">
        <v>19.86</v>
      </c>
      <c r="AB7" s="95">
        <v>1782400</v>
      </c>
      <c r="AC7" s="10">
        <v>19.86</v>
      </c>
      <c r="AD7" s="2">
        <f t="shared" si="0"/>
        <v>0.56000000000000227</v>
      </c>
      <c r="AE7" s="138">
        <f t="shared" si="1"/>
        <v>-2.1674876847290747E-2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205</v>
      </c>
      <c r="P8" s="34"/>
      <c r="Q8" s="2">
        <f>K18+M18-F18+Q2*Q4</f>
        <v>0</v>
      </c>
      <c r="W8" s="133">
        <v>42531</v>
      </c>
      <c r="X8" s="10">
        <v>21.18</v>
      </c>
      <c r="Y8" s="10">
        <v>21.19</v>
      </c>
      <c r="Z8" s="10">
        <v>20.18</v>
      </c>
      <c r="AA8" s="10">
        <v>20.3</v>
      </c>
      <c r="AB8" s="95">
        <v>2587600</v>
      </c>
      <c r="AC8" s="10">
        <v>20.3</v>
      </c>
      <c r="AD8" s="2">
        <f t="shared" si="0"/>
        <v>1.0100000000000016</v>
      </c>
      <c r="AE8" s="138">
        <f t="shared" si="1"/>
        <v>-5.2729818012132501E-2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272</v>
      </c>
      <c r="Q9" s="138">
        <f>IF(Q2=0, 0, Q8/Q6)</f>
        <v>0</v>
      </c>
      <c r="W9" s="133">
        <v>42530</v>
      </c>
      <c r="X9" s="10">
        <v>21.43</v>
      </c>
      <c r="Y9" s="10">
        <v>21.65</v>
      </c>
      <c r="Z9" s="10">
        <v>21.16</v>
      </c>
      <c r="AA9" s="10">
        <v>21.43</v>
      </c>
      <c r="AB9" s="95">
        <v>1722000</v>
      </c>
      <c r="AC9" s="10">
        <v>21.43</v>
      </c>
      <c r="AD9" s="2">
        <f t="shared" si="0"/>
        <v>0.48999999999999844</v>
      </c>
      <c r="AE9" s="138">
        <f t="shared" si="1"/>
        <v>-5.1067780872794399E-3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271</v>
      </c>
      <c r="P10" s="34"/>
      <c r="Q10" s="2">
        <f>M45</f>
        <v>155.90000000000146</v>
      </c>
      <c r="W10" s="133">
        <v>42529</v>
      </c>
      <c r="X10" s="10">
        <v>21.87</v>
      </c>
      <c r="Y10" s="10">
        <v>21.93</v>
      </c>
      <c r="Z10" s="10">
        <v>21.54</v>
      </c>
      <c r="AA10" s="10">
        <v>21.54</v>
      </c>
      <c r="AB10" s="95">
        <v>1432800</v>
      </c>
      <c r="AC10" s="10">
        <v>21.54</v>
      </c>
      <c r="AD10" s="2">
        <f t="shared" si="0"/>
        <v>0.39000000000000057</v>
      </c>
      <c r="AE10" s="138">
        <f t="shared" si="1"/>
        <v>-1.1019283746556585E-2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193</v>
      </c>
      <c r="P11" s="34"/>
      <c r="Q11" s="138">
        <f>IF(U58="N/A (N/A)", 0, VALUE(TRIM(CLEAN(MID(U58, FIND("(", U58)+1, 5)))))</f>
        <v>0</v>
      </c>
      <c r="W11" s="133">
        <v>42528</v>
      </c>
      <c r="X11" s="10">
        <v>21.13</v>
      </c>
      <c r="Y11" s="10">
        <v>21.99</v>
      </c>
      <c r="Z11" s="10">
        <v>21.02</v>
      </c>
      <c r="AA11" s="10">
        <v>21.78</v>
      </c>
      <c r="AB11" s="95">
        <v>1750200</v>
      </c>
      <c r="AC11" s="10">
        <v>21.78</v>
      </c>
      <c r="AD11" s="2">
        <f t="shared" si="0"/>
        <v>0.96999999999999886</v>
      </c>
      <c r="AE11" s="138">
        <f t="shared" si="1"/>
        <v>2.7358490566037785E-2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42527</v>
      </c>
      <c r="X12" s="10">
        <v>21.25</v>
      </c>
      <c r="Y12" s="10">
        <v>21.6</v>
      </c>
      <c r="Z12" s="10">
        <v>21.03</v>
      </c>
      <c r="AA12" s="10">
        <v>21.2</v>
      </c>
      <c r="AB12" s="95">
        <v>3179600</v>
      </c>
      <c r="AC12" s="10">
        <v>21.2</v>
      </c>
      <c r="AD12" s="2">
        <f t="shared" si="0"/>
        <v>0.57000000000000028</v>
      </c>
      <c r="AE12" s="138">
        <f t="shared" si="1"/>
        <v>5.6925996204935103E-3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42524</v>
      </c>
      <c r="X13" s="10">
        <v>21.44</v>
      </c>
      <c r="Y13" s="10">
        <v>21.48</v>
      </c>
      <c r="Z13" s="10">
        <v>20.84</v>
      </c>
      <c r="AA13" s="10">
        <v>21.08</v>
      </c>
      <c r="AB13" s="95">
        <v>5057000</v>
      </c>
      <c r="AC13" s="10">
        <v>21.08</v>
      </c>
      <c r="AD13" s="2">
        <f t="shared" si="0"/>
        <v>0.64000000000000057</v>
      </c>
      <c r="AE13" s="138">
        <f t="shared" si="1"/>
        <v>-2.5427646786870151E-2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42523</v>
      </c>
      <c r="X14" s="10">
        <v>22.47</v>
      </c>
      <c r="Y14" s="10">
        <v>22.94</v>
      </c>
      <c r="Z14" s="10">
        <v>20.87</v>
      </c>
      <c r="AA14" s="10">
        <v>21.63</v>
      </c>
      <c r="AB14" s="95">
        <v>8606300</v>
      </c>
      <c r="AC14" s="10">
        <v>21.63</v>
      </c>
      <c r="AD14" s="2">
        <f t="shared" si="0"/>
        <v>2.0700000000000003</v>
      </c>
      <c r="AE14" s="138">
        <f t="shared" si="1"/>
        <v>-4.5454545454545525E-2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42522</v>
      </c>
      <c r="X15" s="10">
        <v>21.86</v>
      </c>
      <c r="Y15" s="10">
        <v>22.79</v>
      </c>
      <c r="Z15" s="10">
        <v>21.86</v>
      </c>
      <c r="AA15" s="10">
        <v>22.66</v>
      </c>
      <c r="AB15" s="95">
        <v>2948700</v>
      </c>
      <c r="AC15" s="10">
        <v>22.66</v>
      </c>
      <c r="AD15" s="2">
        <f t="shared" si="0"/>
        <v>0.92999999999999972</v>
      </c>
      <c r="AE15" s="138">
        <f t="shared" si="1"/>
        <v>3.6596523330283626E-2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42521</v>
      </c>
      <c r="X16" s="10">
        <v>22.13</v>
      </c>
      <c r="Y16" s="10">
        <v>22.27</v>
      </c>
      <c r="Z16" s="10">
        <v>21.8</v>
      </c>
      <c r="AA16" s="10">
        <v>21.86</v>
      </c>
      <c r="AB16" s="95">
        <v>1472900</v>
      </c>
      <c r="AC16" s="10">
        <v>21.86</v>
      </c>
      <c r="AD16" s="2">
        <f t="shared" si="0"/>
        <v>0.46999999999999886</v>
      </c>
      <c r="AE16" s="138">
        <f t="shared" si="1"/>
        <v>-1.4871563767462903E-2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42517</v>
      </c>
      <c r="X17" s="10">
        <v>22.13</v>
      </c>
      <c r="Y17" s="10">
        <v>22.28</v>
      </c>
      <c r="Z17" s="10">
        <v>22</v>
      </c>
      <c r="AA17" s="10">
        <v>22.19</v>
      </c>
      <c r="AB17" s="95">
        <v>1989400</v>
      </c>
      <c r="AC17" s="10">
        <v>22.19</v>
      </c>
      <c r="AD17" s="2">
        <f t="shared" si="0"/>
        <v>0.28000000000000114</v>
      </c>
      <c r="AE17" s="138">
        <f t="shared" si="1"/>
        <v>7.7202543142598223E-3</v>
      </c>
    </row>
    <row r="18" spans="1:31" x14ac:dyDescent="0.25">
      <c r="W18" s="133">
        <v>42516</v>
      </c>
      <c r="X18" s="10">
        <v>22.67</v>
      </c>
      <c r="Y18" s="10">
        <v>22.71</v>
      </c>
      <c r="Z18" s="10">
        <v>21.98</v>
      </c>
      <c r="AA18" s="10">
        <v>22.02</v>
      </c>
      <c r="AB18" s="95">
        <v>1569000</v>
      </c>
      <c r="AC18" s="10">
        <v>22.02</v>
      </c>
      <c r="AD18" s="2">
        <f t="shared" si="0"/>
        <v>0.73000000000000043</v>
      </c>
      <c r="AE18" s="138">
        <f t="shared" si="1"/>
        <v>-1.6085790884718509E-2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42515</v>
      </c>
      <c r="X19" s="10">
        <v>22.27</v>
      </c>
      <c r="Y19" s="10">
        <v>22.45</v>
      </c>
      <c r="Z19" s="10">
        <v>21.94</v>
      </c>
      <c r="AA19" s="10">
        <v>22.38</v>
      </c>
      <c r="AB19" s="95">
        <v>1358600</v>
      </c>
      <c r="AC19" s="10">
        <v>22.38</v>
      </c>
      <c r="AD19" s="2">
        <f t="shared" si="0"/>
        <v>0.50999999999999801</v>
      </c>
      <c r="AE19" s="138">
        <f t="shared" si="1"/>
        <v>4.9393803322854701E-3</v>
      </c>
    </row>
    <row r="20" spans="1:31" x14ac:dyDescent="0.25">
      <c r="W20" s="133">
        <v>42514</v>
      </c>
      <c r="X20" s="10">
        <v>22.24</v>
      </c>
      <c r="Y20" s="10">
        <v>22.49</v>
      </c>
      <c r="Z20" s="10">
        <v>22.07</v>
      </c>
      <c r="AA20" s="10">
        <v>22.27</v>
      </c>
      <c r="AB20" s="95">
        <v>1590600</v>
      </c>
      <c r="AC20" s="10">
        <v>22.27</v>
      </c>
      <c r="AD20" s="2">
        <f t="shared" si="0"/>
        <v>0.41999999999999815</v>
      </c>
      <c r="AE20" s="138">
        <f t="shared" si="1"/>
        <v>2.2502250225022724E-3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133">
        <v>42513</v>
      </c>
      <c r="X21" s="10">
        <v>22.18</v>
      </c>
      <c r="Y21" s="10">
        <v>22.77</v>
      </c>
      <c r="Z21" s="10">
        <v>22.11</v>
      </c>
      <c r="AA21" s="10">
        <v>22.22</v>
      </c>
      <c r="AB21" s="95">
        <v>1443400</v>
      </c>
      <c r="AC21" s="10">
        <v>22.22</v>
      </c>
      <c r="AD21" s="2">
        <f t="shared" si="0"/>
        <v>0.66000000000000014</v>
      </c>
      <c r="AE21" s="138">
        <f t="shared" si="1"/>
        <v>4.5207956600361587E-3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42510</v>
      </c>
      <c r="X22" s="10">
        <v>21.89</v>
      </c>
      <c r="Y22" s="10">
        <v>22.21</v>
      </c>
      <c r="Z22" s="10">
        <v>21.79</v>
      </c>
      <c r="AA22" s="10">
        <v>22.12</v>
      </c>
      <c r="AB22" s="95">
        <v>1511600</v>
      </c>
      <c r="AC22" s="10">
        <v>22.12</v>
      </c>
      <c r="AD22" s="2">
        <f t="shared" si="0"/>
        <v>0.42000000000000171</v>
      </c>
      <c r="AE22" s="138">
        <f t="shared" si="1"/>
        <v>1.1893870082342328E-2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42509</v>
      </c>
      <c r="X23" s="10">
        <v>21.41</v>
      </c>
      <c r="Y23" s="10">
        <v>21.97</v>
      </c>
      <c r="Z23" s="10">
        <v>21.27</v>
      </c>
      <c r="AA23" s="10">
        <v>21.86</v>
      </c>
      <c r="AB23" s="95">
        <v>2290400</v>
      </c>
      <c r="AC23" s="10">
        <v>21.86</v>
      </c>
      <c r="AD23" s="2">
        <f t="shared" si="0"/>
        <v>0.69999999999999929</v>
      </c>
      <c r="AE23" s="138">
        <f t="shared" si="1"/>
        <v>2.292934019653714E-2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42508</v>
      </c>
      <c r="X24" s="10">
        <v>21.82</v>
      </c>
      <c r="Y24" s="10">
        <v>21.95</v>
      </c>
      <c r="Z24" s="10">
        <v>21.06</v>
      </c>
      <c r="AA24" s="10">
        <v>21.37</v>
      </c>
      <c r="AB24" s="95">
        <v>2928800</v>
      </c>
      <c r="AC24" s="10">
        <v>21.37</v>
      </c>
      <c r="AD24" s="2">
        <f t="shared" si="0"/>
        <v>0.89000000000000057</v>
      </c>
      <c r="AE24" s="138">
        <f t="shared" si="1"/>
        <v>-3.4342521464075793E-2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42507</v>
      </c>
      <c r="X25" s="10">
        <v>21.92</v>
      </c>
      <c r="Y25" s="10">
        <v>22.55</v>
      </c>
      <c r="Z25" s="10">
        <v>21.72</v>
      </c>
      <c r="AA25" s="10">
        <v>22.13</v>
      </c>
      <c r="AB25" s="95">
        <v>1560000</v>
      </c>
      <c r="AC25" s="10">
        <v>22.13</v>
      </c>
      <c r="AD25" s="2">
        <f t="shared" si="0"/>
        <v>0.83000000000000185</v>
      </c>
      <c r="AE25" s="138">
        <f t="shared" si="1"/>
        <v>4.0834845735027159E-3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42506</v>
      </c>
      <c r="X26" s="10">
        <v>22.14</v>
      </c>
      <c r="Y26" s="10">
        <v>22.27</v>
      </c>
      <c r="Z26" s="10">
        <v>21.88</v>
      </c>
      <c r="AA26" s="10">
        <v>22.04</v>
      </c>
      <c r="AB26" s="95">
        <v>1812900</v>
      </c>
      <c r="AC26" s="10">
        <v>22.04</v>
      </c>
      <c r="AD26" s="2">
        <f t="shared" si="0"/>
        <v>0.39000000000000057</v>
      </c>
      <c r="AE26" s="138">
        <f t="shared" si="1"/>
        <v>-5.8637798827244625E-3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42503</v>
      </c>
      <c r="X27" s="10">
        <v>22.25</v>
      </c>
      <c r="Y27" s="10">
        <v>23.08</v>
      </c>
      <c r="Z27" s="10">
        <v>21.68</v>
      </c>
      <c r="AA27" s="10">
        <v>22.17</v>
      </c>
      <c r="AB27" s="95">
        <v>3447200</v>
      </c>
      <c r="AC27" s="10">
        <v>22.17</v>
      </c>
      <c r="AD27" s="2">
        <f t="shared" si="0"/>
        <v>1.3999999999999986</v>
      </c>
      <c r="AE27" s="138">
        <f t="shared" si="1"/>
        <v>-1.1150758251561088E-2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42502</v>
      </c>
      <c r="X28" s="10">
        <v>22.43</v>
      </c>
      <c r="Y28" s="10">
        <v>22.86</v>
      </c>
      <c r="Z28" s="10">
        <v>22.36</v>
      </c>
      <c r="AA28" s="10">
        <v>22.42</v>
      </c>
      <c r="AB28" s="95">
        <v>3177400</v>
      </c>
      <c r="AC28" s="10">
        <v>22.42</v>
      </c>
      <c r="AD28" s="2">
        <f t="shared" si="0"/>
        <v>0.5</v>
      </c>
      <c r="AE28" s="138">
        <f t="shared" si="1"/>
        <v>1.1276499774470095E-2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42501</v>
      </c>
      <c r="X29" s="10">
        <v>23.31</v>
      </c>
      <c r="Y29" s="10">
        <v>23.62</v>
      </c>
      <c r="Z29" s="10">
        <v>22.09</v>
      </c>
      <c r="AA29" s="10">
        <v>22.17</v>
      </c>
      <c r="AB29" s="95">
        <v>4919100</v>
      </c>
      <c r="AC29" s="10">
        <v>22.17</v>
      </c>
      <c r="AD29" s="2">
        <f t="shared" si="0"/>
        <v>1.5300000000000011</v>
      </c>
      <c r="AE29" s="138">
        <f t="shared" si="1"/>
        <v>-7.893643539675943E-2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42500</v>
      </c>
      <c r="X30" s="10">
        <v>23.7</v>
      </c>
      <c r="Y30" s="10">
        <v>24.19</v>
      </c>
      <c r="Z30" s="10">
        <v>23.63</v>
      </c>
      <c r="AA30" s="10">
        <v>24.07</v>
      </c>
      <c r="AB30" s="95">
        <v>2125500</v>
      </c>
      <c r="AC30" s="10">
        <v>24.07</v>
      </c>
      <c r="AD30" s="2">
        <f t="shared" si="0"/>
        <v>0.56000000000000227</v>
      </c>
      <c r="AE30" s="138">
        <f t="shared" si="1"/>
        <v>1.561181434599157E-2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42499</v>
      </c>
      <c r="X31" s="10">
        <v>23.58</v>
      </c>
      <c r="Y31" s="10">
        <v>23.8</v>
      </c>
      <c r="Z31" s="10">
        <v>23.43</v>
      </c>
      <c r="AA31" s="10">
        <v>23.7</v>
      </c>
      <c r="AB31" s="95">
        <v>2048800</v>
      </c>
      <c r="AC31" s="10">
        <v>23.7</v>
      </c>
      <c r="AD31" s="2">
        <f t="shared" si="0"/>
        <v>0.37000000000000099</v>
      </c>
      <c r="AE31" s="138">
        <f t="shared" si="1"/>
        <v>-4.2176296921137002E-4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42496</v>
      </c>
      <c r="X32" s="10">
        <v>24</v>
      </c>
      <c r="Y32" s="10">
        <v>24.05</v>
      </c>
      <c r="Z32" s="10">
        <v>23.58</v>
      </c>
      <c r="AA32" s="10">
        <v>23.71</v>
      </c>
      <c r="AB32" s="95">
        <v>2021400</v>
      </c>
      <c r="AC32" s="10">
        <v>23.71</v>
      </c>
      <c r="AD32" s="2">
        <f t="shared" si="0"/>
        <v>0.47000000000000242</v>
      </c>
      <c r="AE32" s="138">
        <f t="shared" si="1"/>
        <v>-1.6590626296142608E-2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42495</v>
      </c>
      <c r="X33" s="10">
        <v>24.28</v>
      </c>
      <c r="Y33" s="10">
        <v>25.09</v>
      </c>
      <c r="Z33" s="10">
        <v>23.87</v>
      </c>
      <c r="AA33" s="10">
        <v>24.11</v>
      </c>
      <c r="AB33" s="95">
        <v>2701400</v>
      </c>
      <c r="AC33" s="10">
        <v>24.11</v>
      </c>
      <c r="AD33" s="2">
        <f t="shared" si="0"/>
        <v>1.2199999999999989</v>
      </c>
      <c r="AE33" s="138">
        <f t="shared" si="1"/>
        <v>-1.872201872201873E-2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42494</v>
      </c>
      <c r="X34" s="10">
        <v>25.22</v>
      </c>
      <c r="Y34" s="10">
        <v>25.55</v>
      </c>
      <c r="Z34" s="10">
        <v>24.33</v>
      </c>
      <c r="AA34" s="10">
        <v>24.57</v>
      </c>
      <c r="AB34" s="95">
        <v>4294200</v>
      </c>
      <c r="AC34" s="10">
        <v>24.57</v>
      </c>
      <c r="AD34" s="2">
        <f t="shared" si="0"/>
        <v>1.2200000000000024</v>
      </c>
      <c r="AE34" s="138">
        <f t="shared" si="1"/>
        <v>-2.1894904458598763E-2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42493</v>
      </c>
      <c r="X35" s="10">
        <v>25.6</v>
      </c>
      <c r="Y35" s="10">
        <v>25.67</v>
      </c>
      <c r="Z35" s="10">
        <v>24.98</v>
      </c>
      <c r="AA35" s="10">
        <v>25.12</v>
      </c>
      <c r="AB35" s="95">
        <v>2837600</v>
      </c>
      <c r="AC35" s="10">
        <v>25.12</v>
      </c>
      <c r="AD35" s="2">
        <f t="shared" si="0"/>
        <v>0.69000000000000128</v>
      </c>
      <c r="AE35" s="138">
        <f t="shared" si="1"/>
        <v>-1.8366549433372348E-2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42492</v>
      </c>
      <c r="X36" s="10">
        <v>25.81</v>
      </c>
      <c r="Y36" s="10">
        <v>25.89</v>
      </c>
      <c r="Z36" s="10">
        <v>25.37</v>
      </c>
      <c r="AA36" s="10">
        <v>25.59</v>
      </c>
      <c r="AB36" s="95">
        <v>2331500</v>
      </c>
      <c r="AC36" s="10">
        <v>25.59</v>
      </c>
      <c r="AD36" s="2">
        <f t="shared" si="0"/>
        <v>0.51999999999999957</v>
      </c>
      <c r="AE36" s="138">
        <f t="shared" si="1"/>
        <v>-5.4411193159735749E-3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42489</v>
      </c>
      <c r="X37" s="10">
        <v>25.82</v>
      </c>
      <c r="Y37" s="10">
        <v>25.9</v>
      </c>
      <c r="Z37" s="10">
        <v>25.18</v>
      </c>
      <c r="AA37" s="10">
        <v>25.73</v>
      </c>
      <c r="AB37" s="95">
        <v>1992900</v>
      </c>
      <c r="AC37" s="10">
        <v>25.73</v>
      </c>
      <c r="AD37" s="2">
        <f t="shared" si="0"/>
        <v>0.71999999999999886</v>
      </c>
      <c r="AE37" s="138">
        <f t="shared" si="1"/>
        <v>-3.0995738086012636E-3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42488</v>
      </c>
      <c r="X38" s="10">
        <v>26.08</v>
      </c>
      <c r="Y38" s="10">
        <v>26.46</v>
      </c>
      <c r="Z38" s="10">
        <v>25.76</v>
      </c>
      <c r="AA38" s="10">
        <v>25.81</v>
      </c>
      <c r="AB38" s="95">
        <v>1906200</v>
      </c>
      <c r="AC38" s="10">
        <v>25.81</v>
      </c>
      <c r="AD38" s="2">
        <f t="shared" si="0"/>
        <v>0.69999999999999929</v>
      </c>
      <c r="AE38" s="138">
        <f t="shared" si="1"/>
        <v>-1.2624330527926664E-2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42487</v>
      </c>
      <c r="X39" s="10">
        <v>25.5</v>
      </c>
      <c r="Y39" s="10">
        <v>26.25</v>
      </c>
      <c r="Z39" s="10">
        <v>25.33</v>
      </c>
      <c r="AA39" s="10">
        <v>26.14</v>
      </c>
      <c r="AB39" s="95">
        <v>2462600</v>
      </c>
      <c r="AC39" s="10">
        <v>26.14</v>
      </c>
      <c r="AD39" s="2">
        <f t="shared" si="0"/>
        <v>0.92000000000000171</v>
      </c>
      <c r="AE39" s="138">
        <f t="shared" si="1"/>
        <v>2.5500196155355148E-2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42486</v>
      </c>
      <c r="X40" s="10">
        <v>24.97</v>
      </c>
      <c r="Y40" s="10">
        <v>25.58</v>
      </c>
      <c r="Z40" s="10">
        <v>24.93</v>
      </c>
      <c r="AA40" s="10">
        <v>25.49</v>
      </c>
      <c r="AB40" s="95">
        <v>1744900</v>
      </c>
      <c r="AC40" s="10">
        <v>25.49</v>
      </c>
      <c r="AD40" s="2">
        <f t="shared" si="0"/>
        <v>0.64999999999999858</v>
      </c>
      <c r="AE40" s="138">
        <f t="shared" si="1"/>
        <v>2.4106066693451167E-2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42485</v>
      </c>
      <c r="X41" s="10">
        <v>25.02</v>
      </c>
      <c r="Y41" s="10">
        <v>25.25</v>
      </c>
      <c r="Z41" s="10">
        <v>24.74</v>
      </c>
      <c r="AA41" s="10">
        <v>24.89</v>
      </c>
      <c r="AB41" s="95">
        <v>1352200</v>
      </c>
      <c r="AC41" s="10">
        <v>24.89</v>
      </c>
      <c r="AD41" s="2">
        <f t="shared" si="0"/>
        <v>0.51000000000000156</v>
      </c>
      <c r="AE41" s="138">
        <f t="shared" si="1"/>
        <v>-8.7614496216645854E-3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113</v>
      </c>
      <c r="W42" s="133">
        <v>42482</v>
      </c>
      <c r="X42" s="10">
        <v>24.81</v>
      </c>
      <c r="Y42" s="10">
        <v>25.31</v>
      </c>
      <c r="Z42" s="10">
        <v>24.81</v>
      </c>
      <c r="AA42" s="10">
        <v>25.11</v>
      </c>
      <c r="AB42" s="95">
        <v>1327400</v>
      </c>
      <c r="AC42" s="10">
        <v>25.11</v>
      </c>
      <c r="AD42" s="2">
        <f t="shared" si="0"/>
        <v>0.5</v>
      </c>
      <c r="AE42" s="138">
        <f t="shared" si="1"/>
        <v>1.7423014586709806E-2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98</v>
      </c>
      <c r="U43" s="98">
        <v>20.69</v>
      </c>
      <c r="W43" s="133">
        <v>42481</v>
      </c>
      <c r="X43" s="10">
        <v>25.47</v>
      </c>
      <c r="Y43" s="10">
        <v>25.48</v>
      </c>
      <c r="Z43" s="10">
        <v>24.5</v>
      </c>
      <c r="AA43" s="10">
        <v>24.68</v>
      </c>
      <c r="AB43" s="95">
        <v>2149000</v>
      </c>
      <c r="AC43" s="10">
        <v>24.68</v>
      </c>
      <c r="AD43" s="2">
        <f t="shared" si="0"/>
        <v>0.98000000000000043</v>
      </c>
      <c r="AE43" s="138">
        <f t="shared" si="1"/>
        <v>-2.7963765261914131E-2</v>
      </c>
    </row>
    <row r="44" spans="1:31" ht="20.25" thickBot="1" x14ac:dyDescent="0.35">
      <c r="O44" s="474" t="s">
        <v>78</v>
      </c>
      <c r="P44" s="474"/>
      <c r="T44" s="93" t="s">
        <v>99</v>
      </c>
      <c r="U44" s="88">
        <v>21.12</v>
      </c>
      <c r="W44" s="133">
        <v>42480</v>
      </c>
      <c r="X44" s="10">
        <v>24.99</v>
      </c>
      <c r="Y44" s="10">
        <v>25.65</v>
      </c>
      <c r="Z44" s="10">
        <v>24.81</v>
      </c>
      <c r="AA44" s="10">
        <v>25.39</v>
      </c>
      <c r="AB44" s="95">
        <v>1427800</v>
      </c>
      <c r="AC44" s="10">
        <v>25.39</v>
      </c>
      <c r="AD44" s="2">
        <f t="shared" si="0"/>
        <v>0.83999999999999986</v>
      </c>
      <c r="AE44" s="138">
        <f t="shared" si="1"/>
        <v>1.600640256102448E-2</v>
      </c>
    </row>
    <row r="45" spans="1:31" ht="15.75" thickTop="1" x14ac:dyDescent="0.25">
      <c r="L45" t="s">
        <v>271</v>
      </c>
      <c r="M45" s="2">
        <f>M64+K64-F64</f>
        <v>155.90000000000146</v>
      </c>
      <c r="O45" s="83">
        <v>1.1000000000000001</v>
      </c>
      <c r="P45" s="83">
        <f>O45*$Q$4</f>
        <v>23.287000000000003</v>
      </c>
      <c r="Q45" s="2"/>
      <c r="T45" s="93" t="s">
        <v>100</v>
      </c>
      <c r="U45" s="88" t="s">
        <v>380</v>
      </c>
      <c r="W45" s="133">
        <v>42479</v>
      </c>
      <c r="X45" s="10">
        <v>24.76</v>
      </c>
      <c r="Y45" s="10">
        <v>25.24</v>
      </c>
      <c r="Z45" s="10">
        <v>24.73</v>
      </c>
      <c r="AA45" s="10">
        <v>24.99</v>
      </c>
      <c r="AB45" s="95">
        <v>2446800</v>
      </c>
      <c r="AC45" s="10">
        <v>24.99</v>
      </c>
      <c r="AD45" s="2">
        <f t="shared" si="0"/>
        <v>0.50999999999999801</v>
      </c>
      <c r="AE45" s="138">
        <f t="shared" si="1"/>
        <v>1.297122010539109E-2</v>
      </c>
    </row>
    <row r="46" spans="1:31" x14ac:dyDescent="0.25">
      <c r="A46" s="418" t="s">
        <v>1</v>
      </c>
      <c r="B46" s="418" t="s">
        <v>2</v>
      </c>
      <c r="C46" s="418" t="s">
        <v>4</v>
      </c>
      <c r="D46" s="420" t="s">
        <v>5</v>
      </c>
      <c r="E46" s="420" t="s">
        <v>94</v>
      </c>
      <c r="F46" s="420" t="s">
        <v>60</v>
      </c>
      <c r="G46" s="418" t="s">
        <v>3</v>
      </c>
      <c r="H46" s="418" t="s">
        <v>6</v>
      </c>
      <c r="I46" s="418" t="s">
        <v>7</v>
      </c>
      <c r="J46" s="418" t="s">
        <v>95</v>
      </c>
      <c r="K46" s="418" t="s">
        <v>61</v>
      </c>
      <c r="L46" s="418" t="s">
        <v>37</v>
      </c>
      <c r="M46" s="418" t="s">
        <v>38</v>
      </c>
      <c r="O46" s="83">
        <v>1.0900000000000001</v>
      </c>
      <c r="P46" s="83">
        <f t="shared" ref="P46:P65" si="5">O46*$Q$4</f>
        <v>23.075300000000002</v>
      </c>
      <c r="Q46" s="2"/>
      <c r="T46" s="93" t="s">
        <v>101</v>
      </c>
      <c r="U46" s="88" t="s">
        <v>465</v>
      </c>
      <c r="W46" s="133">
        <v>42478</v>
      </c>
      <c r="X46" s="10">
        <v>24.29</v>
      </c>
      <c r="Y46" s="10">
        <v>24.67</v>
      </c>
      <c r="Z46" s="10">
        <v>24.19</v>
      </c>
      <c r="AA46" s="10">
        <v>24.67</v>
      </c>
      <c r="AB46" s="95">
        <v>1573200</v>
      </c>
      <c r="AC46" s="10">
        <v>24.67</v>
      </c>
      <c r="AD46" s="2">
        <f t="shared" si="0"/>
        <v>0.48000000000000043</v>
      </c>
      <c r="AE46" s="138">
        <f t="shared" si="1"/>
        <v>6.9387755102041648E-3</v>
      </c>
    </row>
    <row r="47" spans="1:31" x14ac:dyDescent="0.25">
      <c r="A47" s="421" t="s">
        <v>15</v>
      </c>
      <c r="B47" s="411">
        <v>42153</v>
      </c>
      <c r="C47" s="412">
        <v>1</v>
      </c>
      <c r="D47" s="413">
        <v>26.75</v>
      </c>
      <c r="E47" s="413">
        <v>0</v>
      </c>
      <c r="F47" s="413">
        <f>C47*D47</f>
        <v>26.75</v>
      </c>
      <c r="G47" s="411">
        <v>42226</v>
      </c>
      <c r="H47" s="412">
        <v>170</v>
      </c>
      <c r="I47" s="412">
        <v>22.35</v>
      </c>
      <c r="J47" s="413">
        <v>7.0000000000000007E-2</v>
      </c>
      <c r="K47" s="412">
        <f t="shared" ref="K47:K54" si="6">H47*I47-J47</f>
        <v>3799.4300000000003</v>
      </c>
      <c r="L47" s="412" t="s">
        <v>80</v>
      </c>
      <c r="M47" s="412"/>
      <c r="O47" s="83">
        <v>1.08</v>
      </c>
      <c r="P47" s="83">
        <f t="shared" si="5"/>
        <v>22.863600000000002</v>
      </c>
      <c r="Q47" s="2"/>
      <c r="T47" s="93" t="s">
        <v>102</v>
      </c>
      <c r="U47" s="88">
        <v>28.63</v>
      </c>
      <c r="W47" s="133">
        <v>42475</v>
      </c>
      <c r="X47" s="10">
        <v>24.34</v>
      </c>
      <c r="Y47" s="10">
        <v>24.68</v>
      </c>
      <c r="Z47" s="10">
        <v>24.13</v>
      </c>
      <c r="AA47" s="10">
        <v>24.5</v>
      </c>
      <c r="AB47" s="95">
        <v>1793300</v>
      </c>
      <c r="AC47" s="10">
        <v>24.5</v>
      </c>
      <c r="AD47" s="2">
        <f t="shared" si="0"/>
        <v>0.55000000000000071</v>
      </c>
      <c r="AE47" s="138">
        <f t="shared" si="1"/>
        <v>6.5735414954806171E-3</v>
      </c>
    </row>
    <row r="48" spans="1:31" x14ac:dyDescent="0.25">
      <c r="A48" s="422" t="s">
        <v>71</v>
      </c>
      <c r="B48" s="411">
        <v>42173</v>
      </c>
      <c r="C48" s="412">
        <v>19</v>
      </c>
      <c r="D48" s="413">
        <v>24.84</v>
      </c>
      <c r="E48" s="413">
        <v>0</v>
      </c>
      <c r="F48" s="413">
        <f t="shared" ref="F48:F61" si="7">C48*D48</f>
        <v>471.96</v>
      </c>
      <c r="G48" s="411">
        <v>42263</v>
      </c>
      <c r="H48" s="412">
        <v>120</v>
      </c>
      <c r="I48" s="412">
        <v>19.28</v>
      </c>
      <c r="J48" s="412">
        <v>0.04</v>
      </c>
      <c r="K48" s="412">
        <f t="shared" si="6"/>
        <v>2313.5600000000004</v>
      </c>
      <c r="L48" s="412"/>
      <c r="M48" s="412"/>
      <c r="O48" s="83">
        <v>1.07</v>
      </c>
      <c r="P48" s="83">
        <f t="shared" si="5"/>
        <v>22.651900000000005</v>
      </c>
      <c r="Q48" s="2"/>
      <c r="T48" s="93" t="s">
        <v>103</v>
      </c>
      <c r="U48" s="88">
        <v>1.32623</v>
      </c>
      <c r="W48" s="133">
        <v>42474</v>
      </c>
      <c r="X48" s="10">
        <v>25.5</v>
      </c>
      <c r="Y48" s="10">
        <v>25.67</v>
      </c>
      <c r="Z48" s="10">
        <v>24.19</v>
      </c>
      <c r="AA48" s="10">
        <v>24.34</v>
      </c>
      <c r="AB48" s="95">
        <v>3758300</v>
      </c>
      <c r="AC48" s="10">
        <v>24.34</v>
      </c>
      <c r="AD48" s="2">
        <f t="shared" si="0"/>
        <v>1.4800000000000004</v>
      </c>
      <c r="AE48" s="138">
        <f t="shared" si="1"/>
        <v>-2.1310816244471287E-2</v>
      </c>
    </row>
    <row r="49" spans="1:31" x14ac:dyDescent="0.25">
      <c r="A49" s="412"/>
      <c r="B49" s="411">
        <v>42184</v>
      </c>
      <c r="C49" s="412">
        <v>10</v>
      </c>
      <c r="D49" s="413">
        <v>24.33</v>
      </c>
      <c r="E49" s="413">
        <v>0</v>
      </c>
      <c r="F49" s="413">
        <f t="shared" si="7"/>
        <v>243.29999999999998</v>
      </c>
      <c r="G49" s="411">
        <v>42284</v>
      </c>
      <c r="H49" s="412">
        <v>40</v>
      </c>
      <c r="I49" s="412">
        <v>20.45</v>
      </c>
      <c r="J49" s="412">
        <v>0.02</v>
      </c>
      <c r="K49" s="412">
        <f t="shared" si="6"/>
        <v>817.98</v>
      </c>
      <c r="L49" s="412"/>
      <c r="M49" s="412"/>
      <c r="O49" s="83">
        <v>1.06</v>
      </c>
      <c r="P49" s="83">
        <f t="shared" si="5"/>
        <v>22.440200000000004</v>
      </c>
      <c r="Q49" s="2"/>
      <c r="T49" s="93" t="s">
        <v>104</v>
      </c>
      <c r="U49" s="88" t="s">
        <v>261</v>
      </c>
      <c r="W49" s="133">
        <v>42473</v>
      </c>
      <c r="X49" s="10">
        <v>24</v>
      </c>
      <c r="Y49" s="10">
        <v>24.95</v>
      </c>
      <c r="Z49" s="10">
        <v>23.97</v>
      </c>
      <c r="AA49" s="10">
        <v>24.87</v>
      </c>
      <c r="AB49" s="95">
        <v>2224100</v>
      </c>
      <c r="AC49" s="10">
        <v>24.87</v>
      </c>
      <c r="AD49" s="2">
        <f t="shared" si="0"/>
        <v>0.98000000000000043</v>
      </c>
      <c r="AE49" s="138">
        <f t="shared" si="1"/>
        <v>5.1585623678646941E-2</v>
      </c>
    </row>
    <row r="50" spans="1:31" x14ac:dyDescent="0.25">
      <c r="A50" s="412"/>
      <c r="B50" s="411">
        <v>42185</v>
      </c>
      <c r="C50" s="412">
        <v>5</v>
      </c>
      <c r="D50" s="413">
        <v>23.82</v>
      </c>
      <c r="E50" s="413">
        <v>0</v>
      </c>
      <c r="F50" s="413">
        <f t="shared" si="7"/>
        <v>119.1</v>
      </c>
      <c r="G50" s="411">
        <v>42285</v>
      </c>
      <c r="H50" s="412">
        <v>80</v>
      </c>
      <c r="I50" s="413">
        <v>21.14</v>
      </c>
      <c r="J50" s="413">
        <v>0.03</v>
      </c>
      <c r="K50" s="412">
        <f t="shared" si="6"/>
        <v>1691.17</v>
      </c>
      <c r="L50" s="412"/>
      <c r="M50" s="412"/>
      <c r="O50" s="83">
        <v>1.05</v>
      </c>
      <c r="P50" s="83">
        <f t="shared" si="5"/>
        <v>22.228500000000004</v>
      </c>
      <c r="Q50" s="2"/>
      <c r="T50" s="93"/>
      <c r="U50" s="88"/>
      <c r="W50" s="133">
        <v>42472</v>
      </c>
      <c r="X50" s="10">
        <v>23.55</v>
      </c>
      <c r="Y50" s="10">
        <v>23.94</v>
      </c>
      <c r="Z50" s="10">
        <v>23.15</v>
      </c>
      <c r="AA50" s="10">
        <v>23.65</v>
      </c>
      <c r="AB50" s="95">
        <v>2351100</v>
      </c>
      <c r="AC50" s="10">
        <v>23.65</v>
      </c>
      <c r="AD50" s="2">
        <f t="shared" si="0"/>
        <v>0.7900000000000027</v>
      </c>
      <c r="AE50" s="138">
        <f t="shared" si="1"/>
        <v>4.2462845010615702E-3</v>
      </c>
    </row>
    <row r="51" spans="1:31" x14ac:dyDescent="0.25">
      <c r="A51" s="412"/>
      <c r="B51" s="411">
        <v>42185</v>
      </c>
      <c r="C51" s="412">
        <v>15</v>
      </c>
      <c r="D51" s="413">
        <v>23.71</v>
      </c>
      <c r="E51" s="413">
        <v>0</v>
      </c>
      <c r="F51" s="413">
        <f t="shared" si="7"/>
        <v>355.65000000000003</v>
      </c>
      <c r="G51" s="411">
        <v>42010</v>
      </c>
      <c r="H51" s="412">
        <v>60</v>
      </c>
      <c r="I51" s="412">
        <v>17.760000000000002</v>
      </c>
      <c r="J51" s="412">
        <v>0.02</v>
      </c>
      <c r="K51" s="412">
        <f t="shared" si="6"/>
        <v>1065.5800000000002</v>
      </c>
      <c r="L51" s="412"/>
      <c r="M51" s="412"/>
      <c r="O51" s="83">
        <v>1.04</v>
      </c>
      <c r="P51" s="83">
        <f t="shared" si="5"/>
        <v>22.016800000000003</v>
      </c>
      <c r="Q51" s="2"/>
      <c r="T51" s="93" t="s">
        <v>105</v>
      </c>
      <c r="U51" s="88" t="s">
        <v>381</v>
      </c>
      <c r="W51" s="133">
        <v>42471</v>
      </c>
      <c r="X51" s="10">
        <v>23.87</v>
      </c>
      <c r="Y51" s="10">
        <v>24.37</v>
      </c>
      <c r="Z51" s="10">
        <v>23.54</v>
      </c>
      <c r="AA51" s="10">
        <v>23.55</v>
      </c>
      <c r="AB51" s="95">
        <v>2615600</v>
      </c>
      <c r="AC51" s="10">
        <v>23.55</v>
      </c>
      <c r="AD51" s="2">
        <f t="shared" si="0"/>
        <v>0.83000000000000185</v>
      </c>
      <c r="AE51" s="138">
        <f t="shared" si="1"/>
        <v>-7.5853350189633018E-3</v>
      </c>
    </row>
    <row r="52" spans="1:31" x14ac:dyDescent="0.25">
      <c r="A52" s="412"/>
      <c r="B52" s="411">
        <v>42185</v>
      </c>
      <c r="C52" s="412">
        <v>30</v>
      </c>
      <c r="D52" s="413">
        <v>23.65</v>
      </c>
      <c r="E52" s="413">
        <v>0</v>
      </c>
      <c r="F52" s="413">
        <f t="shared" si="7"/>
        <v>709.5</v>
      </c>
      <c r="G52" s="411">
        <v>42398</v>
      </c>
      <c r="H52" s="412">
        <v>60</v>
      </c>
      <c r="I52" s="412">
        <v>17.559999999999999</v>
      </c>
      <c r="J52" s="412">
        <v>0.02</v>
      </c>
      <c r="K52" s="412">
        <f t="shared" si="6"/>
        <v>1053.58</v>
      </c>
      <c r="L52" s="412"/>
      <c r="M52" s="412"/>
      <c r="O52" s="83">
        <v>1.03</v>
      </c>
      <c r="P52" s="83">
        <f t="shared" si="5"/>
        <v>21.805100000000003</v>
      </c>
      <c r="Q52" s="2"/>
      <c r="T52" s="93" t="s">
        <v>106</v>
      </c>
      <c r="U52" s="88" t="s">
        <v>304</v>
      </c>
      <c r="W52" s="133">
        <v>42468</v>
      </c>
      <c r="X52" s="10">
        <v>24.52</v>
      </c>
      <c r="Y52" s="10">
        <v>24.6</v>
      </c>
      <c r="Z52" s="10">
        <v>23.55</v>
      </c>
      <c r="AA52" s="10">
        <v>23.73</v>
      </c>
      <c r="AB52" s="95">
        <v>1879400</v>
      </c>
      <c r="AC52" s="10">
        <v>23.73</v>
      </c>
      <c r="AD52" s="2">
        <f t="shared" si="0"/>
        <v>1.0500000000000007</v>
      </c>
      <c r="AE52" s="138">
        <f t="shared" si="1"/>
        <v>-2.8653295128939771E-2</v>
      </c>
    </row>
    <row r="53" spans="1:31" x14ac:dyDescent="0.25">
      <c r="A53" s="412"/>
      <c r="B53" s="411">
        <v>42185</v>
      </c>
      <c r="C53" s="412">
        <v>40</v>
      </c>
      <c r="D53" s="413">
        <v>23.2</v>
      </c>
      <c r="E53" s="413">
        <v>0</v>
      </c>
      <c r="F53" s="413">
        <f t="shared" si="7"/>
        <v>928</v>
      </c>
      <c r="G53" s="411">
        <v>42416</v>
      </c>
      <c r="H53" s="412">
        <v>60</v>
      </c>
      <c r="I53" s="412">
        <v>16.82</v>
      </c>
      <c r="J53" s="412">
        <v>0.02</v>
      </c>
      <c r="K53" s="412">
        <f t="shared" si="6"/>
        <v>1009.1800000000001</v>
      </c>
      <c r="L53" s="412"/>
      <c r="M53" s="412"/>
      <c r="O53" s="83">
        <v>1.02</v>
      </c>
      <c r="P53" s="83">
        <f t="shared" si="5"/>
        <v>21.593400000000003</v>
      </c>
      <c r="Q53" s="2"/>
      <c r="T53" s="93" t="s">
        <v>107</v>
      </c>
      <c r="U53" s="90">
        <v>1928462</v>
      </c>
      <c r="W53" s="133">
        <v>42467</v>
      </c>
      <c r="X53" s="10">
        <v>24.78</v>
      </c>
      <c r="Y53" s="10">
        <v>24.91</v>
      </c>
      <c r="Z53" s="10">
        <v>24.16</v>
      </c>
      <c r="AA53" s="10">
        <v>24.43</v>
      </c>
      <c r="AB53" s="95">
        <v>2677500</v>
      </c>
      <c r="AC53" s="10">
        <v>24.43</v>
      </c>
      <c r="AD53" s="2">
        <f t="shared" si="0"/>
        <v>0.75</v>
      </c>
      <c r="AE53" s="138">
        <f t="shared" si="1"/>
        <v>-2.1625951141369559E-2</v>
      </c>
    </row>
    <row r="54" spans="1:31" x14ac:dyDescent="0.25">
      <c r="A54" s="412"/>
      <c r="B54" s="411">
        <v>42185</v>
      </c>
      <c r="C54" s="412">
        <v>50</v>
      </c>
      <c r="D54" s="413">
        <v>22.94</v>
      </c>
      <c r="E54" s="413">
        <v>0</v>
      </c>
      <c r="F54" s="413">
        <f t="shared" si="7"/>
        <v>1147</v>
      </c>
      <c r="G54" s="411">
        <v>42423</v>
      </c>
      <c r="H54" s="412">
        <v>60</v>
      </c>
      <c r="I54" s="412">
        <v>17.84</v>
      </c>
      <c r="J54" s="412">
        <v>0.02</v>
      </c>
      <c r="K54" s="412">
        <f t="shared" si="6"/>
        <v>1070.3800000000001</v>
      </c>
      <c r="L54" s="412"/>
      <c r="M54" s="412"/>
      <c r="O54" s="83">
        <v>1.01</v>
      </c>
      <c r="P54" s="83">
        <f t="shared" si="5"/>
        <v>21.381700000000002</v>
      </c>
      <c r="Q54" s="2"/>
      <c r="T54" s="93" t="s">
        <v>110</v>
      </c>
      <c r="U54" s="90">
        <v>2416020</v>
      </c>
      <c r="W54" s="133">
        <v>42466</v>
      </c>
      <c r="X54" s="10">
        <v>24.77</v>
      </c>
      <c r="Y54" s="10">
        <v>25.07</v>
      </c>
      <c r="Z54" s="10">
        <v>24.58</v>
      </c>
      <c r="AA54" s="10">
        <v>24.97</v>
      </c>
      <c r="AB54" s="95">
        <v>1384300</v>
      </c>
      <c r="AC54" s="10">
        <v>24.97</v>
      </c>
      <c r="AD54" s="2">
        <f t="shared" si="0"/>
        <v>0.49000000000000199</v>
      </c>
      <c r="AE54" s="138">
        <f t="shared" si="1"/>
        <v>1.2570965125709543E-2</v>
      </c>
    </row>
    <row r="55" spans="1:31" x14ac:dyDescent="0.25">
      <c r="A55" s="412"/>
      <c r="B55" s="411">
        <v>42209</v>
      </c>
      <c r="C55" s="412">
        <v>50</v>
      </c>
      <c r="D55" s="413">
        <v>19.75</v>
      </c>
      <c r="E55" s="413">
        <v>0</v>
      </c>
      <c r="F55" s="413">
        <f t="shared" si="7"/>
        <v>987.5</v>
      </c>
      <c r="G55" s="412"/>
      <c r="H55" s="412"/>
      <c r="I55" s="412"/>
      <c r="J55" s="412"/>
      <c r="K55" s="412"/>
      <c r="L55" s="412"/>
      <c r="M55" s="412"/>
      <c r="O55" s="83">
        <v>1</v>
      </c>
      <c r="P55" s="83">
        <f t="shared" si="5"/>
        <v>21.17</v>
      </c>
      <c r="Q55" s="2"/>
      <c r="T55" s="93" t="s">
        <v>108</v>
      </c>
      <c r="U55" s="88" t="s">
        <v>382</v>
      </c>
      <c r="W55" s="133">
        <v>42465</v>
      </c>
      <c r="X55" s="10">
        <v>24.86</v>
      </c>
      <c r="Y55" s="10">
        <v>25.06</v>
      </c>
      <c r="Z55" s="10">
        <v>24.61</v>
      </c>
      <c r="AA55" s="10">
        <v>24.66</v>
      </c>
      <c r="AB55" s="95">
        <v>3789200</v>
      </c>
      <c r="AC55" s="10">
        <v>24.66</v>
      </c>
      <c r="AD55" s="2">
        <f t="shared" si="0"/>
        <v>0.44999999999999929</v>
      </c>
      <c r="AE55" s="138">
        <f t="shared" si="1"/>
        <v>-1.0433386837881309E-2</v>
      </c>
    </row>
    <row r="56" spans="1:31" x14ac:dyDescent="0.25">
      <c r="A56" s="412"/>
      <c r="B56" s="411">
        <v>42212</v>
      </c>
      <c r="C56" s="412">
        <v>30</v>
      </c>
      <c r="D56" s="413">
        <v>19.2</v>
      </c>
      <c r="E56" s="413">
        <v>0</v>
      </c>
      <c r="F56" s="413">
        <f t="shared" si="7"/>
        <v>576</v>
      </c>
      <c r="G56" s="412"/>
      <c r="H56" s="412"/>
      <c r="I56" s="412"/>
      <c r="J56" s="412"/>
      <c r="K56" s="412"/>
      <c r="L56" s="412"/>
      <c r="M56" s="412"/>
      <c r="O56" s="83">
        <v>0.99</v>
      </c>
      <c r="P56" s="83">
        <f t="shared" si="5"/>
        <v>20.958300000000001</v>
      </c>
      <c r="Q56" s="2"/>
      <c r="T56" s="93" t="s">
        <v>111</v>
      </c>
      <c r="U56" s="88">
        <v>32.619999999999997</v>
      </c>
      <c r="W56" s="133">
        <v>42464</v>
      </c>
      <c r="X56" s="10">
        <v>25.75</v>
      </c>
      <c r="Y56" s="10">
        <v>25.75</v>
      </c>
      <c r="Z56" s="10">
        <v>24.77</v>
      </c>
      <c r="AA56" s="10">
        <v>24.92</v>
      </c>
      <c r="AB56" s="95">
        <v>3786900</v>
      </c>
      <c r="AC56" s="10">
        <v>24.92</v>
      </c>
      <c r="AD56" s="2">
        <f t="shared" si="0"/>
        <v>0.98000000000000043</v>
      </c>
      <c r="AE56" s="138">
        <f t="shared" si="1"/>
        <v>-3.3359193173002288E-2</v>
      </c>
    </row>
    <row r="57" spans="1:31" x14ac:dyDescent="0.25">
      <c r="A57" s="412"/>
      <c r="B57" s="411">
        <v>42240</v>
      </c>
      <c r="C57" s="412">
        <v>40</v>
      </c>
      <c r="D57" s="413">
        <v>19.93</v>
      </c>
      <c r="E57" s="413">
        <v>0</v>
      </c>
      <c r="F57" s="413">
        <f t="shared" si="7"/>
        <v>797.2</v>
      </c>
      <c r="G57" s="412"/>
      <c r="H57" s="412"/>
      <c r="I57" s="412"/>
      <c r="J57" s="412"/>
      <c r="K57" s="412"/>
      <c r="L57" s="412"/>
      <c r="M57" s="412"/>
      <c r="O57" s="83">
        <v>0.98</v>
      </c>
      <c r="P57" s="83">
        <f t="shared" si="5"/>
        <v>20.746600000000001</v>
      </c>
      <c r="Q57" s="2"/>
      <c r="T57" s="93" t="s">
        <v>112</v>
      </c>
      <c r="U57" s="88">
        <v>0.65</v>
      </c>
      <c r="W57" s="133">
        <v>42461</v>
      </c>
      <c r="X57" s="10">
        <v>25.29</v>
      </c>
      <c r="Y57" s="10">
        <v>25.87</v>
      </c>
      <c r="Z57" s="10">
        <v>25.1</v>
      </c>
      <c r="AA57" s="10">
        <v>25.78</v>
      </c>
      <c r="AB57" s="95">
        <v>2721800</v>
      </c>
      <c r="AC57" s="10">
        <v>25.78</v>
      </c>
      <c r="AD57" s="2">
        <f t="shared" si="0"/>
        <v>0.76999999999999957</v>
      </c>
      <c r="AE57" s="138">
        <f t="shared" si="1"/>
        <v>1.0188087774294807E-2</v>
      </c>
    </row>
    <row r="58" spans="1:31" x14ac:dyDescent="0.25">
      <c r="A58" s="412"/>
      <c r="B58" s="411">
        <v>42261</v>
      </c>
      <c r="C58" s="412">
        <v>120</v>
      </c>
      <c r="D58" s="413">
        <v>18.7</v>
      </c>
      <c r="E58" s="413">
        <v>0</v>
      </c>
      <c r="F58" s="413">
        <f t="shared" si="7"/>
        <v>2244</v>
      </c>
      <c r="G58" s="412"/>
      <c r="H58" s="412"/>
      <c r="I58" s="412"/>
      <c r="J58" s="412"/>
      <c r="K58" s="412"/>
      <c r="L58" s="412"/>
      <c r="M58" s="412"/>
      <c r="O58" s="83">
        <v>0.97</v>
      </c>
      <c r="P58" s="83">
        <f t="shared" si="5"/>
        <v>20.5349</v>
      </c>
      <c r="T58" s="93" t="s">
        <v>109</v>
      </c>
      <c r="U58" s="88" t="s">
        <v>124</v>
      </c>
      <c r="W58" s="133">
        <v>42460</v>
      </c>
      <c r="X58" s="10">
        <v>25.24</v>
      </c>
      <c r="Y58" s="10">
        <v>25.83</v>
      </c>
      <c r="Z58" s="10">
        <v>25.23</v>
      </c>
      <c r="AA58" s="10">
        <v>25.52</v>
      </c>
      <c r="AB58" s="95">
        <v>2471500</v>
      </c>
      <c r="AC58" s="10">
        <v>25.52</v>
      </c>
      <c r="AD58" s="2">
        <f t="shared" si="0"/>
        <v>0.59999999999999787</v>
      </c>
      <c r="AE58" s="138">
        <f t="shared" si="1"/>
        <v>9.4936708860757779E-3</v>
      </c>
    </row>
    <row r="59" spans="1:31" x14ac:dyDescent="0.25">
      <c r="A59" s="412"/>
      <c r="B59" s="411">
        <v>42349</v>
      </c>
      <c r="C59" s="412">
        <v>60</v>
      </c>
      <c r="D59" s="413">
        <v>18.04</v>
      </c>
      <c r="E59" s="413">
        <v>0</v>
      </c>
      <c r="F59" s="413">
        <f t="shared" si="7"/>
        <v>1082.3999999999999</v>
      </c>
      <c r="G59" s="412"/>
      <c r="H59" s="412"/>
      <c r="I59" s="412"/>
      <c r="J59" s="412"/>
      <c r="K59" s="412"/>
      <c r="L59" s="412"/>
      <c r="M59" s="412"/>
      <c r="O59" s="83">
        <v>0.96</v>
      </c>
      <c r="P59" s="83">
        <f t="shared" si="5"/>
        <v>20.3232</v>
      </c>
      <c r="W59" s="133">
        <v>42459</v>
      </c>
      <c r="X59" s="10">
        <v>25.63</v>
      </c>
      <c r="Y59" s="10">
        <v>25.8</v>
      </c>
      <c r="Z59" s="10">
        <v>24.99</v>
      </c>
      <c r="AA59" s="10">
        <v>25.28</v>
      </c>
      <c r="AB59" s="95">
        <v>3140300</v>
      </c>
      <c r="AC59" s="10">
        <v>25.28</v>
      </c>
      <c r="AD59" s="2">
        <f t="shared" si="0"/>
        <v>0.81000000000000227</v>
      </c>
      <c r="AE59" s="138">
        <f t="shared" si="1"/>
        <v>-9.7924010967489483E-3</v>
      </c>
    </row>
    <row r="60" spans="1:31" x14ac:dyDescent="0.25">
      <c r="A60" s="412"/>
      <c r="B60" s="411">
        <v>42362</v>
      </c>
      <c r="C60" s="412">
        <v>120</v>
      </c>
      <c r="D60" s="413">
        <v>17.079999999999998</v>
      </c>
      <c r="E60" s="413">
        <v>0</v>
      </c>
      <c r="F60" s="413">
        <f t="shared" si="7"/>
        <v>2049.6</v>
      </c>
      <c r="G60" s="412"/>
      <c r="H60" s="412"/>
      <c r="I60" s="412"/>
      <c r="J60" s="412"/>
      <c r="K60" s="412"/>
      <c r="L60" s="412"/>
      <c r="M60" s="412"/>
      <c r="O60" s="83">
        <v>0.95</v>
      </c>
      <c r="P60" s="83">
        <f t="shared" si="5"/>
        <v>20.111499999999999</v>
      </c>
      <c r="W60" s="133">
        <v>42458</v>
      </c>
      <c r="X60" s="10">
        <v>24.49</v>
      </c>
      <c r="Y60" s="10">
        <v>25.56</v>
      </c>
      <c r="Z60" s="10">
        <v>24.36</v>
      </c>
      <c r="AA60" s="10">
        <v>25.53</v>
      </c>
      <c r="AB60" s="95">
        <v>4120900</v>
      </c>
      <c r="AC60" s="10">
        <v>25.53</v>
      </c>
      <c r="AD60" s="2">
        <f t="shared" si="0"/>
        <v>1.1999999999999993</v>
      </c>
      <c r="AE60" s="138">
        <f t="shared" si="1"/>
        <v>4.1190864600326282E-2</v>
      </c>
    </row>
    <row r="61" spans="1:31" x14ac:dyDescent="0.25">
      <c r="A61" s="412"/>
      <c r="B61" s="411">
        <v>42409</v>
      </c>
      <c r="C61" s="412">
        <v>60</v>
      </c>
      <c r="D61" s="413">
        <v>15.45</v>
      </c>
      <c r="E61" s="413">
        <v>0</v>
      </c>
      <c r="F61" s="413">
        <f t="shared" si="7"/>
        <v>927</v>
      </c>
      <c r="G61" s="412"/>
      <c r="H61" s="412"/>
      <c r="I61" s="412"/>
      <c r="J61" s="412"/>
      <c r="K61" s="412"/>
      <c r="L61" s="412"/>
      <c r="M61" s="412"/>
      <c r="O61" s="83">
        <v>0.94</v>
      </c>
      <c r="P61" s="83">
        <f t="shared" si="5"/>
        <v>19.899799999999999</v>
      </c>
      <c r="W61" s="133">
        <v>42457</v>
      </c>
      <c r="X61" s="10">
        <v>24.03</v>
      </c>
      <c r="Y61" s="10">
        <v>24.75</v>
      </c>
      <c r="Z61" s="10">
        <v>23.85</v>
      </c>
      <c r="AA61" s="10">
        <v>24.52</v>
      </c>
      <c r="AB61" s="95">
        <v>3010200</v>
      </c>
      <c r="AC61" s="10">
        <v>24.52</v>
      </c>
      <c r="AD61" s="2">
        <f t="shared" si="0"/>
        <v>0.89999999999999858</v>
      </c>
      <c r="AE61" s="138">
        <f t="shared" si="1"/>
        <v>1.869547154133766E-2</v>
      </c>
    </row>
    <row r="62" spans="1:31" x14ac:dyDescent="0.25">
      <c r="A62" s="412"/>
      <c r="B62" s="412"/>
      <c r="C62" s="412"/>
      <c r="D62" s="413"/>
      <c r="E62" s="413"/>
      <c r="F62" s="413"/>
      <c r="G62" s="412"/>
      <c r="H62" s="412"/>
      <c r="I62" s="412"/>
      <c r="J62" s="412"/>
      <c r="K62" s="412"/>
      <c r="L62" s="412"/>
      <c r="M62" s="412"/>
      <c r="O62" s="83">
        <v>0.93</v>
      </c>
      <c r="P62" s="83">
        <f t="shared" si="5"/>
        <v>19.688100000000002</v>
      </c>
      <c r="W62" s="133">
        <v>42453</v>
      </c>
      <c r="X62" s="10">
        <v>24.25</v>
      </c>
      <c r="Y62" s="10">
        <v>24.26</v>
      </c>
      <c r="Z62" s="10">
        <v>23.62</v>
      </c>
      <c r="AA62" s="10">
        <v>24.07</v>
      </c>
      <c r="AB62" s="95">
        <v>1899800</v>
      </c>
      <c r="AC62" s="10">
        <v>24.07</v>
      </c>
      <c r="AD62" s="2">
        <f t="shared" si="0"/>
        <v>0.64000000000000057</v>
      </c>
      <c r="AE62" s="138">
        <f t="shared" si="1"/>
        <v>-1.1904761904761862E-2</v>
      </c>
    </row>
    <row r="63" spans="1:31" x14ac:dyDescent="0.25">
      <c r="A63" s="412"/>
      <c r="B63" s="412"/>
      <c r="C63" s="412"/>
      <c r="D63" s="413"/>
      <c r="E63" s="413"/>
      <c r="F63" s="413"/>
      <c r="G63" s="412"/>
      <c r="H63" s="412"/>
      <c r="I63" s="412"/>
      <c r="J63" s="412"/>
      <c r="K63" s="412"/>
      <c r="L63" s="412"/>
      <c r="M63" s="412"/>
      <c r="O63" s="83">
        <v>0.92</v>
      </c>
      <c r="P63" s="83">
        <f t="shared" si="5"/>
        <v>19.476400000000002</v>
      </c>
      <c r="W63" s="133">
        <v>42452</v>
      </c>
      <c r="X63" s="10">
        <v>24.52</v>
      </c>
      <c r="Y63" s="10">
        <v>24.67</v>
      </c>
      <c r="Z63" s="10">
        <v>24.28</v>
      </c>
      <c r="AA63" s="10">
        <v>24.36</v>
      </c>
      <c r="AB63" s="95">
        <v>1329600</v>
      </c>
      <c r="AC63" s="10">
        <v>24.36</v>
      </c>
      <c r="AD63" s="2">
        <f t="shared" si="0"/>
        <v>0.39000000000000057</v>
      </c>
      <c r="AE63" s="138">
        <f t="shared" si="1"/>
        <v>-1.4563106796116498E-2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19.264700000000001</v>
      </c>
      <c r="W64" s="133">
        <v>42451</v>
      </c>
      <c r="X64" s="10">
        <v>24.67</v>
      </c>
      <c r="Y64" s="10">
        <v>24.89</v>
      </c>
      <c r="Z64" s="10">
        <v>24.38</v>
      </c>
      <c r="AA64" s="10">
        <v>24.72</v>
      </c>
      <c r="AB64" s="95">
        <v>1134100</v>
      </c>
      <c r="AC64" s="10">
        <v>24.72</v>
      </c>
      <c r="AD64" s="2">
        <f t="shared" si="0"/>
        <v>0.51000000000000156</v>
      </c>
      <c r="AE64" s="138">
        <f t="shared" si="1"/>
        <v>-4.4301248489729828E-3</v>
      </c>
    </row>
    <row r="65" spans="1:31" x14ac:dyDescent="0.25">
      <c r="A65" s="412"/>
      <c r="B65" s="412"/>
      <c r="C65" s="412"/>
      <c r="D65" s="413"/>
      <c r="E65" s="413"/>
      <c r="F65" s="413"/>
      <c r="G65" s="412"/>
      <c r="H65" s="412"/>
      <c r="I65" s="412"/>
      <c r="J65" s="412"/>
      <c r="K65" s="412"/>
      <c r="L65" s="412"/>
      <c r="M65" s="412"/>
      <c r="O65" s="83">
        <v>0.9</v>
      </c>
      <c r="P65" s="83">
        <f t="shared" si="5"/>
        <v>19.053000000000001</v>
      </c>
      <c r="W65" s="133">
        <v>42450</v>
      </c>
      <c r="X65" s="10">
        <v>24.88</v>
      </c>
      <c r="Y65" s="10">
        <v>25.02</v>
      </c>
      <c r="Z65" s="10">
        <v>24.55</v>
      </c>
      <c r="AA65" s="10">
        <v>24.83</v>
      </c>
      <c r="AB65" s="95">
        <v>1254300</v>
      </c>
      <c r="AC65" s="10">
        <v>24.83</v>
      </c>
      <c r="AD65" s="2">
        <f t="shared" si="0"/>
        <v>0.46999999999999886</v>
      </c>
      <c r="AE65" s="138">
        <f t="shared" si="1"/>
        <v>-6.4025610244097253E-3</v>
      </c>
    </row>
    <row r="66" spans="1:31" x14ac:dyDescent="0.25">
      <c r="O66" s="34"/>
      <c r="W66" s="133">
        <v>42447</v>
      </c>
      <c r="X66" s="10">
        <v>24.98</v>
      </c>
      <c r="Y66" s="10">
        <v>25.27</v>
      </c>
      <c r="Z66" s="10">
        <v>24.86</v>
      </c>
      <c r="AA66" s="10">
        <v>24.99</v>
      </c>
      <c r="AB66" s="95">
        <v>2348600</v>
      </c>
      <c r="AC66" s="10">
        <v>24.99</v>
      </c>
      <c r="AD66" s="2">
        <f t="shared" si="0"/>
        <v>0.41000000000000014</v>
      </c>
      <c r="AE66" s="138">
        <f t="shared" si="1"/>
        <v>5.2292839903458344E-3</v>
      </c>
    </row>
    <row r="67" spans="1:31" x14ac:dyDescent="0.25">
      <c r="W67" s="133">
        <v>42446</v>
      </c>
      <c r="X67" s="10">
        <v>24.39</v>
      </c>
      <c r="Y67" s="10">
        <v>25.19</v>
      </c>
      <c r="Z67" s="10">
        <v>24.1</v>
      </c>
      <c r="AA67" s="10">
        <v>24.86</v>
      </c>
      <c r="AB67" s="95">
        <v>3314200</v>
      </c>
      <c r="AC67" s="10">
        <v>24.86</v>
      </c>
      <c r="AD67" s="2">
        <f>Y67-Z67</f>
        <v>1.0899999999999999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3" priority="27">
      <formula>F27&gt;0</formula>
    </cfRule>
    <cfRule type="expression" dxfId="272" priority="28">
      <formula>F27&lt;0</formula>
    </cfRule>
  </conditionalFormatting>
  <conditionalFormatting sqref="F29:F33">
    <cfRule type="expression" dxfId="271" priority="23">
      <formula>F29&gt;0</formula>
    </cfRule>
    <cfRule type="expression" dxfId="270" priority="24">
      <formula>F29&lt;0</formula>
    </cfRule>
  </conditionalFormatting>
  <conditionalFormatting sqref="F29:F32">
    <cfRule type="expression" dxfId="269" priority="25">
      <formula>F29&gt;0</formula>
    </cfRule>
    <cfRule type="expression" dxfId="268" priority="26">
      <formula>F29&lt;0</formula>
    </cfRule>
  </conditionalFormatting>
  <conditionalFormatting sqref="H27:H33">
    <cfRule type="expression" dxfId="267" priority="21">
      <formula>H27&gt;0</formula>
    </cfRule>
    <cfRule type="expression" dxfId="266" priority="22">
      <formula>H27&lt;0</formula>
    </cfRule>
  </conditionalFormatting>
  <conditionalFormatting sqref="F34">
    <cfRule type="expression" dxfId="265" priority="19">
      <formula>F34&gt;0</formula>
    </cfRule>
    <cfRule type="expression" dxfId="264" priority="20">
      <formula>F34&lt;0</formula>
    </cfRule>
  </conditionalFormatting>
  <conditionalFormatting sqref="H34">
    <cfRule type="expression" dxfId="263" priority="17">
      <formula>H34&gt;0</formula>
    </cfRule>
    <cfRule type="expression" dxfId="262" priority="18">
      <formula>H34&lt;0</formula>
    </cfRule>
  </conditionalFormatting>
  <conditionalFormatting sqref="F36:F43">
    <cfRule type="expression" dxfId="261" priority="15">
      <formula>F36&gt;0</formula>
    </cfRule>
    <cfRule type="expression" dxfId="260" priority="16">
      <formula>F36&lt;0</formula>
    </cfRule>
  </conditionalFormatting>
  <conditionalFormatting sqref="H36:H43">
    <cfRule type="expression" dxfId="259" priority="13">
      <formula>H36&gt;0</formula>
    </cfRule>
    <cfRule type="expression" dxfId="258" priority="14">
      <formula>H36&lt;0</formula>
    </cfRule>
  </conditionalFormatting>
  <conditionalFormatting sqref="F35">
    <cfRule type="expression" dxfId="257" priority="11">
      <formula>F35&gt;0</formula>
    </cfRule>
    <cfRule type="expression" dxfId="256" priority="12">
      <formula>F35&lt;0</formula>
    </cfRule>
  </conditionalFormatting>
  <conditionalFormatting sqref="H35">
    <cfRule type="expression" dxfId="255" priority="9">
      <formula>H35&gt;0</formula>
    </cfRule>
    <cfRule type="expression" dxfId="254" priority="10">
      <formula>H35&lt;0</formula>
    </cfRule>
  </conditionalFormatting>
  <conditionalFormatting sqref="F22:F26">
    <cfRule type="expression" dxfId="253" priority="7">
      <formula>F22&gt;0</formula>
    </cfRule>
    <cfRule type="expression" dxfId="252" priority="8">
      <formula>F22&lt;0</formula>
    </cfRule>
  </conditionalFormatting>
  <conditionalFormatting sqref="H22:H26">
    <cfRule type="expression" dxfId="251" priority="5">
      <formula>H22&gt;0</formula>
    </cfRule>
    <cfRule type="expression" dxfId="250" priority="6">
      <formula>H22&lt;0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190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42541</v>
      </c>
      <c r="X2" s="10">
        <v>48.85</v>
      </c>
      <c r="Y2" s="10">
        <v>49.21</v>
      </c>
      <c r="Z2" s="10">
        <v>48.51</v>
      </c>
      <c r="AA2" s="10">
        <v>48.61</v>
      </c>
      <c r="AB2" s="95">
        <v>3318900</v>
      </c>
      <c r="AC2" s="10">
        <v>48.61</v>
      </c>
      <c r="AD2" s="2">
        <f>Y2-Z2</f>
        <v>0.70000000000000284</v>
      </c>
      <c r="AE2" s="138">
        <f>AC2/AC3-1</f>
        <v>4.9617531527808012E-3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48.61</v>
      </c>
      <c r="T3" s="1">
        <v>42312</v>
      </c>
      <c r="U3" t="s">
        <v>152</v>
      </c>
      <c r="W3" s="133">
        <v>42538</v>
      </c>
      <c r="X3" s="10">
        <v>48.7</v>
      </c>
      <c r="Y3" s="10">
        <v>48.92</v>
      </c>
      <c r="Z3" s="10">
        <v>48.27</v>
      </c>
      <c r="AA3" s="10">
        <v>48.37</v>
      </c>
      <c r="AB3" s="95">
        <v>8023600</v>
      </c>
      <c r="AC3" s="10">
        <v>48.37</v>
      </c>
      <c r="AD3" s="2">
        <f t="shared" ref="AD3:AD66" si="0">Y3-Z3</f>
        <v>0.64999999999999858</v>
      </c>
      <c r="AE3" s="138">
        <f t="shared" ref="AE3:AE66" si="1">AC3/AC4-1</f>
        <v>-7.1839080459770166E-3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48.61</v>
      </c>
      <c r="W4" s="133">
        <v>42537</v>
      </c>
      <c r="X4" s="10">
        <v>48.26</v>
      </c>
      <c r="Y4" s="10">
        <v>48.78</v>
      </c>
      <c r="Z4" s="10">
        <v>47.89</v>
      </c>
      <c r="AA4" s="10">
        <v>48.72</v>
      </c>
      <c r="AB4" s="95">
        <v>3182300</v>
      </c>
      <c r="AC4" s="10">
        <v>48.72</v>
      </c>
      <c r="AD4" s="2">
        <f t="shared" si="0"/>
        <v>0.89000000000000057</v>
      </c>
      <c r="AE4" s="138">
        <f t="shared" si="1"/>
        <v>5.3652496904663671E-3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42536</v>
      </c>
      <c r="X5" s="10">
        <v>48.31</v>
      </c>
      <c r="Y5" s="10">
        <v>49.08</v>
      </c>
      <c r="Z5" s="10">
        <v>47.95</v>
      </c>
      <c r="AA5" s="10">
        <v>48.46</v>
      </c>
      <c r="AB5" s="95">
        <v>3602300</v>
      </c>
      <c r="AC5" s="10">
        <v>48.46</v>
      </c>
      <c r="AD5" s="2">
        <f t="shared" si="0"/>
        <v>1.1299999999999955</v>
      </c>
      <c r="AE5" s="138">
        <f t="shared" si="1"/>
        <v>8.3229296712441503E-3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42535</v>
      </c>
      <c r="X6" s="10">
        <v>47.61</v>
      </c>
      <c r="Y6" s="10">
        <v>48.12</v>
      </c>
      <c r="Z6" s="10">
        <v>47.36</v>
      </c>
      <c r="AA6" s="10">
        <v>48.06</v>
      </c>
      <c r="AB6" s="95">
        <v>3589300</v>
      </c>
      <c r="AC6" s="10">
        <v>48.06</v>
      </c>
      <c r="AD6" s="2">
        <f t="shared" si="0"/>
        <v>0.75999999999999801</v>
      </c>
      <c r="AE6" s="138">
        <f t="shared" si="1"/>
        <v>6.9138906348209517E-3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200</v>
      </c>
      <c r="Q7" s="2">
        <f>Q10+Q8</f>
        <v>75.019999999999982</v>
      </c>
      <c r="R7" s="197"/>
      <c r="W7" s="133">
        <v>42534</v>
      </c>
      <c r="X7" s="10">
        <v>47.72</v>
      </c>
      <c r="Y7" s="10">
        <v>48.03</v>
      </c>
      <c r="Z7" s="10">
        <v>47.47</v>
      </c>
      <c r="AA7" s="10">
        <v>47.73</v>
      </c>
      <c r="AB7" s="95">
        <v>3772000</v>
      </c>
      <c r="AC7" s="10">
        <v>47.73</v>
      </c>
      <c r="AD7" s="2">
        <f t="shared" si="0"/>
        <v>0.56000000000000227</v>
      </c>
      <c r="AE7" s="138">
        <f t="shared" si="1"/>
        <v>-4.5881126173098474E-3</v>
      </c>
    </row>
    <row r="8" spans="1:41" x14ac:dyDescent="0.25">
      <c r="O8" s="11" t="s">
        <v>205</v>
      </c>
      <c r="P8" s="34"/>
      <c r="Q8" s="2">
        <f>K18+M18-F18+Q2*Q4</f>
        <v>0</v>
      </c>
      <c r="W8" s="133">
        <v>42531</v>
      </c>
      <c r="X8" s="10">
        <v>48.59</v>
      </c>
      <c r="Y8" s="10">
        <v>48.67</v>
      </c>
      <c r="Z8" s="10">
        <v>47.94</v>
      </c>
      <c r="AA8" s="10">
        <v>47.95</v>
      </c>
      <c r="AB8" s="95">
        <v>4735000</v>
      </c>
      <c r="AC8" s="10">
        <v>47.95</v>
      </c>
      <c r="AD8" s="2">
        <f t="shared" si="0"/>
        <v>0.73000000000000398</v>
      </c>
      <c r="AE8" s="138">
        <f t="shared" si="1"/>
        <v>-2.0629084967320188E-2</v>
      </c>
    </row>
    <row r="9" spans="1:41" x14ac:dyDescent="0.25">
      <c r="O9" s="11" t="s">
        <v>272</v>
      </c>
      <c r="Q9" s="138">
        <f>IF(Q2=0, 0, Q8/Q6)</f>
        <v>0</v>
      </c>
      <c r="W9" s="133">
        <v>42530</v>
      </c>
      <c r="X9" s="10">
        <v>48.65</v>
      </c>
      <c r="Y9" s="10">
        <v>49.03</v>
      </c>
      <c r="Z9" s="10">
        <v>48.44</v>
      </c>
      <c r="AA9" s="10">
        <v>48.96</v>
      </c>
      <c r="AB9" s="95">
        <v>2569300</v>
      </c>
      <c r="AC9" s="10">
        <v>48.96</v>
      </c>
      <c r="AD9" s="2">
        <f t="shared" si="0"/>
        <v>0.59000000000000341</v>
      </c>
      <c r="AE9" s="138">
        <f t="shared" si="1"/>
        <v>-4.0832993058381728E-4</v>
      </c>
    </row>
    <row r="10" spans="1:41" x14ac:dyDescent="0.25">
      <c r="O10" s="11" t="s">
        <v>271</v>
      </c>
      <c r="P10" s="34"/>
      <c r="Q10" s="2">
        <f>M36</f>
        <v>75.019999999999982</v>
      </c>
      <c r="W10" s="133">
        <v>42529</v>
      </c>
      <c r="X10" s="10">
        <v>49.04</v>
      </c>
      <c r="Y10" s="10">
        <v>49.46</v>
      </c>
      <c r="Z10" s="10">
        <v>48.77</v>
      </c>
      <c r="AA10" s="10">
        <v>48.98</v>
      </c>
      <c r="AB10" s="95">
        <v>3460500</v>
      </c>
      <c r="AC10" s="10">
        <v>48.98</v>
      </c>
      <c r="AD10" s="2">
        <f t="shared" si="0"/>
        <v>0.68999999999999773</v>
      </c>
      <c r="AE10" s="138">
        <f t="shared" si="1"/>
        <v>2.4559967253376946E-3</v>
      </c>
    </row>
    <row r="11" spans="1:41" x14ac:dyDescent="0.25">
      <c r="O11" s="11" t="s">
        <v>193</v>
      </c>
      <c r="P11" s="34"/>
      <c r="Q11" s="138">
        <f>IF(U58="N/A (N/A)", 0, VALUE(TRIM(CLEAN(MID(U58, FIND("(", U58)+1, 5)))))</f>
        <v>1.5699999999999999E-2</v>
      </c>
      <c r="W11" s="133">
        <v>42528</v>
      </c>
      <c r="X11" s="10">
        <v>48.21</v>
      </c>
      <c r="Y11" s="10">
        <v>49.2</v>
      </c>
      <c r="Z11" s="10">
        <v>48.21</v>
      </c>
      <c r="AA11" s="10">
        <v>48.86</v>
      </c>
      <c r="AB11" s="95">
        <v>4169900</v>
      </c>
      <c r="AC11" s="10">
        <v>48.86</v>
      </c>
      <c r="AD11" s="2">
        <f t="shared" si="0"/>
        <v>0.99000000000000199</v>
      </c>
      <c r="AE11" s="138">
        <f t="shared" si="1"/>
        <v>1.6645859342488523E-2</v>
      </c>
    </row>
    <row r="12" spans="1:41" x14ac:dyDescent="0.25">
      <c r="W12" s="133">
        <v>42527</v>
      </c>
      <c r="X12" s="10">
        <v>48.01</v>
      </c>
      <c r="Y12" s="10">
        <v>48.16</v>
      </c>
      <c r="Z12" s="10">
        <v>47.87</v>
      </c>
      <c r="AA12" s="10">
        <v>48.06</v>
      </c>
      <c r="AB12" s="95">
        <v>5026600</v>
      </c>
      <c r="AC12" s="10">
        <v>48.06</v>
      </c>
      <c r="AD12" s="2">
        <f t="shared" si="0"/>
        <v>0.28999999999999915</v>
      </c>
      <c r="AE12" s="138">
        <f t="shared" si="1"/>
        <v>2.085070892410279E-3</v>
      </c>
    </row>
    <row r="13" spans="1:41" x14ac:dyDescent="0.25">
      <c r="W13" s="133">
        <v>42524</v>
      </c>
      <c r="X13" s="10">
        <v>47.88</v>
      </c>
      <c r="Y13" s="10">
        <v>48.01</v>
      </c>
      <c r="Z13" s="10">
        <v>46.95</v>
      </c>
      <c r="AA13" s="10">
        <v>47.96</v>
      </c>
      <c r="AB13" s="95">
        <v>3564600</v>
      </c>
      <c r="AC13" s="10">
        <v>47.96</v>
      </c>
      <c r="AD13" s="2">
        <f t="shared" si="0"/>
        <v>1.0599999999999952</v>
      </c>
      <c r="AE13" s="138">
        <f t="shared" si="1"/>
        <v>-8.3333333333335258E-4</v>
      </c>
    </row>
    <row r="14" spans="1:41" x14ac:dyDescent="0.25">
      <c r="W14" s="133">
        <v>42523</v>
      </c>
      <c r="X14" s="10">
        <v>47.9</v>
      </c>
      <c r="Y14" s="10">
        <v>48</v>
      </c>
      <c r="Z14" s="10">
        <v>47.58</v>
      </c>
      <c r="AA14" s="10">
        <v>48</v>
      </c>
      <c r="AB14" s="95">
        <v>2843400</v>
      </c>
      <c r="AC14" s="10">
        <v>48</v>
      </c>
      <c r="AD14" s="2">
        <f t="shared" si="0"/>
        <v>0.42000000000000171</v>
      </c>
      <c r="AE14" s="138">
        <f t="shared" si="1"/>
        <v>1.4604631754642217E-3</v>
      </c>
    </row>
    <row r="15" spans="1:41" x14ac:dyDescent="0.25">
      <c r="W15" s="133">
        <v>42522</v>
      </c>
      <c r="X15" s="10">
        <v>47.69</v>
      </c>
      <c r="Y15" s="10">
        <v>48</v>
      </c>
      <c r="Z15" s="10">
        <v>47.3</v>
      </c>
      <c r="AA15" s="10">
        <v>47.93</v>
      </c>
      <c r="AB15" s="95">
        <v>3158500</v>
      </c>
      <c r="AC15" s="10">
        <v>47.93</v>
      </c>
      <c r="AD15" s="2">
        <f t="shared" si="0"/>
        <v>0.70000000000000284</v>
      </c>
      <c r="AE15" s="138">
        <f t="shared" si="1"/>
        <v>5.0325015726568889E-3</v>
      </c>
    </row>
    <row r="16" spans="1:41" x14ac:dyDescent="0.25">
      <c r="W16" s="133">
        <v>42521</v>
      </c>
      <c r="X16" s="10">
        <v>47.69</v>
      </c>
      <c r="Y16" s="10">
        <v>48.15</v>
      </c>
      <c r="Z16" s="10">
        <v>47.17</v>
      </c>
      <c r="AA16" s="10">
        <v>47.69</v>
      </c>
      <c r="AB16" s="95">
        <v>3410700</v>
      </c>
      <c r="AC16" s="10">
        <v>47.69</v>
      </c>
      <c r="AD16" s="2">
        <f t="shared" si="0"/>
        <v>0.97999999999999687</v>
      </c>
      <c r="AE16" s="138">
        <f t="shared" si="1"/>
        <v>-1.4656616415410495E-3</v>
      </c>
    </row>
    <row r="17" spans="1:31" x14ac:dyDescent="0.25">
      <c r="W17" s="133">
        <v>42517</v>
      </c>
      <c r="X17" s="10">
        <v>47.73</v>
      </c>
      <c r="Y17" s="10">
        <v>48</v>
      </c>
      <c r="Z17" s="10">
        <v>47.51</v>
      </c>
      <c r="AA17" s="10">
        <v>47.76</v>
      </c>
      <c r="AB17" s="95">
        <v>2012300</v>
      </c>
      <c r="AC17" s="10">
        <v>47.76</v>
      </c>
      <c r="AD17" s="2">
        <f t="shared" si="0"/>
        <v>0.49000000000000199</v>
      </c>
      <c r="AE17" s="138">
        <f t="shared" si="1"/>
        <v>8.3822296730917678E-4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42516</v>
      </c>
      <c r="X18" s="10">
        <v>47.9</v>
      </c>
      <c r="Y18" s="10">
        <v>48</v>
      </c>
      <c r="Z18" s="10">
        <v>47.52</v>
      </c>
      <c r="AA18" s="10">
        <v>47.72</v>
      </c>
      <c r="AB18" s="95">
        <v>2568700</v>
      </c>
      <c r="AC18" s="10">
        <v>47.72</v>
      </c>
      <c r="AD18" s="2">
        <f t="shared" si="0"/>
        <v>0.47999999999999687</v>
      </c>
      <c r="AE18" s="138" t="e">
        <f t="shared" si="1"/>
        <v>#DIV/0!</v>
      </c>
    </row>
    <row r="19" spans="1:31" x14ac:dyDescent="0.25">
      <c r="G19" s="2"/>
      <c r="W19" s="133">
        <v>42516</v>
      </c>
      <c r="X19" s="10" t="s">
        <v>197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42515</v>
      </c>
      <c r="X20" s="10">
        <v>47.85</v>
      </c>
      <c r="Y20" s="10">
        <v>48.19</v>
      </c>
      <c r="Z20" s="10">
        <v>47.78</v>
      </c>
      <c r="AA20" s="10">
        <v>47.88</v>
      </c>
      <c r="AB20" s="95">
        <v>3549300</v>
      </c>
      <c r="AC20" s="10">
        <v>47.69</v>
      </c>
      <c r="AD20" s="2">
        <f t="shared" si="0"/>
        <v>0.40999999999999659</v>
      </c>
      <c r="AE20" s="138">
        <f t="shared" si="1"/>
        <v>-2.0964360587016895E-4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42514</v>
      </c>
      <c r="X21" s="10">
        <v>47.72</v>
      </c>
      <c r="Y21" s="10">
        <v>48.3</v>
      </c>
      <c r="Z21" s="10">
        <v>47.68</v>
      </c>
      <c r="AA21" s="10">
        <v>47.89</v>
      </c>
      <c r="AB21" s="95">
        <v>4559800</v>
      </c>
      <c r="AC21" s="10">
        <v>47.7</v>
      </c>
      <c r="AD21" s="2">
        <f t="shared" si="0"/>
        <v>0.61999999999999744</v>
      </c>
      <c r="AE21" s="138">
        <f t="shared" si="1"/>
        <v>8.2435003170577836E-3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42513</v>
      </c>
      <c r="X22" s="10">
        <v>46.95</v>
      </c>
      <c r="Y22" s="10">
        <v>47.75</v>
      </c>
      <c r="Z22" s="10">
        <v>46.85</v>
      </c>
      <c r="AA22" s="10">
        <v>47.5</v>
      </c>
      <c r="AB22" s="95">
        <v>3941400</v>
      </c>
      <c r="AC22" s="10">
        <v>47.31</v>
      </c>
      <c r="AD22" s="2">
        <f t="shared" si="0"/>
        <v>0.89999999999999858</v>
      </c>
      <c r="AE22" s="138">
        <f t="shared" si="1"/>
        <v>7.6677316293929376E-3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42510</v>
      </c>
      <c r="X23" s="10">
        <v>47.5</v>
      </c>
      <c r="Y23" s="10">
        <v>47.67</v>
      </c>
      <c r="Z23" s="10">
        <v>47.02</v>
      </c>
      <c r="AA23" s="10">
        <v>47.14</v>
      </c>
      <c r="AB23" s="95">
        <v>3310800</v>
      </c>
      <c r="AC23" s="10">
        <v>46.95</v>
      </c>
      <c r="AD23" s="2">
        <f t="shared" si="0"/>
        <v>0.64999999999999858</v>
      </c>
      <c r="AE23" s="138">
        <f t="shared" si="1"/>
        <v>-6.3856960408670282E-4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42509</v>
      </c>
      <c r="X24" s="10">
        <v>46.96</v>
      </c>
      <c r="Y24" s="10">
        <v>47.23</v>
      </c>
      <c r="Z24" s="10">
        <v>46.5</v>
      </c>
      <c r="AA24" s="10">
        <v>47.17</v>
      </c>
      <c r="AB24" s="95">
        <v>3242000</v>
      </c>
      <c r="AC24" s="10">
        <v>46.98</v>
      </c>
      <c r="AD24" s="2">
        <f t="shared" si="0"/>
        <v>0.72999999999999687</v>
      </c>
      <c r="AE24" s="138">
        <f t="shared" si="1"/>
        <v>1.0654165778818392E-3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42508</v>
      </c>
      <c r="X25" s="10">
        <v>47.26</v>
      </c>
      <c r="Y25" s="10">
        <v>47.46</v>
      </c>
      <c r="Z25" s="10">
        <v>46.57</v>
      </c>
      <c r="AA25" s="10">
        <v>47.12</v>
      </c>
      <c r="AB25" s="95">
        <v>5900900</v>
      </c>
      <c r="AC25" s="10">
        <v>46.93</v>
      </c>
      <c r="AD25" s="2">
        <f t="shared" si="0"/>
        <v>0.89000000000000057</v>
      </c>
      <c r="AE25" s="138">
        <f t="shared" si="1"/>
        <v>-8.0321285140563248E-3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42507</v>
      </c>
      <c r="X26" s="10">
        <v>47.95</v>
      </c>
      <c r="Y26" s="10">
        <v>48.21</v>
      </c>
      <c r="Z26" s="10">
        <v>47.29</v>
      </c>
      <c r="AA26" s="10">
        <v>47.5</v>
      </c>
      <c r="AB26" s="95">
        <v>4522400</v>
      </c>
      <c r="AC26" s="10">
        <v>47.31</v>
      </c>
      <c r="AD26" s="2">
        <f t="shared" si="0"/>
        <v>0.92000000000000171</v>
      </c>
      <c r="AE26" s="138">
        <f t="shared" si="1"/>
        <v>-9.2146596858638796E-3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42506</v>
      </c>
      <c r="X27" s="10">
        <v>47.58</v>
      </c>
      <c r="Y27" s="10">
        <v>48.08</v>
      </c>
      <c r="Z27" s="10">
        <v>47.41</v>
      </c>
      <c r="AA27" s="10">
        <v>47.94</v>
      </c>
      <c r="AB27" s="95">
        <v>3872000</v>
      </c>
      <c r="AC27" s="10">
        <v>47.75</v>
      </c>
      <c r="AD27" s="2">
        <f t="shared" si="0"/>
        <v>0.67000000000000171</v>
      </c>
      <c r="AE27" s="138">
        <f t="shared" si="1"/>
        <v>9.5137420718816035E-3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42503</v>
      </c>
      <c r="X28" s="10">
        <v>48.55</v>
      </c>
      <c r="Y28" s="10">
        <v>48.79</v>
      </c>
      <c r="Z28" s="10">
        <v>47.06</v>
      </c>
      <c r="AA28" s="10">
        <v>47.49</v>
      </c>
      <c r="AB28" s="95">
        <v>6597600</v>
      </c>
      <c r="AC28" s="10">
        <v>47.3</v>
      </c>
      <c r="AD28" s="2">
        <f t="shared" si="0"/>
        <v>1.7299999999999969</v>
      </c>
      <c r="AE28" s="138">
        <f t="shared" si="1"/>
        <v>-2.171664943123075E-2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42502</v>
      </c>
      <c r="X29" s="10">
        <v>48.6</v>
      </c>
      <c r="Y29" s="10">
        <v>48.74</v>
      </c>
      <c r="Z29" s="10">
        <v>48.26</v>
      </c>
      <c r="AA29" s="10">
        <v>48.54</v>
      </c>
      <c r="AB29" s="95">
        <v>3699400</v>
      </c>
      <c r="AC29" s="10">
        <v>48.35</v>
      </c>
      <c r="AD29" s="2">
        <f t="shared" si="0"/>
        <v>0.48000000000000398</v>
      </c>
      <c r="AE29" s="138">
        <f t="shared" si="1"/>
        <v>2.6959767731231654E-3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42501</v>
      </c>
      <c r="X30" s="10">
        <v>49.09</v>
      </c>
      <c r="Y30" s="10">
        <v>49.09</v>
      </c>
      <c r="Z30" s="10">
        <v>48.29</v>
      </c>
      <c r="AA30" s="10">
        <v>48.41</v>
      </c>
      <c r="AB30" s="95">
        <v>5693000</v>
      </c>
      <c r="AC30" s="10">
        <v>48.22</v>
      </c>
      <c r="AD30" s="2">
        <f t="shared" si="0"/>
        <v>0.80000000000000426</v>
      </c>
      <c r="AE30" s="138">
        <f t="shared" si="1"/>
        <v>-1.5315499285276646E-2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207</v>
      </c>
      <c r="W31" s="133">
        <v>42500</v>
      </c>
      <c r="X31" s="10">
        <v>47.98</v>
      </c>
      <c r="Y31" s="10">
        <v>49.18</v>
      </c>
      <c r="Z31" s="10">
        <v>47.82</v>
      </c>
      <c r="AA31" s="10">
        <v>49.17</v>
      </c>
      <c r="AB31" s="95">
        <v>6567500</v>
      </c>
      <c r="AC31" s="10">
        <v>48.97</v>
      </c>
      <c r="AD31" s="2">
        <f t="shared" si="0"/>
        <v>1.3599999999999994</v>
      </c>
      <c r="AE31" s="138">
        <f t="shared" si="1"/>
        <v>2.8133529288263626E-2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42499</v>
      </c>
      <c r="X32" s="10">
        <v>47.19</v>
      </c>
      <c r="Y32" s="10">
        <v>47.99</v>
      </c>
      <c r="Z32" s="10">
        <v>47.19</v>
      </c>
      <c r="AA32" s="10">
        <v>47.82</v>
      </c>
      <c r="AB32" s="95">
        <v>5135600</v>
      </c>
      <c r="AC32" s="10">
        <v>47.63</v>
      </c>
      <c r="AD32" s="2">
        <f t="shared" si="0"/>
        <v>0.80000000000000426</v>
      </c>
      <c r="AE32" s="138">
        <f t="shared" si="1"/>
        <v>1.6648879402348049E-2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42496</v>
      </c>
      <c r="X33" s="10">
        <v>46.75</v>
      </c>
      <c r="Y33" s="10">
        <v>47.06</v>
      </c>
      <c r="Z33" s="10">
        <v>46.41</v>
      </c>
      <c r="AA33" s="10">
        <v>47.04</v>
      </c>
      <c r="AB33" s="95">
        <v>5507300</v>
      </c>
      <c r="AC33" s="10">
        <v>46.85</v>
      </c>
      <c r="AD33" s="2">
        <f t="shared" si="0"/>
        <v>0.65000000000000568</v>
      </c>
      <c r="AE33" s="138">
        <f t="shared" si="1"/>
        <v>2.7825342465754854E-3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42495</v>
      </c>
      <c r="X34" s="10">
        <v>46.63</v>
      </c>
      <c r="Y34" s="10">
        <v>47.2</v>
      </c>
      <c r="Z34" s="10">
        <v>46.41</v>
      </c>
      <c r="AA34" s="10">
        <v>46.91</v>
      </c>
      <c r="AB34" s="95">
        <v>5608600</v>
      </c>
      <c r="AC34" s="10">
        <v>46.72</v>
      </c>
      <c r="AD34" s="2">
        <f t="shared" si="0"/>
        <v>0.79000000000000625</v>
      </c>
      <c r="AE34" s="138">
        <f t="shared" si="1"/>
        <v>4.9473004947300225E-3</v>
      </c>
    </row>
    <row r="35" spans="1:31" x14ac:dyDescent="0.25">
      <c r="W35" s="133">
        <v>42494</v>
      </c>
      <c r="X35" s="10">
        <v>46.34</v>
      </c>
      <c r="Y35" s="10">
        <v>46.81</v>
      </c>
      <c r="Z35" s="10">
        <v>46.07</v>
      </c>
      <c r="AA35" s="10">
        <v>46.68</v>
      </c>
      <c r="AB35" s="95">
        <v>3541500</v>
      </c>
      <c r="AC35" s="10">
        <v>46.49</v>
      </c>
      <c r="AD35" s="2">
        <f t="shared" si="0"/>
        <v>0.74000000000000199</v>
      </c>
      <c r="AE35" s="138">
        <f t="shared" si="1"/>
        <v>1.2922679302176387E-3</v>
      </c>
    </row>
    <row r="36" spans="1:31" x14ac:dyDescent="0.25">
      <c r="L36" t="s">
        <v>274</v>
      </c>
      <c r="M36" s="2">
        <f>M50+K50-F50</f>
        <v>75.019999999999982</v>
      </c>
      <c r="W36" s="133">
        <v>42493</v>
      </c>
      <c r="X36" s="10">
        <v>46.81</v>
      </c>
      <c r="Y36" s="10">
        <v>47.11</v>
      </c>
      <c r="Z36" s="10">
        <v>46.48</v>
      </c>
      <c r="AA36" s="10">
        <v>46.61</v>
      </c>
      <c r="AB36" s="95">
        <v>5685100</v>
      </c>
      <c r="AC36" s="10">
        <v>46.43</v>
      </c>
      <c r="AD36" s="2">
        <f t="shared" si="0"/>
        <v>0.63000000000000256</v>
      </c>
      <c r="AE36" s="138">
        <f t="shared" si="1"/>
        <v>-1.1917429240263955E-2</v>
      </c>
    </row>
    <row r="37" spans="1:31" x14ac:dyDescent="0.25">
      <c r="A37" s="418" t="s">
        <v>1</v>
      </c>
      <c r="B37" s="418" t="s">
        <v>2</v>
      </c>
      <c r="C37" s="418" t="s">
        <v>4</v>
      </c>
      <c r="D37" s="420" t="s">
        <v>5</v>
      </c>
      <c r="E37" s="420" t="s">
        <v>94</v>
      </c>
      <c r="F37" s="420" t="s">
        <v>60</v>
      </c>
      <c r="G37" s="418" t="s">
        <v>3</v>
      </c>
      <c r="H37" s="418" t="s">
        <v>6</v>
      </c>
      <c r="I37" s="420" t="s">
        <v>7</v>
      </c>
      <c r="J37" s="420" t="s">
        <v>95</v>
      </c>
      <c r="K37" s="420" t="s">
        <v>61</v>
      </c>
      <c r="L37" s="418" t="s">
        <v>77</v>
      </c>
      <c r="M37" s="418" t="s">
        <v>38</v>
      </c>
      <c r="W37" s="133">
        <v>42492</v>
      </c>
      <c r="X37" s="10">
        <v>46.21</v>
      </c>
      <c r="Y37" s="10">
        <v>47.4</v>
      </c>
      <c r="Z37" s="10">
        <v>45.84</v>
      </c>
      <c r="AA37" s="10">
        <v>47.18</v>
      </c>
      <c r="AB37" s="95">
        <v>8044400</v>
      </c>
      <c r="AC37" s="10">
        <v>46.99</v>
      </c>
      <c r="AD37" s="2">
        <f t="shared" si="0"/>
        <v>1.5599999999999952</v>
      </c>
      <c r="AE37" s="138">
        <f t="shared" si="1"/>
        <v>3.5934744268077745E-2</v>
      </c>
    </row>
    <row r="38" spans="1:31" x14ac:dyDescent="0.25">
      <c r="A38" s="421" t="s">
        <v>190</v>
      </c>
      <c r="B38" s="411">
        <v>42376</v>
      </c>
      <c r="C38" s="412">
        <v>60</v>
      </c>
      <c r="D38" s="413">
        <v>41.01</v>
      </c>
      <c r="E38" s="413">
        <v>0</v>
      </c>
      <c r="F38" s="413">
        <f>C38*D38</f>
        <v>2460.6</v>
      </c>
      <c r="G38" s="411">
        <v>42426</v>
      </c>
      <c r="H38" s="416">
        <v>20</v>
      </c>
      <c r="I38" s="413">
        <v>38.450000000000003</v>
      </c>
      <c r="J38" s="413">
        <v>0.02</v>
      </c>
      <c r="K38" s="413">
        <f>H38*I38-J38</f>
        <v>768.98</v>
      </c>
      <c r="L38" s="411">
        <v>42444</v>
      </c>
      <c r="M38" s="413">
        <v>15.2</v>
      </c>
      <c r="W38" s="133">
        <v>42489</v>
      </c>
      <c r="X38" s="10">
        <v>45.89</v>
      </c>
      <c r="Y38" s="10">
        <v>46.9</v>
      </c>
      <c r="Z38" s="10">
        <v>44.96</v>
      </c>
      <c r="AA38" s="10">
        <v>45.54</v>
      </c>
      <c r="AB38" s="95">
        <v>14456700</v>
      </c>
      <c r="AC38" s="10">
        <v>45.36</v>
      </c>
      <c r="AD38" s="2">
        <f t="shared" si="0"/>
        <v>1.9399999999999977</v>
      </c>
      <c r="AE38" s="138">
        <f t="shared" si="1"/>
        <v>4.8786127167629978E-2</v>
      </c>
    </row>
    <row r="39" spans="1:31" x14ac:dyDescent="0.25">
      <c r="A39" s="422" t="s">
        <v>71</v>
      </c>
      <c r="B39" s="411">
        <v>42403</v>
      </c>
      <c r="C39" s="412">
        <v>20</v>
      </c>
      <c r="D39" s="413">
        <v>35.5</v>
      </c>
      <c r="E39" s="413">
        <v>0</v>
      </c>
      <c r="F39" s="413">
        <f>C39*D39</f>
        <v>710</v>
      </c>
      <c r="G39" s="411">
        <v>42426</v>
      </c>
      <c r="H39" s="416">
        <v>30</v>
      </c>
      <c r="I39" s="413">
        <v>38.75</v>
      </c>
      <c r="J39" s="413">
        <v>0.03</v>
      </c>
      <c r="K39" s="413">
        <f>H39*I39-J39</f>
        <v>1162.47</v>
      </c>
      <c r="L39" s="412"/>
      <c r="M39" s="412"/>
      <c r="W39" s="133">
        <v>42488</v>
      </c>
      <c r="X39" s="10">
        <v>44.24</v>
      </c>
      <c r="Y39" s="10">
        <v>44.32</v>
      </c>
      <c r="Z39" s="10">
        <v>43.2</v>
      </c>
      <c r="AA39" s="10">
        <v>43.42</v>
      </c>
      <c r="AB39" s="95">
        <v>5722500</v>
      </c>
      <c r="AC39" s="10">
        <v>43.25</v>
      </c>
      <c r="AD39" s="2">
        <f t="shared" si="0"/>
        <v>1.1199999999999974</v>
      </c>
      <c r="AE39" s="138">
        <f t="shared" si="1"/>
        <v>-2.5681459788240657E-2</v>
      </c>
    </row>
    <row r="40" spans="1:31" x14ac:dyDescent="0.25">
      <c r="A40" s="412"/>
      <c r="B40" s="412"/>
      <c r="C40" s="412"/>
      <c r="D40" s="413"/>
      <c r="E40" s="413"/>
      <c r="F40" s="413"/>
      <c r="G40" s="411">
        <v>42447</v>
      </c>
      <c r="H40" s="416">
        <v>30</v>
      </c>
      <c r="I40" s="413">
        <v>43.3</v>
      </c>
      <c r="J40" s="413">
        <v>0.03</v>
      </c>
      <c r="K40" s="413">
        <f>H40*I40-J40</f>
        <v>1298.97</v>
      </c>
      <c r="L40" s="412"/>
      <c r="M40" s="412"/>
      <c r="W40" s="133">
        <v>42487</v>
      </c>
      <c r="X40" s="10">
        <v>44.46</v>
      </c>
      <c r="Y40" s="10">
        <v>44.72</v>
      </c>
      <c r="Z40" s="10">
        <v>44.11</v>
      </c>
      <c r="AA40" s="10">
        <v>44.57</v>
      </c>
      <c r="AB40" s="95">
        <v>5450100</v>
      </c>
      <c r="AC40" s="10">
        <v>44.39</v>
      </c>
      <c r="AD40" s="2">
        <f t="shared" si="0"/>
        <v>0.60999999999999943</v>
      </c>
      <c r="AE40" s="138">
        <f t="shared" si="1"/>
        <v>4.0714770413934342E-3</v>
      </c>
    </row>
    <row r="41" spans="1:31" x14ac:dyDescent="0.25">
      <c r="A41" s="412"/>
      <c r="B41" s="412"/>
      <c r="C41" s="412"/>
      <c r="D41" s="413"/>
      <c r="E41" s="413"/>
      <c r="F41" s="413"/>
      <c r="G41" s="412"/>
      <c r="H41" s="412"/>
      <c r="I41" s="413"/>
      <c r="J41" s="413"/>
      <c r="K41" s="413"/>
      <c r="L41" s="412"/>
      <c r="M41" s="412"/>
      <c r="O41" s="34"/>
      <c r="R41" s="34"/>
      <c r="W41" s="133">
        <v>42486</v>
      </c>
      <c r="X41" s="10">
        <v>44.08</v>
      </c>
      <c r="Y41" s="10">
        <v>44.63</v>
      </c>
      <c r="Z41" s="10">
        <v>43.99</v>
      </c>
      <c r="AA41" s="10">
        <v>44.39</v>
      </c>
      <c r="AB41" s="95">
        <v>5065500</v>
      </c>
      <c r="AC41" s="10">
        <v>44.21</v>
      </c>
      <c r="AD41" s="2">
        <f t="shared" si="0"/>
        <v>0.64000000000000057</v>
      </c>
      <c r="AE41" s="138">
        <f t="shared" si="1"/>
        <v>7.7501709596536905E-3</v>
      </c>
    </row>
    <row r="42" spans="1:31" ht="20.25" thickBot="1" x14ac:dyDescent="0.35">
      <c r="A42" s="412"/>
      <c r="B42" s="412"/>
      <c r="C42" s="412"/>
      <c r="D42" s="413"/>
      <c r="E42" s="413"/>
      <c r="F42" s="413"/>
      <c r="G42" s="412"/>
      <c r="H42" s="412"/>
      <c r="I42" s="413"/>
      <c r="J42" s="413"/>
      <c r="K42" s="413"/>
      <c r="L42" s="412"/>
      <c r="M42" s="412"/>
      <c r="O42" s="260" t="s">
        <v>78</v>
      </c>
      <c r="P42" s="260"/>
      <c r="Q42" s="34"/>
      <c r="R42" s="34"/>
      <c r="T42" s="91" t="s">
        <v>113</v>
      </c>
      <c r="W42" s="133">
        <v>42485</v>
      </c>
      <c r="X42" s="10">
        <v>44.36</v>
      </c>
      <c r="Y42" s="10">
        <v>44.43</v>
      </c>
      <c r="Z42" s="10">
        <v>43.9</v>
      </c>
      <c r="AA42" s="10">
        <v>44.04</v>
      </c>
      <c r="AB42" s="95">
        <v>4556500</v>
      </c>
      <c r="AC42" s="10">
        <v>43.87</v>
      </c>
      <c r="AD42" s="2">
        <f t="shared" si="0"/>
        <v>0.53000000000000114</v>
      </c>
      <c r="AE42" s="138">
        <f t="shared" si="1"/>
        <v>-7.0167496604799373E-3</v>
      </c>
    </row>
    <row r="43" spans="1:31" ht="15.75" thickTop="1" x14ac:dyDescent="0.25">
      <c r="A43" s="412"/>
      <c r="B43" s="412"/>
      <c r="C43" s="412"/>
      <c r="D43" s="413"/>
      <c r="E43" s="413"/>
      <c r="F43" s="413"/>
      <c r="G43" s="412"/>
      <c r="H43" s="412"/>
      <c r="I43" s="413"/>
      <c r="J43" s="413"/>
      <c r="K43" s="413"/>
      <c r="L43" s="412"/>
      <c r="M43" s="412"/>
      <c r="O43" s="83">
        <v>1.1000000000000001</v>
      </c>
      <c r="P43" s="83">
        <f>O43*$Q$4</f>
        <v>53.471000000000004</v>
      </c>
      <c r="Q43" s="34"/>
      <c r="R43" s="34"/>
      <c r="T43" s="128" t="s">
        <v>98</v>
      </c>
      <c r="U43" s="98">
        <v>48.37</v>
      </c>
      <c r="W43" s="133">
        <v>42482</v>
      </c>
      <c r="X43" s="10">
        <v>44.28</v>
      </c>
      <c r="Y43" s="10">
        <v>45</v>
      </c>
      <c r="Z43" s="10">
        <v>44.06</v>
      </c>
      <c r="AA43" s="10">
        <v>44.36</v>
      </c>
      <c r="AB43" s="95">
        <v>3268500</v>
      </c>
      <c r="AC43" s="10">
        <v>44.18</v>
      </c>
      <c r="AD43" s="2">
        <f t="shared" si="0"/>
        <v>0.93999999999999773</v>
      </c>
      <c r="AE43" s="138">
        <f t="shared" si="1"/>
        <v>-2.7088036117380865E-3</v>
      </c>
    </row>
    <row r="44" spans="1:31" x14ac:dyDescent="0.25">
      <c r="A44" s="412"/>
      <c r="B44" s="412"/>
      <c r="C44" s="412"/>
      <c r="D44" s="413"/>
      <c r="E44" s="413"/>
      <c r="F44" s="413"/>
      <c r="G44" s="412"/>
      <c r="H44" s="412"/>
      <c r="I44" s="413"/>
      <c r="J44" s="413"/>
      <c r="K44" s="413"/>
      <c r="L44" s="412"/>
      <c r="M44" s="412"/>
      <c r="O44" s="83">
        <v>1.0900000000000001</v>
      </c>
      <c r="P44" s="83">
        <f t="shared" ref="P44:P63" si="5">O44*$Q$4</f>
        <v>52.984900000000003</v>
      </c>
      <c r="Q44" s="34"/>
      <c r="R44" s="34"/>
      <c r="T44" s="93" t="s">
        <v>99</v>
      </c>
      <c r="U44" s="88">
        <v>48.85</v>
      </c>
      <c r="W44" s="133">
        <v>42481</v>
      </c>
      <c r="X44" s="10">
        <v>44.6</v>
      </c>
      <c r="Y44" s="10">
        <v>44.87</v>
      </c>
      <c r="Z44" s="10">
        <v>44.33</v>
      </c>
      <c r="AA44" s="10">
        <v>44.48</v>
      </c>
      <c r="AB44" s="95">
        <v>4252600</v>
      </c>
      <c r="AC44" s="10">
        <v>44.3</v>
      </c>
      <c r="AD44" s="2">
        <f t="shared" si="0"/>
        <v>0.53999999999999915</v>
      </c>
      <c r="AE44" s="138">
        <f t="shared" si="1"/>
        <v>-3.1503150315032036E-3</v>
      </c>
    </row>
    <row r="45" spans="1:31" x14ac:dyDescent="0.25">
      <c r="A45" s="412"/>
      <c r="B45" s="412"/>
      <c r="C45" s="412"/>
      <c r="D45" s="413"/>
      <c r="E45" s="413"/>
      <c r="F45" s="413"/>
      <c r="G45" s="412"/>
      <c r="H45" s="412"/>
      <c r="I45" s="413"/>
      <c r="J45" s="413"/>
      <c r="K45" s="413"/>
      <c r="L45" s="412"/>
      <c r="M45" s="412"/>
      <c r="O45" s="83">
        <v>1.08</v>
      </c>
      <c r="P45" s="83">
        <f t="shared" si="5"/>
        <v>52.498800000000003</v>
      </c>
      <c r="Q45" s="34"/>
      <c r="R45" s="34"/>
      <c r="T45" s="93" t="s">
        <v>100</v>
      </c>
      <c r="U45" s="88" t="s">
        <v>466</v>
      </c>
      <c r="W45" s="133">
        <v>42480</v>
      </c>
      <c r="X45" s="10">
        <v>44.92</v>
      </c>
      <c r="Y45" s="10">
        <v>45</v>
      </c>
      <c r="Z45" s="10">
        <v>44.43</v>
      </c>
      <c r="AA45" s="10">
        <v>44.62</v>
      </c>
      <c r="AB45" s="95">
        <v>5954200</v>
      </c>
      <c r="AC45" s="10">
        <v>44.44</v>
      </c>
      <c r="AD45" s="2">
        <f t="shared" si="0"/>
        <v>0.57000000000000028</v>
      </c>
      <c r="AE45" s="138">
        <f t="shared" si="1"/>
        <v>-5.5940926381741196E-3</v>
      </c>
    </row>
    <row r="46" spans="1:31" x14ac:dyDescent="0.25">
      <c r="A46" s="412"/>
      <c r="B46" s="412"/>
      <c r="C46" s="412"/>
      <c r="D46" s="413"/>
      <c r="E46" s="413"/>
      <c r="F46" s="413"/>
      <c r="G46" s="412"/>
      <c r="H46" s="412"/>
      <c r="I46" s="413"/>
      <c r="J46" s="413"/>
      <c r="K46" s="413"/>
      <c r="L46" s="412"/>
      <c r="M46" s="412"/>
      <c r="O46" s="83">
        <v>1.07</v>
      </c>
      <c r="P46" s="83">
        <f t="shared" si="5"/>
        <v>52.012700000000002</v>
      </c>
      <c r="Q46" s="83"/>
      <c r="R46" s="34"/>
      <c r="T46" s="93" t="s">
        <v>101</v>
      </c>
      <c r="U46" s="88" t="s">
        <v>467</v>
      </c>
      <c r="W46" s="133">
        <v>42479</v>
      </c>
      <c r="X46" s="10">
        <v>44.95</v>
      </c>
      <c r="Y46" s="10">
        <v>45.11</v>
      </c>
      <c r="Z46" s="10">
        <v>44.16</v>
      </c>
      <c r="AA46" s="10">
        <v>44.87</v>
      </c>
      <c r="AB46" s="95">
        <v>8251900</v>
      </c>
      <c r="AC46" s="10">
        <v>44.69</v>
      </c>
      <c r="AD46" s="2">
        <f t="shared" si="0"/>
        <v>0.95000000000000284</v>
      </c>
      <c r="AE46" s="138">
        <f t="shared" si="1"/>
        <v>4.4772778150869996E-4</v>
      </c>
    </row>
    <row r="47" spans="1:31" x14ac:dyDescent="0.25">
      <c r="A47" s="412"/>
      <c r="B47" s="412"/>
      <c r="C47" s="412"/>
      <c r="D47" s="413"/>
      <c r="E47" s="413"/>
      <c r="F47" s="413"/>
      <c r="G47" s="412"/>
      <c r="H47" s="412"/>
      <c r="I47" s="413"/>
      <c r="J47" s="413"/>
      <c r="K47" s="413"/>
      <c r="L47" s="412"/>
      <c r="M47" s="412"/>
      <c r="O47" s="83">
        <v>1.06</v>
      </c>
      <c r="P47" s="83">
        <f t="shared" si="5"/>
        <v>51.526600000000002</v>
      </c>
      <c r="Q47" s="83"/>
      <c r="R47" s="34"/>
      <c r="T47" s="93" t="s">
        <v>102</v>
      </c>
      <c r="U47" s="88">
        <v>55.27</v>
      </c>
      <c r="W47" s="133">
        <v>42478</v>
      </c>
      <c r="X47" s="10">
        <v>44</v>
      </c>
      <c r="Y47" s="10">
        <v>45.19</v>
      </c>
      <c r="Z47" s="10">
        <v>44</v>
      </c>
      <c r="AA47" s="10">
        <v>44.85</v>
      </c>
      <c r="AB47" s="95">
        <v>10003000</v>
      </c>
      <c r="AC47" s="10">
        <v>44.67</v>
      </c>
      <c r="AD47" s="2">
        <f t="shared" si="0"/>
        <v>1.1899999999999977</v>
      </c>
      <c r="AE47" s="138">
        <f t="shared" si="1"/>
        <v>1.1778029445073779E-2</v>
      </c>
    </row>
    <row r="48" spans="1:31" x14ac:dyDescent="0.25">
      <c r="A48" s="412"/>
      <c r="B48" s="412"/>
      <c r="C48" s="412"/>
      <c r="D48" s="413"/>
      <c r="E48" s="413"/>
      <c r="F48" s="413"/>
      <c r="G48" s="412"/>
      <c r="H48" s="412"/>
      <c r="I48" s="413"/>
      <c r="J48" s="413"/>
      <c r="K48" s="413"/>
      <c r="L48" s="412"/>
      <c r="M48" s="412"/>
      <c r="O48" s="83">
        <v>1.05</v>
      </c>
      <c r="P48" s="83">
        <f t="shared" si="5"/>
        <v>51.040500000000002</v>
      </c>
      <c r="Q48" s="83"/>
      <c r="R48" s="34"/>
      <c r="T48" s="93" t="s">
        <v>103</v>
      </c>
      <c r="U48" s="88">
        <v>1.20018</v>
      </c>
      <c r="W48" s="133">
        <v>42475</v>
      </c>
      <c r="X48" s="10">
        <v>44.25</v>
      </c>
      <c r="Y48" s="10">
        <v>44.74</v>
      </c>
      <c r="Z48" s="10">
        <v>43.67</v>
      </c>
      <c r="AA48" s="10">
        <v>44.33</v>
      </c>
      <c r="AB48" s="95">
        <v>42417300</v>
      </c>
      <c r="AC48" s="10">
        <v>44.15</v>
      </c>
      <c r="AD48" s="2">
        <f t="shared" si="0"/>
        <v>1.0700000000000003</v>
      </c>
      <c r="AE48" s="138">
        <f t="shared" si="1"/>
        <v>3.1810952056350317E-3</v>
      </c>
    </row>
    <row r="49" spans="1:31" x14ac:dyDescent="0.25">
      <c r="A49" s="412"/>
      <c r="B49" s="412"/>
      <c r="C49" s="412"/>
      <c r="D49" s="413"/>
      <c r="E49" s="413"/>
      <c r="F49" s="413"/>
      <c r="G49" s="412"/>
      <c r="H49" s="412"/>
      <c r="I49" s="413"/>
      <c r="J49" s="413"/>
      <c r="K49" s="413"/>
      <c r="L49" s="412"/>
      <c r="M49" s="412"/>
      <c r="O49" s="83">
        <v>1.04</v>
      </c>
      <c r="P49" s="83">
        <f t="shared" si="5"/>
        <v>50.554400000000001</v>
      </c>
      <c r="Q49" s="83"/>
      <c r="R49" s="34"/>
      <c r="T49" s="93" t="s">
        <v>123</v>
      </c>
      <c r="U49" s="88" t="s">
        <v>247</v>
      </c>
      <c r="W49" s="133">
        <v>42474</v>
      </c>
      <c r="X49" s="10">
        <v>44.42</v>
      </c>
      <c r="Y49" s="10">
        <v>44.65</v>
      </c>
      <c r="Z49" s="10">
        <v>43.89</v>
      </c>
      <c r="AA49" s="10">
        <v>44.19</v>
      </c>
      <c r="AB49" s="95">
        <v>6431600</v>
      </c>
      <c r="AC49" s="10">
        <v>44.01</v>
      </c>
      <c r="AD49" s="2">
        <f t="shared" si="0"/>
        <v>0.75999999999999801</v>
      </c>
      <c r="AE49" s="138">
        <f t="shared" si="1"/>
        <v>-8.1135902636916279E-3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50.068300000000001</v>
      </c>
      <c r="Q50" s="83"/>
      <c r="R50" s="34"/>
      <c r="T50" s="93"/>
      <c r="U50" s="88"/>
      <c r="W50" s="133">
        <v>42473</v>
      </c>
      <c r="X50" s="10">
        <v>44.24</v>
      </c>
      <c r="Y50" s="10">
        <v>44.67</v>
      </c>
      <c r="Z50" s="10">
        <v>43.97</v>
      </c>
      <c r="AA50" s="10">
        <v>44.55</v>
      </c>
      <c r="AB50" s="95">
        <v>4808000</v>
      </c>
      <c r="AC50" s="10">
        <v>44.37</v>
      </c>
      <c r="AD50" s="2">
        <f t="shared" si="0"/>
        <v>0.70000000000000284</v>
      </c>
      <c r="AE50" s="138">
        <f t="shared" si="1"/>
        <v>1.6727772685609432E-2</v>
      </c>
    </row>
    <row r="51" spans="1:31" x14ac:dyDescent="0.25">
      <c r="G51" s="2"/>
      <c r="O51" s="83">
        <v>1.02</v>
      </c>
      <c r="P51" s="83">
        <f t="shared" si="5"/>
        <v>49.5822</v>
      </c>
      <c r="Q51" s="83"/>
      <c r="R51" s="34"/>
      <c r="T51" s="93" t="s">
        <v>105</v>
      </c>
      <c r="U51" s="88" t="s">
        <v>383</v>
      </c>
      <c r="W51" s="133">
        <v>42472</v>
      </c>
      <c r="X51" s="10">
        <v>43.94</v>
      </c>
      <c r="Y51" s="10">
        <v>43.98</v>
      </c>
      <c r="Z51" s="10">
        <v>43.11</v>
      </c>
      <c r="AA51" s="10">
        <v>43.81</v>
      </c>
      <c r="AB51" s="95">
        <v>5061700</v>
      </c>
      <c r="AC51" s="10">
        <v>43.64</v>
      </c>
      <c r="AD51" s="2">
        <f t="shared" si="0"/>
        <v>0.86999999999999744</v>
      </c>
      <c r="AE51" s="138">
        <f t="shared" si="1"/>
        <v>1.1470520761642788E-3</v>
      </c>
    </row>
    <row r="52" spans="1:31" x14ac:dyDescent="0.25">
      <c r="O52" s="83">
        <v>1.01</v>
      </c>
      <c r="P52" s="83">
        <f t="shared" si="5"/>
        <v>49.0961</v>
      </c>
      <c r="Q52" s="83"/>
      <c r="R52" s="34"/>
      <c r="T52" s="93" t="s">
        <v>106</v>
      </c>
      <c r="U52" s="88" t="s">
        <v>198</v>
      </c>
      <c r="W52" s="133">
        <v>42471</v>
      </c>
      <c r="X52" s="10">
        <v>43.97</v>
      </c>
      <c r="Y52" s="10">
        <v>44.58</v>
      </c>
      <c r="Z52" s="10">
        <v>43.74</v>
      </c>
      <c r="AA52" s="10">
        <v>43.76</v>
      </c>
      <c r="AB52" s="95">
        <v>4761800</v>
      </c>
      <c r="AC52" s="10">
        <v>43.59</v>
      </c>
      <c r="AD52" s="2">
        <f t="shared" si="0"/>
        <v>0.83999999999999631</v>
      </c>
      <c r="AE52" s="138">
        <f t="shared" si="1"/>
        <v>-1.8319212273871788E-3</v>
      </c>
    </row>
    <row r="53" spans="1:31" x14ac:dyDescent="0.25">
      <c r="O53" s="83">
        <v>1</v>
      </c>
      <c r="P53" s="83">
        <f t="shared" si="5"/>
        <v>48.61</v>
      </c>
      <c r="Q53" s="83"/>
      <c r="R53" s="34"/>
      <c r="T53" s="93" t="s">
        <v>107</v>
      </c>
      <c r="U53" s="90">
        <v>3318896</v>
      </c>
      <c r="W53" s="133">
        <v>42468</v>
      </c>
      <c r="X53" s="10">
        <v>44.24</v>
      </c>
      <c r="Y53" s="10">
        <v>44.74</v>
      </c>
      <c r="Z53" s="10">
        <v>43.57</v>
      </c>
      <c r="AA53" s="10">
        <v>43.84</v>
      </c>
      <c r="AB53" s="95">
        <v>6082500</v>
      </c>
      <c r="AC53" s="10">
        <v>43.67</v>
      </c>
      <c r="AD53" s="2">
        <f t="shared" si="0"/>
        <v>1.1700000000000017</v>
      </c>
      <c r="AE53" s="138">
        <f t="shared" si="1"/>
        <v>0</v>
      </c>
    </row>
    <row r="54" spans="1:31" x14ac:dyDescent="0.25">
      <c r="O54" s="83">
        <v>0.99</v>
      </c>
      <c r="P54" s="83">
        <f t="shared" si="5"/>
        <v>48.123899999999999</v>
      </c>
      <c r="Q54" s="83"/>
      <c r="R54" s="34"/>
      <c r="T54" s="93" t="s">
        <v>110</v>
      </c>
      <c r="U54" s="90">
        <v>5658420</v>
      </c>
      <c r="W54" s="133">
        <v>42467</v>
      </c>
      <c r="X54" s="10">
        <v>44.25</v>
      </c>
      <c r="Y54" s="10">
        <v>44.27</v>
      </c>
      <c r="Z54" s="10">
        <v>43.41</v>
      </c>
      <c r="AA54" s="10">
        <v>43.84</v>
      </c>
      <c r="AB54" s="95">
        <v>11054000</v>
      </c>
      <c r="AC54" s="10">
        <v>43.67</v>
      </c>
      <c r="AD54" s="2">
        <f t="shared" si="0"/>
        <v>0.86000000000000654</v>
      </c>
      <c r="AE54" s="138">
        <f t="shared" si="1"/>
        <v>-1.7547806524184528E-2</v>
      </c>
    </row>
    <row r="55" spans="1:31" x14ac:dyDescent="0.25">
      <c r="O55" s="83">
        <v>0.98</v>
      </c>
      <c r="P55" s="83">
        <f t="shared" si="5"/>
        <v>47.637799999999999</v>
      </c>
      <c r="Q55" s="83"/>
      <c r="T55" s="93" t="s">
        <v>108</v>
      </c>
      <c r="U55" s="88" t="s">
        <v>384</v>
      </c>
      <c r="W55" s="133">
        <v>42466</v>
      </c>
      <c r="X55" s="10">
        <v>44.87</v>
      </c>
      <c r="Y55" s="10">
        <v>44.98</v>
      </c>
      <c r="Z55" s="10">
        <v>44.47</v>
      </c>
      <c r="AA55" s="10">
        <v>44.63</v>
      </c>
      <c r="AB55" s="95">
        <v>5864400</v>
      </c>
      <c r="AC55" s="10">
        <v>44.45</v>
      </c>
      <c r="AD55" s="2">
        <f t="shared" si="0"/>
        <v>0.50999999999999801</v>
      </c>
      <c r="AE55" s="138">
        <f t="shared" si="1"/>
        <v>-3.1397174254317317E-3</v>
      </c>
    </row>
    <row r="56" spans="1:31" x14ac:dyDescent="0.25">
      <c r="O56" s="83">
        <v>0.97</v>
      </c>
      <c r="P56" s="83">
        <f t="shared" si="5"/>
        <v>47.151699999999998</v>
      </c>
      <c r="Q56" s="83"/>
      <c r="T56" s="93" t="s">
        <v>111</v>
      </c>
      <c r="U56" s="88">
        <v>39.01</v>
      </c>
      <c r="W56" s="133">
        <v>42465</v>
      </c>
      <c r="X56" s="10">
        <v>44.91</v>
      </c>
      <c r="Y56" s="10">
        <v>45.19</v>
      </c>
      <c r="Z56" s="10">
        <v>44.58</v>
      </c>
      <c r="AA56" s="10">
        <v>44.77</v>
      </c>
      <c r="AB56" s="95">
        <v>5218800</v>
      </c>
      <c r="AC56" s="10">
        <v>44.59</v>
      </c>
      <c r="AD56" s="2">
        <f t="shared" si="0"/>
        <v>0.60999999999999943</v>
      </c>
      <c r="AE56" s="138">
        <f t="shared" si="1"/>
        <v>-1.3058875608676357E-2</v>
      </c>
    </row>
    <row r="57" spans="1:31" x14ac:dyDescent="0.25">
      <c r="O57" s="83">
        <v>0.96</v>
      </c>
      <c r="P57" s="83">
        <f t="shared" si="5"/>
        <v>46.665599999999998</v>
      </c>
      <c r="Q57" s="83"/>
      <c r="T57" s="93" t="s">
        <v>112</v>
      </c>
      <c r="U57" s="88">
        <v>1.25</v>
      </c>
      <c r="W57" s="133">
        <v>42464</v>
      </c>
      <c r="X57" s="10">
        <v>45.54</v>
      </c>
      <c r="Y57" s="10">
        <v>45.57</v>
      </c>
      <c r="Z57" s="10">
        <v>45.07</v>
      </c>
      <c r="AA57" s="10">
        <v>45.36</v>
      </c>
      <c r="AB57" s="95">
        <v>5755900</v>
      </c>
      <c r="AC57" s="10">
        <v>45.18</v>
      </c>
      <c r="AD57" s="2">
        <f t="shared" si="0"/>
        <v>0.5</v>
      </c>
      <c r="AE57" s="138">
        <f t="shared" si="1"/>
        <v>-3.9682539682539542E-3</v>
      </c>
    </row>
    <row r="58" spans="1:31" x14ac:dyDescent="0.25">
      <c r="O58" s="83">
        <v>0.95</v>
      </c>
      <c r="P58" s="83">
        <f t="shared" si="5"/>
        <v>46.179499999999997</v>
      </c>
      <c r="Q58" s="83"/>
      <c r="T58" s="93" t="s">
        <v>109</v>
      </c>
      <c r="U58" s="88" t="s">
        <v>336</v>
      </c>
      <c r="W58" s="133">
        <v>42461</v>
      </c>
      <c r="X58" s="10">
        <v>43.86</v>
      </c>
      <c r="Y58" s="10">
        <v>45.57</v>
      </c>
      <c r="Z58" s="10">
        <v>43.76</v>
      </c>
      <c r="AA58" s="10">
        <v>45.54</v>
      </c>
      <c r="AB58" s="95">
        <v>6709300</v>
      </c>
      <c r="AC58" s="10">
        <v>45.36</v>
      </c>
      <c r="AD58" s="2">
        <f t="shared" si="0"/>
        <v>1.8100000000000023</v>
      </c>
      <c r="AE58" s="138">
        <f t="shared" si="1"/>
        <v>2.8338245295851383E-2</v>
      </c>
    </row>
    <row r="59" spans="1:31" x14ac:dyDescent="0.25">
      <c r="O59" s="83">
        <v>0.94</v>
      </c>
      <c r="P59" s="83">
        <f t="shared" si="5"/>
        <v>45.693399999999997</v>
      </c>
      <c r="Q59" s="83"/>
      <c r="W59" s="133">
        <v>42460</v>
      </c>
      <c r="X59" s="10">
        <v>44.44</v>
      </c>
      <c r="Y59" s="10">
        <v>44.6</v>
      </c>
      <c r="Z59" s="10">
        <v>44.16</v>
      </c>
      <c r="AA59" s="10">
        <v>44.29</v>
      </c>
      <c r="AB59" s="95">
        <v>6020500</v>
      </c>
      <c r="AC59" s="10">
        <v>44.11</v>
      </c>
      <c r="AD59" s="2">
        <f t="shared" si="0"/>
        <v>0.44000000000000483</v>
      </c>
      <c r="AE59" s="138">
        <f t="shared" si="1"/>
        <v>-1.8103643358226007E-3</v>
      </c>
    </row>
    <row r="60" spans="1:31" x14ac:dyDescent="0.25">
      <c r="O60" s="83">
        <v>0.93</v>
      </c>
      <c r="P60" s="83">
        <f t="shared" si="5"/>
        <v>45.207300000000004</v>
      </c>
      <c r="Q60" s="83"/>
      <c r="W60" s="133">
        <v>42459</v>
      </c>
      <c r="X60" s="10">
        <v>45.08</v>
      </c>
      <c r="Y60" s="10">
        <v>45.57</v>
      </c>
      <c r="Z60" s="10">
        <v>44.3</v>
      </c>
      <c r="AA60" s="10">
        <v>44.37</v>
      </c>
      <c r="AB60" s="95">
        <v>8074800</v>
      </c>
      <c r="AC60" s="10">
        <v>44.19</v>
      </c>
      <c r="AD60" s="2">
        <f t="shared" si="0"/>
        <v>1.2700000000000031</v>
      </c>
      <c r="AE60" s="138">
        <f t="shared" si="1"/>
        <v>-1.295510386419485E-2</v>
      </c>
    </row>
    <row r="61" spans="1:31" x14ac:dyDescent="0.25">
      <c r="O61" s="83">
        <v>0.92</v>
      </c>
      <c r="P61" s="83">
        <f t="shared" si="5"/>
        <v>44.721200000000003</v>
      </c>
      <c r="Q61" s="83"/>
      <c r="W61" s="133">
        <v>42458</v>
      </c>
      <c r="X61" s="10">
        <v>43.94</v>
      </c>
      <c r="Y61" s="10">
        <v>44.98</v>
      </c>
      <c r="Z61" s="10">
        <v>43.76</v>
      </c>
      <c r="AA61" s="10">
        <v>44.95</v>
      </c>
      <c r="AB61" s="95">
        <v>5077800</v>
      </c>
      <c r="AC61" s="10">
        <v>44.77</v>
      </c>
      <c r="AD61" s="2">
        <f t="shared" si="0"/>
        <v>1.2199999999999989</v>
      </c>
      <c r="AE61" s="138">
        <f t="shared" si="1"/>
        <v>2.5893675527039361E-2</v>
      </c>
    </row>
    <row r="62" spans="1:31" x14ac:dyDescent="0.25">
      <c r="O62" s="83">
        <v>0.91</v>
      </c>
      <c r="P62" s="83">
        <f t="shared" si="5"/>
        <v>44.235100000000003</v>
      </c>
      <c r="Q62" s="83"/>
      <c r="W62" s="133">
        <v>42457</v>
      </c>
      <c r="X62" s="10">
        <v>42.96</v>
      </c>
      <c r="Y62" s="10">
        <v>43.83</v>
      </c>
      <c r="Z62" s="10">
        <v>42.79</v>
      </c>
      <c r="AA62" s="10">
        <v>43.81</v>
      </c>
      <c r="AB62" s="95">
        <v>3341200</v>
      </c>
      <c r="AC62" s="10">
        <v>43.64</v>
      </c>
      <c r="AD62" s="2">
        <f t="shared" si="0"/>
        <v>1.0399999999999991</v>
      </c>
      <c r="AE62" s="138">
        <f t="shared" si="1"/>
        <v>1.9387993459472064E-2</v>
      </c>
    </row>
    <row r="63" spans="1:31" x14ac:dyDescent="0.25">
      <c r="O63" s="83">
        <v>0.9</v>
      </c>
      <c r="P63" s="83">
        <f t="shared" si="5"/>
        <v>43.749000000000002</v>
      </c>
      <c r="Q63" s="83"/>
      <c r="W63" s="133">
        <v>42453</v>
      </c>
      <c r="X63" s="10">
        <v>42.8</v>
      </c>
      <c r="Y63" s="10">
        <v>43.47</v>
      </c>
      <c r="Z63" s="10">
        <v>42.72</v>
      </c>
      <c r="AA63" s="10">
        <v>42.98</v>
      </c>
      <c r="AB63" s="95">
        <v>3828800</v>
      </c>
      <c r="AC63" s="10">
        <v>42.81</v>
      </c>
      <c r="AD63" s="2">
        <f t="shared" si="0"/>
        <v>0.75</v>
      </c>
      <c r="AE63" s="138">
        <f t="shared" si="1"/>
        <v>-2.562907735321529E-3</v>
      </c>
    </row>
    <row r="64" spans="1:31" x14ac:dyDescent="0.25">
      <c r="O64" s="34"/>
      <c r="W64" s="133">
        <v>42452</v>
      </c>
      <c r="X64" s="10">
        <v>43.06</v>
      </c>
      <c r="Y64" s="10">
        <v>43.36</v>
      </c>
      <c r="Z64" s="10">
        <v>42.81</v>
      </c>
      <c r="AA64" s="10">
        <v>43.09</v>
      </c>
      <c r="AB64" s="95">
        <v>4835000</v>
      </c>
      <c r="AC64" s="10">
        <v>42.92</v>
      </c>
      <c r="AD64" s="2">
        <f t="shared" si="0"/>
        <v>0.54999999999999716</v>
      </c>
      <c r="AE64" s="138">
        <f t="shared" si="1"/>
        <v>-4.1763341067285742E-3</v>
      </c>
    </row>
    <row r="65" spans="15:31" x14ac:dyDescent="0.25">
      <c r="W65" s="133">
        <v>42451</v>
      </c>
      <c r="X65" s="10">
        <v>42.84</v>
      </c>
      <c r="Y65" s="10">
        <v>43.61</v>
      </c>
      <c r="Z65" s="10">
        <v>42.69</v>
      </c>
      <c r="AA65" s="10">
        <v>43.27</v>
      </c>
      <c r="AB65" s="95">
        <v>3001800</v>
      </c>
      <c r="AC65" s="10">
        <v>43.1</v>
      </c>
      <c r="AD65" s="2">
        <f t="shared" si="0"/>
        <v>0.92000000000000171</v>
      </c>
      <c r="AE65" s="138">
        <f t="shared" si="1"/>
        <v>2.3255813953488857E-3</v>
      </c>
    </row>
    <row r="66" spans="15:31" x14ac:dyDescent="0.25">
      <c r="W66" s="133">
        <v>42450</v>
      </c>
      <c r="X66" s="10">
        <v>43.02</v>
      </c>
      <c r="Y66" s="10">
        <v>43.54</v>
      </c>
      <c r="Z66" s="10">
        <v>42.58</v>
      </c>
      <c r="AA66" s="10">
        <v>43.17</v>
      </c>
      <c r="AB66" s="95">
        <v>4825600</v>
      </c>
      <c r="AC66" s="10">
        <v>43</v>
      </c>
      <c r="AD66" s="2">
        <f t="shared" si="0"/>
        <v>0.96000000000000085</v>
      </c>
      <c r="AE66" s="138">
        <f t="shared" si="1"/>
        <v>4.4382153702404725E-3</v>
      </c>
    </row>
    <row r="67" spans="15:31" x14ac:dyDescent="0.25">
      <c r="W67" s="133">
        <v>42447</v>
      </c>
      <c r="X67" s="10">
        <v>42.68</v>
      </c>
      <c r="Y67" s="10">
        <v>44.06</v>
      </c>
      <c r="Z67" s="10">
        <v>42.58</v>
      </c>
      <c r="AA67" s="10">
        <v>42.98</v>
      </c>
      <c r="AB67" s="95">
        <v>5624800</v>
      </c>
      <c r="AC67" s="10">
        <v>42.81</v>
      </c>
      <c r="AD67" s="2">
        <f>Y67-Z67</f>
        <v>1.480000000000004</v>
      </c>
      <c r="AE67" s="138">
        <f>AC67/AC68-1</f>
        <v>8.2430522845031717E-3</v>
      </c>
    </row>
    <row r="68" spans="15:31" x14ac:dyDescent="0.25">
      <c r="W68" s="133">
        <v>42446</v>
      </c>
      <c r="X68" s="10">
        <v>42.13</v>
      </c>
      <c r="Y68" s="10">
        <v>42.97</v>
      </c>
      <c r="Z68" s="10">
        <v>41.79</v>
      </c>
      <c r="AA68" s="10">
        <v>42.63</v>
      </c>
      <c r="AB68" s="95">
        <v>4164200</v>
      </c>
      <c r="AC68" s="10">
        <v>42.46</v>
      </c>
      <c r="AD68" s="2">
        <f>Y68-Z68</f>
        <v>1.1799999999999997</v>
      </c>
      <c r="AE68" s="138" t="e">
        <f>AC68/AC69-1</f>
        <v>#DIV/0!</v>
      </c>
    </row>
    <row r="69" spans="15:31" x14ac:dyDescent="0.25">
      <c r="O69" s="34"/>
      <c r="W69" s="300" t="s">
        <v>122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5" priority="33">
      <formula>F25&gt;0</formula>
    </cfRule>
    <cfRule type="expression" dxfId="244" priority="34">
      <formula>F25&lt;0</formula>
    </cfRule>
  </conditionalFormatting>
  <conditionalFormatting sqref="H25:H27">
    <cfRule type="expression" dxfId="243" priority="31">
      <formula>H25&gt;0</formula>
    </cfRule>
    <cfRule type="expression" dxfId="242" priority="32">
      <formula>H25&lt;0</formula>
    </cfRule>
  </conditionalFormatting>
  <conditionalFormatting sqref="H28">
    <cfRule type="expression" dxfId="241" priority="29">
      <formula>H28&gt;0</formula>
    </cfRule>
    <cfRule type="expression" dxfId="240" priority="30">
      <formula>H28&lt;0</formula>
    </cfRule>
  </conditionalFormatting>
  <conditionalFormatting sqref="H29">
    <cfRule type="expression" dxfId="239" priority="27">
      <formula>H29&gt;0</formula>
    </cfRule>
    <cfRule type="expression" dxfId="238" priority="28">
      <formula>H29&lt;0</formula>
    </cfRule>
  </conditionalFormatting>
  <conditionalFormatting sqref="H30:H34">
    <cfRule type="expression" dxfId="237" priority="25">
      <formula>H30&gt;0</formula>
    </cfRule>
    <cfRule type="expression" dxfId="236" priority="26">
      <formula>H30&lt;0</formula>
    </cfRule>
  </conditionalFormatting>
  <conditionalFormatting sqref="F21:F24">
    <cfRule type="expression" dxfId="235" priority="23">
      <formula>F21&gt;0</formula>
    </cfRule>
    <cfRule type="expression" dxfId="234" priority="24">
      <formula>F21&lt;0</formula>
    </cfRule>
  </conditionalFormatting>
  <conditionalFormatting sqref="H21:H24">
    <cfRule type="expression" dxfId="233" priority="21">
      <formula>H21&gt;0</formula>
    </cfRule>
    <cfRule type="expression" dxfId="232" priority="22">
      <formula>H21&lt;0</formula>
    </cfRule>
  </conditionalFormatting>
  <conditionalFormatting sqref="F30:F31">
    <cfRule type="expression" dxfId="231" priority="17">
      <formula>F30&gt;0</formula>
    </cfRule>
    <cfRule type="expression" dxfId="230" priority="18">
      <formula>F30&lt;0</formula>
    </cfRule>
  </conditionalFormatting>
  <conditionalFormatting sqref="I25:I27">
    <cfRule type="expression" dxfId="229" priority="15">
      <formula>I25&gt;0</formula>
    </cfRule>
    <cfRule type="expression" dxfId="228" priority="16">
      <formula>I25&lt;0</formula>
    </cfRule>
  </conditionalFormatting>
  <conditionalFormatting sqref="I28">
    <cfRule type="expression" dxfId="227" priority="13">
      <formula>I28&gt;0</formula>
    </cfRule>
    <cfRule type="expression" dxfId="226" priority="14">
      <formula>I28&lt;0</formula>
    </cfRule>
  </conditionalFormatting>
  <conditionalFormatting sqref="I29">
    <cfRule type="expression" dxfId="225" priority="11">
      <formula>I29&gt;0</formula>
    </cfRule>
    <cfRule type="expression" dxfId="224" priority="12">
      <formula>I29&lt;0</formula>
    </cfRule>
  </conditionalFormatting>
  <conditionalFormatting sqref="I30:I34">
    <cfRule type="expression" dxfId="223" priority="9">
      <formula>I30&gt;0</formula>
    </cfRule>
    <cfRule type="expression" dxfId="222" priority="10">
      <formula>I30&lt;0</formula>
    </cfRule>
  </conditionalFormatting>
  <conditionalFormatting sqref="I21:I24">
    <cfRule type="expression" dxfId="221" priority="7">
      <formula>I21&gt;0</formula>
    </cfRule>
    <cfRule type="expression" dxfId="220" priority="8">
      <formula>I21&lt;0</formula>
    </cfRule>
  </conditionalFormatting>
  <conditionalFormatting sqref="F32">
    <cfRule type="expression" dxfId="219" priority="5">
      <formula>F32&gt;0</formula>
    </cfRule>
    <cfRule type="expression" dxfId="218" priority="6">
      <formula>F32&lt;0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conditionalFormatting sqref="Q7">
    <cfRule type="expression" dxfId="215" priority="3">
      <formula>Q7&gt;0</formula>
    </cfRule>
    <cfRule type="expression" dxfId="21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42541</v>
      </c>
      <c r="X2" s="10">
        <v>50.89</v>
      </c>
      <c r="Y2" s="10">
        <v>51.08</v>
      </c>
      <c r="Z2" s="10">
        <v>50.01</v>
      </c>
      <c r="AA2" s="10">
        <v>50.04</v>
      </c>
      <c r="AB2" s="95">
        <v>2350100</v>
      </c>
      <c r="AC2" s="10">
        <v>50.04</v>
      </c>
      <c r="AD2" s="2">
        <f>Y2-Z2</f>
        <v>1.0700000000000003</v>
      </c>
      <c r="AE2" s="138">
        <f>AC2/AC3-1</f>
        <v>1.4008405043026695E-3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50.04</v>
      </c>
      <c r="T3" s="1">
        <v>42312</v>
      </c>
      <c r="U3" t="s">
        <v>152</v>
      </c>
      <c r="W3" s="133">
        <v>42538</v>
      </c>
      <c r="X3" s="10">
        <v>49.1</v>
      </c>
      <c r="Y3" s="10">
        <v>50.09</v>
      </c>
      <c r="Z3" s="10">
        <v>48.85</v>
      </c>
      <c r="AA3" s="10">
        <v>49.97</v>
      </c>
      <c r="AB3" s="95">
        <v>2761600</v>
      </c>
      <c r="AC3" s="10">
        <v>49.97</v>
      </c>
      <c r="AD3" s="2">
        <f t="shared" ref="AD3:AD66" si="0">Y3-Z3</f>
        <v>1.240000000000002</v>
      </c>
      <c r="AE3" s="138">
        <f t="shared" ref="AE3:AE66" si="1">AC3/AC4-1</f>
        <v>1.7926257893664532E-2</v>
      </c>
      <c r="AI3" t="s">
        <v>169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50.04</v>
      </c>
      <c r="W4" s="133">
        <v>42537</v>
      </c>
      <c r="X4" s="10">
        <v>49.63</v>
      </c>
      <c r="Y4" s="10">
        <v>49.94</v>
      </c>
      <c r="Z4" s="10">
        <v>48.85</v>
      </c>
      <c r="AA4" s="10">
        <v>49.09</v>
      </c>
      <c r="AB4" s="95">
        <v>2784900</v>
      </c>
      <c r="AC4" s="10">
        <v>49.09</v>
      </c>
      <c r="AD4" s="2">
        <f t="shared" si="0"/>
        <v>1.0899999999999963</v>
      </c>
      <c r="AE4" s="138">
        <f t="shared" si="1"/>
        <v>-1.5838011226944615E-2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42536</v>
      </c>
      <c r="X5" s="10">
        <v>49.73</v>
      </c>
      <c r="Y5" s="10">
        <v>50.92</v>
      </c>
      <c r="Z5" s="10">
        <v>49.69</v>
      </c>
      <c r="AA5" s="10">
        <v>49.88</v>
      </c>
      <c r="AB5" s="95">
        <v>2854500</v>
      </c>
      <c r="AC5" s="10">
        <v>49.88</v>
      </c>
      <c r="AD5" s="2">
        <f t="shared" si="0"/>
        <v>1.230000000000004</v>
      </c>
      <c r="AE5" s="138">
        <f t="shared" si="1"/>
        <v>9.3079724807769715E-3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42535</v>
      </c>
      <c r="X6" s="10">
        <v>49.28</v>
      </c>
      <c r="Y6" s="10">
        <v>49.97</v>
      </c>
      <c r="Z6" s="10">
        <v>48.77</v>
      </c>
      <c r="AA6" s="10">
        <v>49.42</v>
      </c>
      <c r="AB6" s="95">
        <v>3993100</v>
      </c>
      <c r="AC6" s="10">
        <v>49.42</v>
      </c>
      <c r="AD6" s="2">
        <f t="shared" si="0"/>
        <v>1.1999999999999957</v>
      </c>
      <c r="AE6" s="138">
        <f t="shared" si="1"/>
        <v>-5.0332192470303738E-3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200</v>
      </c>
      <c r="Q7" s="2">
        <f>Q10+Q8</f>
        <v>745.43999999999505</v>
      </c>
      <c r="R7" s="197"/>
      <c r="W7" s="133">
        <v>42534</v>
      </c>
      <c r="X7" s="10">
        <v>49.65</v>
      </c>
      <c r="Y7" s="10">
        <v>50.16</v>
      </c>
      <c r="Z7" s="10">
        <v>49.5</v>
      </c>
      <c r="AA7" s="10">
        <v>49.67</v>
      </c>
      <c r="AB7" s="95">
        <v>4262400</v>
      </c>
      <c r="AC7" s="10">
        <v>49.67</v>
      </c>
      <c r="AD7" s="2">
        <f t="shared" si="0"/>
        <v>0.65999999999999659</v>
      </c>
      <c r="AE7" s="138">
        <f t="shared" si="1"/>
        <v>-3.4109149277689044E-3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205</v>
      </c>
      <c r="P8" s="34"/>
      <c r="Q8" s="2">
        <f>K18+M18-F18+Q2*Q4</f>
        <v>0</v>
      </c>
      <c r="W8" s="133">
        <v>42531</v>
      </c>
      <c r="X8" s="10">
        <v>50</v>
      </c>
      <c r="Y8" s="10">
        <v>50.49</v>
      </c>
      <c r="Z8" s="10">
        <v>49.76</v>
      </c>
      <c r="AA8" s="10">
        <v>49.84</v>
      </c>
      <c r="AB8" s="95">
        <v>3801900</v>
      </c>
      <c r="AC8" s="10">
        <v>49.84</v>
      </c>
      <c r="AD8" s="2">
        <f t="shared" si="0"/>
        <v>0.73000000000000398</v>
      </c>
      <c r="AE8" s="138">
        <f t="shared" si="1"/>
        <v>-1.7737485218762283E-2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272</v>
      </c>
      <c r="Q9" s="138">
        <f>IF(Q2=0, 0, Q8/Q6)</f>
        <v>0</v>
      </c>
      <c r="W9" s="133">
        <v>42530</v>
      </c>
      <c r="X9" s="10">
        <v>50.33</v>
      </c>
      <c r="Y9" s="10">
        <v>50.87</v>
      </c>
      <c r="Z9" s="10">
        <v>49.8</v>
      </c>
      <c r="AA9" s="10">
        <v>50.74</v>
      </c>
      <c r="AB9" s="95">
        <v>4607600</v>
      </c>
      <c r="AC9" s="10">
        <v>50.74</v>
      </c>
      <c r="AD9" s="2">
        <f t="shared" si="0"/>
        <v>1.0700000000000003</v>
      </c>
      <c r="AE9" s="138">
        <f t="shared" si="1"/>
        <v>1.38148805999605E-3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271</v>
      </c>
      <c r="P10" s="34"/>
      <c r="Q10" s="2">
        <f>M35</f>
        <v>745.43999999999505</v>
      </c>
      <c r="W10" s="133">
        <v>42529</v>
      </c>
      <c r="X10" s="10">
        <v>50.86</v>
      </c>
      <c r="Y10" s="10">
        <v>50.9</v>
      </c>
      <c r="Z10" s="10">
        <v>50.3</v>
      </c>
      <c r="AA10" s="10">
        <v>50.67</v>
      </c>
      <c r="AB10" s="95">
        <v>6343800</v>
      </c>
      <c r="AC10" s="10">
        <v>50.67</v>
      </c>
      <c r="AD10" s="2">
        <f t="shared" si="0"/>
        <v>0.60000000000000142</v>
      </c>
      <c r="AE10" s="138">
        <f t="shared" si="1"/>
        <v>-3.5398230088495852E-3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193</v>
      </c>
      <c r="P11" s="34"/>
      <c r="Q11" s="138">
        <f>IF(U58="N/A (N/A)", 0, VALUE(TRIM(CLEAN(MID(U58, FIND("(", U58)+1, 5)))))</f>
        <v>0</v>
      </c>
      <c r="W11" s="133">
        <v>42528</v>
      </c>
      <c r="X11" s="10">
        <v>49.17</v>
      </c>
      <c r="Y11" s="10">
        <v>50.97</v>
      </c>
      <c r="Z11" s="10">
        <v>49.16</v>
      </c>
      <c r="AA11" s="10">
        <v>50.85</v>
      </c>
      <c r="AB11" s="95">
        <v>6019400</v>
      </c>
      <c r="AC11" s="10">
        <v>50.85</v>
      </c>
      <c r="AD11" s="2">
        <f t="shared" si="0"/>
        <v>1.8100000000000023</v>
      </c>
      <c r="AE11" s="138">
        <f t="shared" si="1"/>
        <v>2.5408348457350183E-2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42527</v>
      </c>
      <c r="X12" s="10">
        <v>48.45</v>
      </c>
      <c r="Y12" s="10">
        <v>49.88</v>
      </c>
      <c r="Z12" s="10">
        <v>48.16</v>
      </c>
      <c r="AA12" s="10">
        <v>49.59</v>
      </c>
      <c r="AB12" s="95">
        <v>5452700</v>
      </c>
      <c r="AC12" s="10">
        <v>49.59</v>
      </c>
      <c r="AD12" s="2">
        <f t="shared" si="0"/>
        <v>1.720000000000006</v>
      </c>
      <c r="AE12" s="138">
        <f t="shared" si="1"/>
        <v>2.3529411764705799E-2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42524</v>
      </c>
      <c r="X13" s="10">
        <v>46.88</v>
      </c>
      <c r="Y13" s="10">
        <v>49.02</v>
      </c>
      <c r="Z13" s="10">
        <v>46.88</v>
      </c>
      <c r="AA13" s="10">
        <v>48.45</v>
      </c>
      <c r="AB13" s="95">
        <v>7114800</v>
      </c>
      <c r="AC13" s="10">
        <v>48.45</v>
      </c>
      <c r="AD13" s="2">
        <f t="shared" si="0"/>
        <v>2.1400000000000006</v>
      </c>
      <c r="AE13" s="138">
        <f t="shared" si="1"/>
        <v>1.9785308356135678E-2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42523</v>
      </c>
      <c r="X14" s="10">
        <v>45.42</v>
      </c>
      <c r="Y14" s="10">
        <v>47.83</v>
      </c>
      <c r="Z14" s="10">
        <v>45.3</v>
      </c>
      <c r="AA14" s="10">
        <v>47.51</v>
      </c>
      <c r="AB14" s="95">
        <v>9362600</v>
      </c>
      <c r="AC14" s="10">
        <v>47.51</v>
      </c>
      <c r="AD14" s="2">
        <f t="shared" si="0"/>
        <v>2.5300000000000011</v>
      </c>
      <c r="AE14" s="138">
        <f t="shared" si="1"/>
        <v>4.3029637760702455E-2</v>
      </c>
    </row>
    <row r="15" spans="1:43" x14ac:dyDescent="0.25">
      <c r="W15" s="133">
        <v>42522</v>
      </c>
      <c r="X15" s="10">
        <v>42.72</v>
      </c>
      <c r="Y15" s="10">
        <v>46</v>
      </c>
      <c r="Z15" s="10">
        <v>42.72</v>
      </c>
      <c r="AA15" s="10">
        <v>45.55</v>
      </c>
      <c r="AB15" s="95">
        <v>16510200</v>
      </c>
      <c r="AC15" s="10">
        <v>45.55</v>
      </c>
      <c r="AD15" s="2">
        <f t="shared" si="0"/>
        <v>3.2800000000000011</v>
      </c>
      <c r="AE15" s="138">
        <f t="shared" si="1"/>
        <v>6.6245318352059934E-2</v>
      </c>
    </row>
    <row r="16" spans="1:43" x14ac:dyDescent="0.25">
      <c r="W16" s="133">
        <v>42521</v>
      </c>
      <c r="X16" s="10">
        <v>41.66</v>
      </c>
      <c r="Y16" s="10">
        <v>42.93</v>
      </c>
      <c r="Z16" s="10">
        <v>41.41</v>
      </c>
      <c r="AA16" s="10">
        <v>42.72</v>
      </c>
      <c r="AB16" s="95">
        <v>9845500</v>
      </c>
      <c r="AC16" s="10">
        <v>42.72</v>
      </c>
      <c r="AD16" s="2">
        <f t="shared" si="0"/>
        <v>1.5200000000000031</v>
      </c>
      <c r="AE16" s="138">
        <f t="shared" si="1"/>
        <v>2.2254127781766053E-2</v>
      </c>
    </row>
    <row r="17" spans="1:31" x14ac:dyDescent="0.25">
      <c r="B17" s="1"/>
      <c r="C17" s="4"/>
      <c r="W17" s="133">
        <v>42517</v>
      </c>
      <c r="X17" s="10">
        <v>41.94</v>
      </c>
      <c r="Y17" s="10">
        <v>42.08</v>
      </c>
      <c r="Z17" s="10">
        <v>41.55</v>
      </c>
      <c r="AA17" s="10">
        <v>41.79</v>
      </c>
      <c r="AB17" s="95">
        <v>2931800</v>
      </c>
      <c r="AC17" s="10">
        <v>41.79</v>
      </c>
      <c r="AD17" s="2">
        <f t="shared" si="0"/>
        <v>0.53000000000000114</v>
      </c>
      <c r="AE17" s="138">
        <f t="shared" si="1"/>
        <v>-7.1736011477763206E-4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42516</v>
      </c>
      <c r="X18" s="10">
        <v>42.34</v>
      </c>
      <c r="Y18" s="10">
        <v>42.6</v>
      </c>
      <c r="Z18" s="10">
        <v>41.48</v>
      </c>
      <c r="AA18" s="10">
        <v>41.82</v>
      </c>
      <c r="AB18" s="95">
        <v>2988500</v>
      </c>
      <c r="AC18" s="10">
        <v>41.82</v>
      </c>
      <c r="AD18" s="2">
        <f t="shared" si="0"/>
        <v>1.1200000000000045</v>
      </c>
      <c r="AE18" s="138">
        <f t="shared" si="1"/>
        <v>4.7846889952163352E-4</v>
      </c>
    </row>
    <row r="19" spans="1:31" x14ac:dyDescent="0.25">
      <c r="G19" s="2"/>
      <c r="W19" s="133">
        <v>42515</v>
      </c>
      <c r="X19" s="10">
        <v>41.06</v>
      </c>
      <c r="Y19" s="10">
        <v>41.89</v>
      </c>
      <c r="Z19" s="10">
        <v>40.99</v>
      </c>
      <c r="AA19" s="10">
        <v>41.8</v>
      </c>
      <c r="AB19" s="95">
        <v>2735500</v>
      </c>
      <c r="AC19" s="10">
        <v>41.8</v>
      </c>
      <c r="AD19" s="2">
        <f t="shared" si="0"/>
        <v>0.89999999999999858</v>
      </c>
      <c r="AE19" s="138">
        <f t="shared" si="1"/>
        <v>5.7747834456207681E-3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42514</v>
      </c>
      <c r="X20" s="10">
        <v>41.51</v>
      </c>
      <c r="Y20" s="10">
        <v>41.93</v>
      </c>
      <c r="Z20" s="10">
        <v>40.72</v>
      </c>
      <c r="AA20" s="10">
        <v>41.56</v>
      </c>
      <c r="AB20" s="95">
        <v>3961400</v>
      </c>
      <c r="AC20" s="10">
        <v>41.56</v>
      </c>
      <c r="AD20" s="2">
        <f t="shared" si="0"/>
        <v>1.2100000000000009</v>
      </c>
      <c r="AE20" s="138">
        <f t="shared" si="1"/>
        <v>1.2045290291498034E-3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42513</v>
      </c>
      <c r="X21" s="10">
        <v>41.87</v>
      </c>
      <c r="Y21" s="10">
        <v>42.74</v>
      </c>
      <c r="Z21" s="10">
        <v>41.49</v>
      </c>
      <c r="AA21" s="10">
        <v>41.51</v>
      </c>
      <c r="AB21" s="95">
        <v>3617600</v>
      </c>
      <c r="AC21" s="10">
        <v>41.51</v>
      </c>
      <c r="AD21" s="2">
        <f t="shared" si="0"/>
        <v>1.25</v>
      </c>
      <c r="AE21" s="138">
        <f t="shared" si="1"/>
        <v>-9.6269554753303233E-4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42510</v>
      </c>
      <c r="X22" s="10">
        <v>40.840000000000003</v>
      </c>
      <c r="Y22" s="10">
        <v>41.64</v>
      </c>
      <c r="Z22" s="10">
        <v>40.81</v>
      </c>
      <c r="AA22" s="10">
        <v>41.55</v>
      </c>
      <c r="AB22" s="95">
        <v>2736200</v>
      </c>
      <c r="AC22" s="10">
        <v>41.55</v>
      </c>
      <c r="AD22" s="2">
        <f t="shared" si="0"/>
        <v>0.82999999999999829</v>
      </c>
      <c r="AE22" s="138">
        <f t="shared" si="1"/>
        <v>2.0884520884520752E-2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42509</v>
      </c>
      <c r="X23" s="10">
        <v>40.659999999999997</v>
      </c>
      <c r="Y23" s="10">
        <v>41.46</v>
      </c>
      <c r="Z23" s="10">
        <v>40.36</v>
      </c>
      <c r="AA23" s="10">
        <v>40.700000000000003</v>
      </c>
      <c r="AB23" s="95">
        <v>3616000</v>
      </c>
      <c r="AC23" s="10">
        <v>40.700000000000003</v>
      </c>
      <c r="AD23" s="2">
        <f t="shared" si="0"/>
        <v>1.1000000000000014</v>
      </c>
      <c r="AE23" s="138">
        <f t="shared" si="1"/>
        <v>-1.2269938650305567E-3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42508</v>
      </c>
      <c r="X24" s="10">
        <v>41.38</v>
      </c>
      <c r="Y24" s="10">
        <v>41.98</v>
      </c>
      <c r="Z24" s="10">
        <v>40.450000000000003</v>
      </c>
      <c r="AA24" s="10">
        <v>40.75</v>
      </c>
      <c r="AB24" s="95">
        <v>3140200</v>
      </c>
      <c r="AC24" s="10">
        <v>40.75</v>
      </c>
      <c r="AD24" s="2">
        <f t="shared" si="0"/>
        <v>1.529999999999994</v>
      </c>
      <c r="AE24" s="138">
        <f t="shared" si="1"/>
        <v>-2.1138601969733384E-2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42507</v>
      </c>
      <c r="X25" s="10">
        <v>41.43</v>
      </c>
      <c r="Y25" s="10">
        <v>42.35</v>
      </c>
      <c r="Z25" s="10">
        <v>40.74</v>
      </c>
      <c r="AA25" s="10">
        <v>41.63</v>
      </c>
      <c r="AB25" s="95">
        <v>4715400</v>
      </c>
      <c r="AC25" s="10">
        <v>41.63</v>
      </c>
      <c r="AD25" s="2">
        <f t="shared" si="0"/>
        <v>1.6099999999999994</v>
      </c>
      <c r="AE25" s="138">
        <f t="shared" si="1"/>
        <v>4.1003376748673936E-3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42506</v>
      </c>
      <c r="X26" s="10">
        <v>41.86</v>
      </c>
      <c r="Y26" s="10">
        <v>41.98</v>
      </c>
      <c r="Z26" s="10">
        <v>40.99</v>
      </c>
      <c r="AA26" s="10">
        <v>41.46</v>
      </c>
      <c r="AB26" s="95">
        <v>3049500</v>
      </c>
      <c r="AC26" s="10">
        <v>41.46</v>
      </c>
      <c r="AD26" s="2">
        <f t="shared" si="0"/>
        <v>0.98999999999999488</v>
      </c>
      <c r="AE26" s="138">
        <f t="shared" si="1"/>
        <v>-1.0737294201860981E-2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42503</v>
      </c>
      <c r="X27" s="10">
        <v>43.07</v>
      </c>
      <c r="Y27" s="10">
        <v>43.1</v>
      </c>
      <c r="Z27" s="10">
        <v>40.81</v>
      </c>
      <c r="AA27" s="10">
        <v>41.91</v>
      </c>
      <c r="AB27" s="95">
        <v>9161800</v>
      </c>
      <c r="AC27" s="10">
        <v>41.91</v>
      </c>
      <c r="AD27" s="2">
        <f t="shared" si="0"/>
        <v>2.2899999999999991</v>
      </c>
      <c r="AE27" s="138">
        <f t="shared" si="1"/>
        <v>-4.2932176295958024E-2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42502</v>
      </c>
      <c r="X28" s="10">
        <v>44.34</v>
      </c>
      <c r="Y28" s="10">
        <v>44.44</v>
      </c>
      <c r="Z28" s="10">
        <v>43.06</v>
      </c>
      <c r="AA28" s="10">
        <v>43.79</v>
      </c>
      <c r="AB28" s="95">
        <v>5574800</v>
      </c>
      <c r="AC28" s="10">
        <v>43.79</v>
      </c>
      <c r="AD28" s="2">
        <f t="shared" si="0"/>
        <v>1.3799999999999955</v>
      </c>
      <c r="AE28" s="138">
        <f t="shared" si="1"/>
        <v>-4.9988638945693831E-3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42501</v>
      </c>
      <c r="X29" s="10">
        <v>46.23</v>
      </c>
      <c r="Y29" s="10">
        <v>46.67</v>
      </c>
      <c r="Z29" s="10">
        <v>43.54</v>
      </c>
      <c r="AA29" s="10">
        <v>44.01</v>
      </c>
      <c r="AB29" s="95">
        <v>14997900</v>
      </c>
      <c r="AC29" s="10">
        <v>44.01</v>
      </c>
      <c r="AD29" s="2">
        <f t="shared" si="0"/>
        <v>3.1300000000000026</v>
      </c>
      <c r="AE29" s="138">
        <f t="shared" si="1"/>
        <v>-0.11803607214428857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42500</v>
      </c>
      <c r="X30" s="10">
        <v>50.69</v>
      </c>
      <c r="Y30" s="10">
        <v>50.72</v>
      </c>
      <c r="Z30" s="10">
        <v>49.19</v>
      </c>
      <c r="AA30" s="10">
        <v>49.9</v>
      </c>
      <c r="AB30" s="95">
        <v>3611900</v>
      </c>
      <c r="AC30" s="10">
        <v>49.9</v>
      </c>
      <c r="AD30" s="2">
        <f t="shared" si="0"/>
        <v>1.5300000000000011</v>
      </c>
      <c r="AE30" s="138">
        <f t="shared" si="1"/>
        <v>-1.5390686661404862E-2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42499</v>
      </c>
      <c r="X31" s="10">
        <v>50.56</v>
      </c>
      <c r="Y31" s="10">
        <v>51.38</v>
      </c>
      <c r="Z31" s="10">
        <v>50.39</v>
      </c>
      <c r="AA31" s="10">
        <v>50.68</v>
      </c>
      <c r="AB31" s="95">
        <v>2022800</v>
      </c>
      <c r="AC31" s="10">
        <v>50.68</v>
      </c>
      <c r="AD31" s="2">
        <f t="shared" si="0"/>
        <v>0.99000000000000199</v>
      </c>
      <c r="AE31" s="138">
        <f t="shared" si="1"/>
        <v>-3.7350108118733294E-3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42496</v>
      </c>
      <c r="X32" s="10">
        <v>50.18</v>
      </c>
      <c r="Y32" s="10">
        <v>51.13</v>
      </c>
      <c r="Z32" s="10">
        <v>49.67</v>
      </c>
      <c r="AA32" s="10">
        <v>50.87</v>
      </c>
      <c r="AB32" s="95">
        <v>1987400</v>
      </c>
      <c r="AC32" s="10">
        <v>50.87</v>
      </c>
      <c r="AD32" s="2">
        <f t="shared" si="0"/>
        <v>1.4600000000000009</v>
      </c>
      <c r="AE32" s="138">
        <f t="shared" si="1"/>
        <v>1.3750498206456685E-2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42495</v>
      </c>
      <c r="X33" s="10">
        <v>51.08</v>
      </c>
      <c r="Y33" s="10">
        <v>51.34</v>
      </c>
      <c r="Z33" s="10">
        <v>50.11</v>
      </c>
      <c r="AA33" s="10">
        <v>50.18</v>
      </c>
      <c r="AB33" s="95">
        <v>2268500</v>
      </c>
      <c r="AC33" s="10">
        <v>50.18</v>
      </c>
      <c r="AD33" s="2">
        <f t="shared" si="0"/>
        <v>1.230000000000004</v>
      </c>
      <c r="AE33" s="138">
        <f t="shared" si="1"/>
        <v>-2.2022997466380922E-2</v>
      </c>
    </row>
    <row r="34" spans="1:31" x14ac:dyDescent="0.25">
      <c r="W34" s="133">
        <v>42494</v>
      </c>
      <c r="X34" s="10">
        <v>52.11</v>
      </c>
      <c r="Y34" s="10">
        <v>52.66</v>
      </c>
      <c r="Z34" s="10">
        <v>51.08</v>
      </c>
      <c r="AA34" s="10">
        <v>51.31</v>
      </c>
      <c r="AB34" s="95">
        <v>1645300</v>
      </c>
      <c r="AC34" s="10">
        <v>51.31</v>
      </c>
      <c r="AD34" s="2">
        <f t="shared" si="0"/>
        <v>1.5799999999999983</v>
      </c>
      <c r="AE34" s="138">
        <f t="shared" si="1"/>
        <v>-2.1361815754339042E-2</v>
      </c>
    </row>
    <row r="35" spans="1:31" x14ac:dyDescent="0.25">
      <c r="L35" t="s">
        <v>271</v>
      </c>
      <c r="M35" s="2">
        <f>M51+K51-F51</f>
        <v>745.43999999999505</v>
      </c>
      <c r="W35" s="133">
        <v>42493</v>
      </c>
      <c r="X35" s="10">
        <v>52.12</v>
      </c>
      <c r="Y35" s="10">
        <v>52.56</v>
      </c>
      <c r="Z35" s="10">
        <v>51.44</v>
      </c>
      <c r="AA35" s="10">
        <v>52.43</v>
      </c>
      <c r="AB35" s="95">
        <v>2197600</v>
      </c>
      <c r="AC35" s="10">
        <v>52.43</v>
      </c>
      <c r="AD35" s="2">
        <f t="shared" si="0"/>
        <v>1.1200000000000045</v>
      </c>
      <c r="AE35" s="138">
        <f t="shared" si="1"/>
        <v>-9.8205854579792584E-3</v>
      </c>
    </row>
    <row r="36" spans="1:31" x14ac:dyDescent="0.25">
      <c r="A36" s="418" t="s">
        <v>1</v>
      </c>
      <c r="B36" s="418" t="s">
        <v>2</v>
      </c>
      <c r="C36" s="418" t="s">
        <v>4</v>
      </c>
      <c r="D36" s="420" t="s">
        <v>5</v>
      </c>
      <c r="E36" s="420" t="s">
        <v>94</v>
      </c>
      <c r="F36" s="420" t="s">
        <v>60</v>
      </c>
      <c r="G36" s="418" t="s">
        <v>3</v>
      </c>
      <c r="H36" s="418" t="s">
        <v>6</v>
      </c>
      <c r="I36" s="420" t="s">
        <v>7</v>
      </c>
      <c r="J36" s="420" t="s">
        <v>95</v>
      </c>
      <c r="K36" s="420" t="s">
        <v>61</v>
      </c>
      <c r="L36" s="418" t="s">
        <v>77</v>
      </c>
      <c r="M36" s="418" t="s">
        <v>38</v>
      </c>
      <c r="W36" s="133">
        <v>42492</v>
      </c>
      <c r="X36" s="10">
        <v>51.97</v>
      </c>
      <c r="Y36" s="10">
        <v>53.06</v>
      </c>
      <c r="Z36" s="10">
        <v>51.24</v>
      </c>
      <c r="AA36" s="10">
        <v>52.95</v>
      </c>
      <c r="AB36" s="95">
        <v>2488900</v>
      </c>
      <c r="AC36" s="10">
        <v>52.95</v>
      </c>
      <c r="AD36" s="2">
        <f t="shared" si="0"/>
        <v>1.8200000000000003</v>
      </c>
      <c r="AE36" s="138">
        <f t="shared" si="1"/>
        <v>2.4970963995354367E-2</v>
      </c>
    </row>
    <row r="37" spans="1:31" x14ac:dyDescent="0.25">
      <c r="A37" s="421" t="s">
        <v>24</v>
      </c>
      <c r="B37" s="411">
        <v>42156</v>
      </c>
      <c r="C37" s="412">
        <v>5</v>
      </c>
      <c r="D37" s="413">
        <v>48.55</v>
      </c>
      <c r="E37" s="413">
        <v>0</v>
      </c>
      <c r="F37" s="413">
        <f>C37*D37</f>
        <v>242.75</v>
      </c>
      <c r="G37" s="411">
        <v>42186</v>
      </c>
      <c r="H37" s="412">
        <v>100</v>
      </c>
      <c r="I37" s="413">
        <v>44.99</v>
      </c>
      <c r="J37" s="413">
        <v>0.08</v>
      </c>
      <c r="K37" s="413">
        <f>H37*I37-J37</f>
        <v>4498.92</v>
      </c>
      <c r="L37" s="412" t="s">
        <v>80</v>
      </c>
      <c r="M37" s="412"/>
      <c r="W37" s="133">
        <v>42489</v>
      </c>
      <c r="X37" s="10">
        <v>52.78</v>
      </c>
      <c r="Y37" s="10">
        <v>52.87</v>
      </c>
      <c r="Z37" s="10">
        <v>50.9</v>
      </c>
      <c r="AA37" s="10">
        <v>51.66</v>
      </c>
      <c r="AB37" s="95">
        <v>3476400</v>
      </c>
      <c r="AC37" s="10">
        <v>51.66</v>
      </c>
      <c r="AD37" s="2">
        <f t="shared" si="0"/>
        <v>1.9699999999999989</v>
      </c>
      <c r="AE37" s="138">
        <f t="shared" si="1"/>
        <v>-2.1961378265808462E-2</v>
      </c>
    </row>
    <row r="38" spans="1:31" x14ac:dyDescent="0.25">
      <c r="A38" s="422" t="s">
        <v>71</v>
      </c>
      <c r="B38" s="411">
        <v>42156</v>
      </c>
      <c r="C38" s="412">
        <v>5</v>
      </c>
      <c r="D38" s="413">
        <v>47.01</v>
      </c>
      <c r="E38" s="413">
        <v>0</v>
      </c>
      <c r="F38" s="413">
        <f t="shared" ref="F38:F49" si="5">C38*D38</f>
        <v>235.04999999999998</v>
      </c>
      <c r="G38" s="411">
        <v>42227</v>
      </c>
      <c r="H38" s="412">
        <v>100</v>
      </c>
      <c r="I38" s="413">
        <v>43</v>
      </c>
      <c r="J38" s="413">
        <v>0.08</v>
      </c>
      <c r="K38" s="413">
        <f>H38*I38-J38</f>
        <v>4299.92</v>
      </c>
      <c r="L38" s="412"/>
      <c r="M38" s="412"/>
      <c r="W38" s="133">
        <v>42488</v>
      </c>
      <c r="X38" s="10">
        <v>54.89</v>
      </c>
      <c r="Y38" s="10">
        <v>55.23</v>
      </c>
      <c r="Z38" s="10">
        <v>52.65</v>
      </c>
      <c r="AA38" s="10">
        <v>52.82</v>
      </c>
      <c r="AB38" s="95">
        <v>2356700</v>
      </c>
      <c r="AC38" s="10">
        <v>52.82</v>
      </c>
      <c r="AD38" s="2">
        <f t="shared" si="0"/>
        <v>2.5799999999999983</v>
      </c>
      <c r="AE38" s="138">
        <f t="shared" si="1"/>
        <v>-4.172714078374451E-2</v>
      </c>
    </row>
    <row r="39" spans="1:31" x14ac:dyDescent="0.25">
      <c r="A39" s="412"/>
      <c r="B39" s="411">
        <v>42156</v>
      </c>
      <c r="C39" s="412">
        <v>10</v>
      </c>
      <c r="D39" s="413">
        <v>46.5</v>
      </c>
      <c r="E39" s="413">
        <v>0</v>
      </c>
      <c r="F39" s="413">
        <f t="shared" si="5"/>
        <v>465</v>
      </c>
      <c r="G39" s="411">
        <v>42312</v>
      </c>
      <c r="H39" s="416">
        <v>40</v>
      </c>
      <c r="I39" s="413">
        <v>42.5</v>
      </c>
      <c r="J39" s="413">
        <v>0.03</v>
      </c>
      <c r="K39" s="413">
        <f>H39*I39-J39</f>
        <v>1699.97</v>
      </c>
      <c r="L39" s="412"/>
      <c r="M39" s="412"/>
      <c r="W39" s="133">
        <v>42487</v>
      </c>
      <c r="X39" s="10">
        <v>54.3</v>
      </c>
      <c r="Y39" s="10">
        <v>55.37</v>
      </c>
      <c r="Z39" s="10">
        <v>54</v>
      </c>
      <c r="AA39" s="10">
        <v>55.12</v>
      </c>
      <c r="AB39" s="95">
        <v>3435100</v>
      </c>
      <c r="AC39" s="10">
        <v>55.12</v>
      </c>
      <c r="AD39" s="2">
        <f t="shared" si="0"/>
        <v>1.3699999999999974</v>
      </c>
      <c r="AE39" s="138">
        <f t="shared" si="1"/>
        <v>3.2016476315296805E-2</v>
      </c>
    </row>
    <row r="40" spans="1:31" x14ac:dyDescent="0.25">
      <c r="A40" s="412"/>
      <c r="B40" s="411">
        <v>42156</v>
      </c>
      <c r="C40" s="412">
        <v>50</v>
      </c>
      <c r="D40" s="413">
        <v>45.95</v>
      </c>
      <c r="E40" s="413">
        <v>0</v>
      </c>
      <c r="F40" s="413">
        <f t="shared" si="5"/>
        <v>2297.5</v>
      </c>
      <c r="G40" s="411">
        <v>42318</v>
      </c>
      <c r="H40" s="416">
        <v>14</v>
      </c>
      <c r="I40" s="413">
        <v>43.5</v>
      </c>
      <c r="J40" s="413">
        <v>0.01</v>
      </c>
      <c r="K40" s="413">
        <f t="shared" ref="K40:K47" si="6">H40*I40-J40</f>
        <v>608.99</v>
      </c>
      <c r="L40" s="412"/>
      <c r="M40" s="412"/>
      <c r="W40" s="133">
        <v>42486</v>
      </c>
      <c r="X40" s="10">
        <v>52.01</v>
      </c>
      <c r="Y40" s="10">
        <v>53.54</v>
      </c>
      <c r="Z40" s="10">
        <v>52.01</v>
      </c>
      <c r="AA40" s="10">
        <v>53.41</v>
      </c>
      <c r="AB40" s="95">
        <v>3497300</v>
      </c>
      <c r="AC40" s="10">
        <v>53.41</v>
      </c>
      <c r="AD40" s="2">
        <f t="shared" si="0"/>
        <v>1.5300000000000011</v>
      </c>
      <c r="AE40" s="138">
        <f t="shared" si="1"/>
        <v>3.0285493827160392E-2</v>
      </c>
    </row>
    <row r="41" spans="1:31" x14ac:dyDescent="0.25">
      <c r="A41" s="412"/>
      <c r="B41" s="411">
        <v>42156</v>
      </c>
      <c r="C41" s="412">
        <v>30</v>
      </c>
      <c r="D41" s="413">
        <v>45.95</v>
      </c>
      <c r="E41" s="413">
        <v>0</v>
      </c>
      <c r="F41" s="413">
        <f t="shared" si="5"/>
        <v>1378.5</v>
      </c>
      <c r="G41" s="411">
        <v>42318</v>
      </c>
      <c r="H41" s="416">
        <v>26</v>
      </c>
      <c r="I41" s="413">
        <v>43.78</v>
      </c>
      <c r="J41" s="413">
        <v>0.02</v>
      </c>
      <c r="K41" s="413">
        <f t="shared" si="6"/>
        <v>1138.26</v>
      </c>
      <c r="L41" s="412"/>
      <c r="M41" s="412"/>
      <c r="W41" s="133">
        <v>42485</v>
      </c>
      <c r="X41" s="10">
        <v>51.75</v>
      </c>
      <c r="Y41" s="10">
        <v>52.58</v>
      </c>
      <c r="Z41" s="10">
        <v>51.5</v>
      </c>
      <c r="AA41" s="10">
        <v>51.84</v>
      </c>
      <c r="AB41" s="95">
        <v>2134000</v>
      </c>
      <c r="AC41" s="10">
        <v>51.84</v>
      </c>
      <c r="AD41" s="2">
        <f t="shared" si="0"/>
        <v>1.0799999999999983</v>
      </c>
      <c r="AE41" s="138">
        <f t="shared" si="1"/>
        <v>4.6511627906977715E-3</v>
      </c>
    </row>
    <row r="42" spans="1:31" ht="20.25" thickBot="1" x14ac:dyDescent="0.35">
      <c r="A42" s="412"/>
      <c r="B42" s="411">
        <v>42186</v>
      </c>
      <c r="C42" s="412">
        <v>100</v>
      </c>
      <c r="D42" s="413">
        <v>44.9</v>
      </c>
      <c r="E42" s="413">
        <v>0</v>
      </c>
      <c r="F42" s="413">
        <f t="shared" si="5"/>
        <v>4490</v>
      </c>
      <c r="G42" s="411">
        <v>42320</v>
      </c>
      <c r="H42" s="416">
        <v>10</v>
      </c>
      <c r="I42" s="413">
        <v>43.9</v>
      </c>
      <c r="J42" s="413">
        <v>0.01</v>
      </c>
      <c r="K42" s="413">
        <f t="shared" si="6"/>
        <v>438.99</v>
      </c>
      <c r="L42" s="412"/>
      <c r="M42" s="412"/>
      <c r="O42" s="160" t="s">
        <v>78</v>
      </c>
      <c r="P42" s="160"/>
      <c r="T42" s="91" t="s">
        <v>113</v>
      </c>
      <c r="W42" s="133">
        <v>42482</v>
      </c>
      <c r="X42" s="10">
        <v>51.01</v>
      </c>
      <c r="Y42" s="10">
        <v>51.62</v>
      </c>
      <c r="Z42" s="10">
        <v>50.89</v>
      </c>
      <c r="AA42" s="10">
        <v>51.6</v>
      </c>
      <c r="AB42" s="95">
        <v>2537800</v>
      </c>
      <c r="AC42" s="10">
        <v>51.6</v>
      </c>
      <c r="AD42" s="2">
        <f t="shared" si="0"/>
        <v>0.72999999999999687</v>
      </c>
      <c r="AE42" s="138">
        <f t="shared" si="1"/>
        <v>-7.7459333849727585E-4</v>
      </c>
    </row>
    <row r="43" spans="1:31" ht="15.75" thickTop="1" x14ac:dyDescent="0.25">
      <c r="A43" s="412"/>
      <c r="B43" s="411">
        <v>42206</v>
      </c>
      <c r="C43" s="412">
        <v>20</v>
      </c>
      <c r="D43" s="413">
        <v>41.2</v>
      </c>
      <c r="E43" s="413">
        <v>0</v>
      </c>
      <c r="F43" s="413">
        <f t="shared" si="5"/>
        <v>824</v>
      </c>
      <c r="G43" s="411">
        <v>42333</v>
      </c>
      <c r="H43" s="416">
        <v>50</v>
      </c>
      <c r="I43" s="413">
        <v>41.67</v>
      </c>
      <c r="J43" s="413">
        <v>0.04</v>
      </c>
      <c r="K43" s="413">
        <f t="shared" si="6"/>
        <v>2083.46</v>
      </c>
      <c r="L43" s="412"/>
      <c r="M43" s="412"/>
      <c r="O43" s="83">
        <v>1.1000000000000001</v>
      </c>
      <c r="P43" s="83">
        <f>O43*$Q$4</f>
        <v>55.044000000000004</v>
      </c>
      <c r="T43" s="128" t="s">
        <v>98</v>
      </c>
      <c r="U43" s="98">
        <v>49.97</v>
      </c>
      <c r="W43" s="133">
        <v>42481</v>
      </c>
      <c r="X43" s="10">
        <v>52.34</v>
      </c>
      <c r="Y43" s="10">
        <v>52.58</v>
      </c>
      <c r="Z43" s="10">
        <v>51.59</v>
      </c>
      <c r="AA43" s="10">
        <v>51.64</v>
      </c>
      <c r="AB43" s="95">
        <v>1650000</v>
      </c>
      <c r="AC43" s="10">
        <v>51.64</v>
      </c>
      <c r="AD43" s="2">
        <f t="shared" si="0"/>
        <v>0.98999999999999488</v>
      </c>
      <c r="AE43" s="138">
        <f t="shared" si="1"/>
        <v>-6.5409772989610815E-3</v>
      </c>
    </row>
    <row r="44" spans="1:31" x14ac:dyDescent="0.25">
      <c r="A44" s="412"/>
      <c r="B44" s="411">
        <v>42207</v>
      </c>
      <c r="C44" s="412">
        <v>20</v>
      </c>
      <c r="D44" s="413">
        <v>40.68</v>
      </c>
      <c r="E44" s="413">
        <v>0</v>
      </c>
      <c r="F44" s="413">
        <f t="shared" si="5"/>
        <v>813.6</v>
      </c>
      <c r="G44" s="411">
        <v>42335</v>
      </c>
      <c r="H44" s="416">
        <v>50</v>
      </c>
      <c r="I44" s="413">
        <v>41.85</v>
      </c>
      <c r="J44" s="413">
        <v>0.04</v>
      </c>
      <c r="K44" s="413">
        <f t="shared" si="6"/>
        <v>2092.46</v>
      </c>
      <c r="L44" s="412"/>
      <c r="M44" s="412"/>
      <c r="O44" s="83">
        <v>1.0900000000000001</v>
      </c>
      <c r="P44" s="83">
        <f t="shared" ref="P44:P63" si="7">O44*$Q$4</f>
        <v>54.543600000000005</v>
      </c>
      <c r="T44" s="93" t="s">
        <v>99</v>
      </c>
      <c r="U44" s="88">
        <v>50.89</v>
      </c>
      <c r="W44" s="133">
        <v>42480</v>
      </c>
      <c r="X44" s="10">
        <v>51.34</v>
      </c>
      <c r="Y44" s="10">
        <v>52.32</v>
      </c>
      <c r="Z44" s="10">
        <v>50.84</v>
      </c>
      <c r="AA44" s="10">
        <v>51.98</v>
      </c>
      <c r="AB44" s="95">
        <v>3473600</v>
      </c>
      <c r="AC44" s="10">
        <v>51.98</v>
      </c>
      <c r="AD44" s="2">
        <f t="shared" si="0"/>
        <v>1.4799999999999969</v>
      </c>
      <c r="AE44" s="138">
        <f t="shared" si="1"/>
        <v>0</v>
      </c>
    </row>
    <row r="45" spans="1:31" x14ac:dyDescent="0.25">
      <c r="A45" s="412"/>
      <c r="B45" s="411">
        <v>42292</v>
      </c>
      <c r="C45" s="412">
        <v>40</v>
      </c>
      <c r="D45" s="413">
        <v>41.65</v>
      </c>
      <c r="E45" s="413">
        <v>0</v>
      </c>
      <c r="F45" s="413">
        <f t="shared" si="5"/>
        <v>1666</v>
      </c>
      <c r="G45" s="411">
        <v>42335</v>
      </c>
      <c r="H45" s="416">
        <v>50</v>
      </c>
      <c r="I45" s="413">
        <v>42.4</v>
      </c>
      <c r="J45" s="413">
        <v>0.04</v>
      </c>
      <c r="K45" s="413">
        <f t="shared" si="6"/>
        <v>2119.96</v>
      </c>
      <c r="L45" s="412"/>
      <c r="M45" s="412"/>
      <c r="O45" s="83">
        <v>1.08</v>
      </c>
      <c r="P45" s="83">
        <f t="shared" si="7"/>
        <v>54.043200000000006</v>
      </c>
      <c r="R45" s="34"/>
      <c r="T45" s="93" t="s">
        <v>100</v>
      </c>
      <c r="U45" s="88" t="s">
        <v>468</v>
      </c>
      <c r="W45" s="133">
        <v>42479</v>
      </c>
      <c r="X45" s="10">
        <v>52.71</v>
      </c>
      <c r="Y45" s="10">
        <v>52.71</v>
      </c>
      <c r="Z45" s="10">
        <v>51.83</v>
      </c>
      <c r="AA45" s="10">
        <v>51.98</v>
      </c>
      <c r="AB45" s="95">
        <v>3942500</v>
      </c>
      <c r="AC45" s="10">
        <v>51.98</v>
      </c>
      <c r="AD45" s="2">
        <f t="shared" si="0"/>
        <v>0.88000000000000256</v>
      </c>
      <c r="AE45" s="138">
        <f t="shared" si="1"/>
        <v>-1.2537993920972768E-2</v>
      </c>
    </row>
    <row r="46" spans="1:31" x14ac:dyDescent="0.25">
      <c r="A46" s="412"/>
      <c r="B46" s="411">
        <v>42298</v>
      </c>
      <c r="C46" s="412">
        <v>80</v>
      </c>
      <c r="D46" s="413">
        <v>40.450000000000003</v>
      </c>
      <c r="E46" s="413">
        <v>0</v>
      </c>
      <c r="F46" s="413">
        <f t="shared" si="5"/>
        <v>3236</v>
      </c>
      <c r="G46" s="411">
        <v>42398</v>
      </c>
      <c r="H46" s="416">
        <v>50</v>
      </c>
      <c r="I46" s="413">
        <v>39.65</v>
      </c>
      <c r="J46" s="413">
        <v>0.04</v>
      </c>
      <c r="K46" s="413">
        <f t="shared" si="6"/>
        <v>1982.46</v>
      </c>
      <c r="L46" s="412"/>
      <c r="M46" s="412"/>
      <c r="O46" s="83">
        <v>1.07</v>
      </c>
      <c r="P46" s="83">
        <f t="shared" si="7"/>
        <v>53.5428</v>
      </c>
      <c r="Q46" s="34"/>
      <c r="R46" s="34"/>
      <c r="T46" s="93" t="s">
        <v>101</v>
      </c>
      <c r="U46" s="88" t="s">
        <v>469</v>
      </c>
      <c r="W46" s="133">
        <v>42478</v>
      </c>
      <c r="X46" s="10">
        <v>52.17</v>
      </c>
      <c r="Y46" s="10">
        <v>52.95</v>
      </c>
      <c r="Z46" s="10">
        <v>52.14</v>
      </c>
      <c r="AA46" s="10">
        <v>52.64</v>
      </c>
      <c r="AB46" s="95">
        <v>1580200</v>
      </c>
      <c r="AC46" s="10">
        <v>52.64</v>
      </c>
      <c r="AD46" s="2">
        <f t="shared" si="0"/>
        <v>0.81000000000000227</v>
      </c>
      <c r="AE46" s="138">
        <f t="shared" si="1"/>
        <v>6.6934404283802706E-3</v>
      </c>
    </row>
    <row r="47" spans="1:31" x14ac:dyDescent="0.25">
      <c r="A47" s="412"/>
      <c r="B47" s="411">
        <v>42298</v>
      </c>
      <c r="C47" s="412">
        <v>80</v>
      </c>
      <c r="D47" s="413">
        <v>39.9</v>
      </c>
      <c r="E47" s="413">
        <v>0</v>
      </c>
      <c r="F47" s="413">
        <f t="shared" si="5"/>
        <v>3192</v>
      </c>
      <c r="G47" s="411">
        <v>42408</v>
      </c>
      <c r="H47" s="416">
        <v>50</v>
      </c>
      <c r="I47" s="413">
        <v>51.5</v>
      </c>
      <c r="J47" s="413">
        <v>0.05</v>
      </c>
      <c r="K47" s="413">
        <f t="shared" si="6"/>
        <v>2574.9499999999998</v>
      </c>
      <c r="L47" s="412"/>
      <c r="M47" s="412"/>
      <c r="O47" s="83">
        <v>1.06</v>
      </c>
      <c r="P47" s="83">
        <f t="shared" si="7"/>
        <v>53.042400000000001</v>
      </c>
      <c r="Q47" s="34"/>
      <c r="R47" s="34"/>
      <c r="T47" s="93" t="s">
        <v>102</v>
      </c>
      <c r="U47" s="88">
        <v>56.5</v>
      </c>
      <c r="W47" s="133">
        <v>42475</v>
      </c>
      <c r="X47" s="10">
        <v>51.68</v>
      </c>
      <c r="Y47" s="10">
        <v>52.44</v>
      </c>
      <c r="Z47" s="10">
        <v>51.48</v>
      </c>
      <c r="AA47" s="10">
        <v>52.29</v>
      </c>
      <c r="AB47" s="95">
        <v>1932700</v>
      </c>
      <c r="AC47" s="10">
        <v>52.29</v>
      </c>
      <c r="AD47" s="2">
        <f t="shared" si="0"/>
        <v>0.96000000000000085</v>
      </c>
      <c r="AE47" s="138">
        <f t="shared" si="1"/>
        <v>9.4594594594594739E-3</v>
      </c>
    </row>
    <row r="48" spans="1:31" x14ac:dyDescent="0.25">
      <c r="A48" s="412"/>
      <c r="B48" s="411">
        <v>42333</v>
      </c>
      <c r="C48" s="412">
        <v>50</v>
      </c>
      <c r="D48" s="413">
        <v>41.2</v>
      </c>
      <c r="E48" s="413">
        <v>0</v>
      </c>
      <c r="F48" s="413">
        <f t="shared" si="5"/>
        <v>2060</v>
      </c>
      <c r="G48" s="412"/>
      <c r="H48" s="412"/>
      <c r="I48" s="413"/>
      <c r="J48" s="413"/>
      <c r="K48" s="413"/>
      <c r="L48" s="412"/>
      <c r="M48" s="412"/>
      <c r="O48" s="83">
        <v>1.05</v>
      </c>
      <c r="P48" s="83">
        <f t="shared" si="7"/>
        <v>52.542000000000002</v>
      </c>
      <c r="Q48" s="34"/>
      <c r="R48" s="34"/>
      <c r="T48" s="93" t="s">
        <v>103</v>
      </c>
      <c r="U48" s="88">
        <v>0.17508599999999999</v>
      </c>
      <c r="W48" s="133">
        <v>42474</v>
      </c>
      <c r="X48" s="10">
        <v>53.07</v>
      </c>
      <c r="Y48" s="10">
        <v>53.36</v>
      </c>
      <c r="Z48" s="10">
        <v>51.59</v>
      </c>
      <c r="AA48" s="10">
        <v>51.8</v>
      </c>
      <c r="AB48" s="95">
        <v>2076800</v>
      </c>
      <c r="AC48" s="10">
        <v>51.8</v>
      </c>
      <c r="AD48" s="2">
        <f t="shared" si="0"/>
        <v>1.769999999999996</v>
      </c>
      <c r="AE48" s="138">
        <f t="shared" si="1"/>
        <v>-2.539981185324558E-2</v>
      </c>
    </row>
    <row r="49" spans="1:31" x14ac:dyDescent="0.25">
      <c r="A49" s="412"/>
      <c r="B49" s="411">
        <v>42377</v>
      </c>
      <c r="C49" s="412">
        <v>50</v>
      </c>
      <c r="D49" s="413">
        <v>37.85</v>
      </c>
      <c r="E49" s="413">
        <v>0</v>
      </c>
      <c r="F49" s="413">
        <f t="shared" si="5"/>
        <v>1892.5</v>
      </c>
      <c r="G49" s="412"/>
      <c r="H49" s="412"/>
      <c r="I49" s="413"/>
      <c r="J49" s="413"/>
      <c r="K49" s="413"/>
      <c r="L49" s="412"/>
      <c r="M49" s="412"/>
      <c r="O49" s="83">
        <v>1.04</v>
      </c>
      <c r="P49" s="83">
        <f t="shared" si="7"/>
        <v>52.041600000000003</v>
      </c>
      <c r="Q49" s="34"/>
      <c r="R49" s="34"/>
      <c r="T49" s="93" t="s">
        <v>123</v>
      </c>
      <c r="U49" s="88" t="s">
        <v>260</v>
      </c>
      <c r="W49" s="133">
        <v>42473</v>
      </c>
      <c r="X49" s="10">
        <v>51.93</v>
      </c>
      <c r="Y49" s="10">
        <v>53.48</v>
      </c>
      <c r="Z49" s="10">
        <v>51.34</v>
      </c>
      <c r="AA49" s="10">
        <v>53.15</v>
      </c>
      <c r="AB49" s="95">
        <v>3532700</v>
      </c>
      <c r="AC49" s="10">
        <v>53.15</v>
      </c>
      <c r="AD49" s="2">
        <f t="shared" si="0"/>
        <v>2.1399999999999935</v>
      </c>
      <c r="AE49" s="138">
        <f t="shared" si="1"/>
        <v>2.9639674544750028E-2</v>
      </c>
    </row>
    <row r="50" spans="1:31" x14ac:dyDescent="0.25">
      <c r="A50" s="412"/>
      <c r="B50" s="411"/>
      <c r="C50" s="412"/>
      <c r="D50" s="413"/>
      <c r="E50" s="413"/>
      <c r="F50" s="413"/>
      <c r="G50" s="412"/>
      <c r="H50" s="412"/>
      <c r="I50" s="413"/>
      <c r="J50" s="413"/>
      <c r="K50" s="413"/>
      <c r="L50" s="412"/>
      <c r="M50" s="412"/>
      <c r="O50" s="83">
        <v>1.03</v>
      </c>
      <c r="P50" s="83">
        <f t="shared" si="7"/>
        <v>51.541200000000003</v>
      </c>
      <c r="Q50" s="83"/>
      <c r="R50" s="34"/>
      <c r="T50" s="93"/>
      <c r="U50" s="88"/>
      <c r="W50" s="133">
        <v>42472</v>
      </c>
      <c r="X50" s="10">
        <v>51.38</v>
      </c>
      <c r="Y50" s="10">
        <v>51.95</v>
      </c>
      <c r="Z50" s="10">
        <v>50.79</v>
      </c>
      <c r="AA50" s="10">
        <v>51.62</v>
      </c>
      <c r="AB50" s="95">
        <v>2534300</v>
      </c>
      <c r="AC50" s="10">
        <v>51.62</v>
      </c>
      <c r="AD50" s="2">
        <f t="shared" si="0"/>
        <v>1.1600000000000037</v>
      </c>
      <c r="AE50" s="138">
        <f t="shared" si="1"/>
        <v>4.6710782405603446E-3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51.040799999999997</v>
      </c>
      <c r="Q51" s="83"/>
      <c r="R51" s="34"/>
      <c r="T51" s="93" t="s">
        <v>105</v>
      </c>
      <c r="U51" s="88" t="s">
        <v>385</v>
      </c>
      <c r="W51" s="133">
        <v>42471</v>
      </c>
      <c r="X51" s="10">
        <v>51.3</v>
      </c>
      <c r="Y51" s="10">
        <v>52.74</v>
      </c>
      <c r="Z51" s="10">
        <v>50.41</v>
      </c>
      <c r="AA51" s="10">
        <v>51.38</v>
      </c>
      <c r="AB51" s="95">
        <v>4051400</v>
      </c>
      <c r="AC51" s="10">
        <v>51.38</v>
      </c>
      <c r="AD51" s="2">
        <f t="shared" si="0"/>
        <v>2.3300000000000054</v>
      </c>
      <c r="AE51" s="138">
        <f t="shared" si="1"/>
        <v>3.711662434069174E-3</v>
      </c>
    </row>
    <row r="52" spans="1:31" x14ac:dyDescent="0.25">
      <c r="A52" s="412"/>
      <c r="B52" s="412"/>
      <c r="C52" s="412"/>
      <c r="D52" s="413"/>
      <c r="E52" s="413"/>
      <c r="F52" s="413"/>
      <c r="G52" s="413"/>
      <c r="H52" s="412"/>
      <c r="I52" s="413"/>
      <c r="J52" s="413"/>
      <c r="K52" s="413"/>
      <c r="L52" s="412"/>
      <c r="M52" s="412"/>
      <c r="O52" s="83">
        <v>1.01</v>
      </c>
      <c r="P52" s="83">
        <f t="shared" si="7"/>
        <v>50.540399999999998</v>
      </c>
      <c r="Q52" s="83"/>
      <c r="R52" s="34"/>
      <c r="T52" s="93" t="s">
        <v>106</v>
      </c>
      <c r="U52" s="88" t="s">
        <v>294</v>
      </c>
      <c r="W52" s="133">
        <v>42468</v>
      </c>
      <c r="X52" s="10">
        <v>54.03</v>
      </c>
      <c r="Y52" s="10">
        <v>54.2</v>
      </c>
      <c r="Z52" s="10">
        <v>51.11</v>
      </c>
      <c r="AA52" s="10">
        <v>51.19</v>
      </c>
      <c r="AB52" s="95">
        <v>4622400</v>
      </c>
      <c r="AC52" s="10">
        <v>51.19</v>
      </c>
      <c r="AD52" s="2">
        <f t="shared" si="0"/>
        <v>3.0900000000000034</v>
      </c>
      <c r="AE52" s="138">
        <f t="shared" si="1"/>
        <v>-4.7450688500186189E-2</v>
      </c>
    </row>
    <row r="53" spans="1:31" x14ac:dyDescent="0.25">
      <c r="O53" s="83">
        <v>1</v>
      </c>
      <c r="P53" s="83">
        <f t="shared" si="7"/>
        <v>50.04</v>
      </c>
      <c r="Q53" s="83"/>
      <c r="R53" s="34"/>
      <c r="T53" s="93" t="s">
        <v>107</v>
      </c>
      <c r="U53" s="90">
        <v>2350142</v>
      </c>
      <c r="W53" s="133">
        <v>42467</v>
      </c>
      <c r="X53" s="10">
        <v>55.66</v>
      </c>
      <c r="Y53" s="10">
        <v>55.95</v>
      </c>
      <c r="Z53" s="10">
        <v>53.46</v>
      </c>
      <c r="AA53" s="10">
        <v>53.74</v>
      </c>
      <c r="AB53" s="95">
        <v>4208000</v>
      </c>
      <c r="AC53" s="10">
        <v>53.74</v>
      </c>
      <c r="AD53" s="2">
        <f t="shared" si="0"/>
        <v>2.490000000000002</v>
      </c>
      <c r="AE53" s="138">
        <f t="shared" si="1"/>
        <v>-4.5809659090909061E-2</v>
      </c>
    </row>
    <row r="54" spans="1:31" x14ac:dyDescent="0.25">
      <c r="O54" s="83">
        <v>0.99</v>
      </c>
      <c r="P54" s="83">
        <f t="shared" si="7"/>
        <v>49.5396</v>
      </c>
      <c r="Q54" s="83"/>
      <c r="R54" s="34"/>
      <c r="T54" s="93" t="s">
        <v>110</v>
      </c>
      <c r="U54" s="90">
        <v>3805440</v>
      </c>
      <c r="W54" s="133">
        <v>42466</v>
      </c>
      <c r="X54" s="10">
        <v>55.97</v>
      </c>
      <c r="Y54" s="10">
        <v>56.6</v>
      </c>
      <c r="Z54" s="10">
        <v>55.55</v>
      </c>
      <c r="AA54" s="10">
        <v>56.32</v>
      </c>
      <c r="AB54" s="95">
        <v>2051800</v>
      </c>
      <c r="AC54" s="10">
        <v>56.32</v>
      </c>
      <c r="AD54" s="2">
        <f t="shared" si="0"/>
        <v>1.0500000000000043</v>
      </c>
      <c r="AE54" s="138">
        <f t="shared" si="1"/>
        <v>7.5134168157424686E-3</v>
      </c>
    </row>
    <row r="55" spans="1:31" x14ac:dyDescent="0.25">
      <c r="O55" s="83">
        <v>0.98</v>
      </c>
      <c r="P55" s="83">
        <f t="shared" si="7"/>
        <v>49.039200000000001</v>
      </c>
      <c r="Q55" s="83"/>
      <c r="R55" s="34"/>
      <c r="T55" s="93" t="s">
        <v>108</v>
      </c>
      <c r="U55" s="88" t="s">
        <v>386</v>
      </c>
      <c r="W55" s="133">
        <v>42465</v>
      </c>
      <c r="X55" s="10">
        <v>56.22</v>
      </c>
      <c r="Y55" s="10">
        <v>56.71</v>
      </c>
      <c r="Z55" s="10">
        <v>55.82</v>
      </c>
      <c r="AA55" s="10">
        <v>55.9</v>
      </c>
      <c r="AB55" s="95">
        <v>2496600</v>
      </c>
      <c r="AC55" s="10">
        <v>55.9</v>
      </c>
      <c r="AD55" s="2">
        <f t="shared" si="0"/>
        <v>0.89000000000000057</v>
      </c>
      <c r="AE55" s="138">
        <f t="shared" si="1"/>
        <v>-7.9858030168589167E-3</v>
      </c>
    </row>
    <row r="56" spans="1:31" x14ac:dyDescent="0.25">
      <c r="O56" s="83">
        <v>0.97</v>
      </c>
      <c r="P56" s="83">
        <f t="shared" si="7"/>
        <v>48.538799999999995</v>
      </c>
      <c r="Q56" s="83"/>
      <c r="R56" s="34"/>
      <c r="T56" s="93" t="s">
        <v>111</v>
      </c>
      <c r="U56" s="88">
        <v>11.27</v>
      </c>
      <c r="W56" s="133">
        <v>42464</v>
      </c>
      <c r="X56" s="10">
        <v>57.39</v>
      </c>
      <c r="Y56" s="10">
        <v>58.63</v>
      </c>
      <c r="Z56" s="10">
        <v>56.28</v>
      </c>
      <c r="AA56" s="10">
        <v>56.35</v>
      </c>
      <c r="AB56" s="95">
        <v>3126300</v>
      </c>
      <c r="AC56" s="10">
        <v>56.35</v>
      </c>
      <c r="AD56" s="2">
        <f t="shared" si="0"/>
        <v>2.3500000000000014</v>
      </c>
      <c r="AE56" s="138">
        <f t="shared" si="1"/>
        <v>-1.0882920835527443E-2</v>
      </c>
    </row>
    <row r="57" spans="1:31" x14ac:dyDescent="0.25">
      <c r="O57" s="83">
        <v>0.96</v>
      </c>
      <c r="P57" s="83">
        <f t="shared" si="7"/>
        <v>48.038399999999996</v>
      </c>
      <c r="Q57" s="83"/>
      <c r="R57" s="34"/>
      <c r="T57" s="93" t="s">
        <v>112</v>
      </c>
      <c r="U57" s="88">
        <v>4.4400000000000004</v>
      </c>
      <c r="W57" s="133">
        <v>42461</v>
      </c>
      <c r="X57" s="10">
        <v>56.82</v>
      </c>
      <c r="Y57" s="10">
        <v>57.06</v>
      </c>
      <c r="Z57" s="10">
        <v>56.04</v>
      </c>
      <c r="AA57" s="10">
        <v>56.97</v>
      </c>
      <c r="AB57" s="95">
        <v>2560700</v>
      </c>
      <c r="AC57" s="10">
        <v>56.97</v>
      </c>
      <c r="AD57" s="2">
        <f t="shared" si="0"/>
        <v>1.0200000000000031</v>
      </c>
      <c r="AE57" s="138">
        <f t="shared" si="1"/>
        <v>1.7556179775279901E-4</v>
      </c>
    </row>
    <row r="58" spans="1:31" x14ac:dyDescent="0.25">
      <c r="O58" s="83">
        <v>0.95</v>
      </c>
      <c r="P58" s="83">
        <f t="shared" si="7"/>
        <v>47.537999999999997</v>
      </c>
      <c r="Q58" s="83"/>
      <c r="R58" s="34"/>
      <c r="T58" s="93" t="s">
        <v>109</v>
      </c>
      <c r="U58" s="88" t="s">
        <v>124</v>
      </c>
      <c r="W58" s="133">
        <v>42460</v>
      </c>
      <c r="X58" s="10">
        <v>56.87</v>
      </c>
      <c r="Y58" s="10">
        <v>57.54</v>
      </c>
      <c r="Z58" s="10">
        <v>56.84</v>
      </c>
      <c r="AA58" s="10">
        <v>56.96</v>
      </c>
      <c r="AB58" s="95">
        <v>1913300</v>
      </c>
      <c r="AC58" s="10">
        <v>56.96</v>
      </c>
      <c r="AD58" s="2">
        <f t="shared" si="0"/>
        <v>0.69999999999999574</v>
      </c>
      <c r="AE58" s="138">
        <f t="shared" si="1"/>
        <v>1.5825567082821124E-3</v>
      </c>
    </row>
    <row r="59" spans="1:31" x14ac:dyDescent="0.25">
      <c r="O59" s="83">
        <v>0.94</v>
      </c>
      <c r="P59" s="83">
        <f t="shared" si="7"/>
        <v>47.037599999999998</v>
      </c>
      <c r="Q59" s="83"/>
      <c r="W59" s="133">
        <v>42459</v>
      </c>
      <c r="X59" s="10">
        <v>56.9</v>
      </c>
      <c r="Y59" s="10">
        <v>57.19</v>
      </c>
      <c r="Z59" s="10">
        <v>56.41</v>
      </c>
      <c r="AA59" s="10">
        <v>56.87</v>
      </c>
      <c r="AB59" s="95">
        <v>1517400</v>
      </c>
      <c r="AC59" s="10">
        <v>56.87</v>
      </c>
      <c r="AD59" s="2">
        <f t="shared" si="0"/>
        <v>0.78000000000000114</v>
      </c>
      <c r="AE59" s="138">
        <f t="shared" si="1"/>
        <v>8.8699662941280621E-3</v>
      </c>
    </row>
    <row r="60" spans="1:31" x14ac:dyDescent="0.25">
      <c r="O60" s="83">
        <v>0.93</v>
      </c>
      <c r="P60" s="83">
        <f t="shared" si="7"/>
        <v>46.537199999999999</v>
      </c>
      <c r="Q60" s="83"/>
      <c r="W60" s="133">
        <v>42458</v>
      </c>
      <c r="X60" s="10">
        <v>56.14</v>
      </c>
      <c r="Y60" s="10">
        <v>56.4</v>
      </c>
      <c r="Z60" s="10">
        <v>55.7</v>
      </c>
      <c r="AA60" s="10">
        <v>56.37</v>
      </c>
      <c r="AB60" s="95">
        <v>1657700</v>
      </c>
      <c r="AC60" s="10">
        <v>56.37</v>
      </c>
      <c r="AD60" s="2">
        <f t="shared" si="0"/>
        <v>0.69999999999999574</v>
      </c>
      <c r="AE60" s="138">
        <f t="shared" si="1"/>
        <v>1.7771459036786119E-3</v>
      </c>
    </row>
    <row r="61" spans="1:31" x14ac:dyDescent="0.25">
      <c r="O61" s="83">
        <v>0.92</v>
      </c>
      <c r="P61" s="83">
        <f t="shared" si="7"/>
        <v>46.036799999999999</v>
      </c>
      <c r="Q61" s="83"/>
      <c r="W61" s="133">
        <v>42457</v>
      </c>
      <c r="X61" s="10">
        <v>55.74</v>
      </c>
      <c r="Y61" s="10">
        <v>56.66</v>
      </c>
      <c r="Z61" s="10">
        <v>55.48</v>
      </c>
      <c r="AA61" s="10">
        <v>56.27</v>
      </c>
      <c r="AB61" s="95">
        <v>1604400</v>
      </c>
      <c r="AC61" s="10">
        <v>56.27</v>
      </c>
      <c r="AD61" s="2">
        <f t="shared" si="0"/>
        <v>1.1799999999999997</v>
      </c>
      <c r="AE61" s="138">
        <f t="shared" si="1"/>
        <v>1.332613001980909E-2</v>
      </c>
    </row>
    <row r="62" spans="1:31" x14ac:dyDescent="0.25">
      <c r="O62" s="83">
        <v>0.91</v>
      </c>
      <c r="P62" s="83">
        <f t="shared" si="7"/>
        <v>45.5364</v>
      </c>
      <c r="Q62" s="83"/>
      <c r="W62" s="133">
        <v>42453</v>
      </c>
      <c r="X62" s="10">
        <v>55.81</v>
      </c>
      <c r="Y62" s="10">
        <v>55.82</v>
      </c>
      <c r="Z62" s="10">
        <v>55.05</v>
      </c>
      <c r="AA62" s="10">
        <v>55.53</v>
      </c>
      <c r="AB62" s="95">
        <v>1994700</v>
      </c>
      <c r="AC62" s="10">
        <v>55.53</v>
      </c>
      <c r="AD62" s="2">
        <f t="shared" si="0"/>
        <v>0.77000000000000313</v>
      </c>
      <c r="AE62" s="138">
        <f t="shared" si="1"/>
        <v>-7.1517968889682759E-3</v>
      </c>
    </row>
    <row r="63" spans="1:31" x14ac:dyDescent="0.25">
      <c r="O63" s="83">
        <v>0.9</v>
      </c>
      <c r="P63" s="83">
        <f t="shared" si="7"/>
        <v>45.036000000000001</v>
      </c>
      <c r="Q63" s="83"/>
      <c r="W63" s="133">
        <v>42452</v>
      </c>
      <c r="X63" s="10">
        <v>56.04</v>
      </c>
      <c r="Y63" s="10">
        <v>56.55</v>
      </c>
      <c r="Z63" s="10">
        <v>55.38</v>
      </c>
      <c r="AA63" s="10">
        <v>55.93</v>
      </c>
      <c r="AB63" s="95">
        <v>2118500</v>
      </c>
      <c r="AC63" s="10">
        <v>55.93</v>
      </c>
      <c r="AD63" s="2">
        <f t="shared" si="0"/>
        <v>1.1699999999999946</v>
      </c>
      <c r="AE63" s="138">
        <f t="shared" si="1"/>
        <v>-1.9628836545324546E-3</v>
      </c>
    </row>
    <row r="64" spans="1:31" x14ac:dyDescent="0.25">
      <c r="Q64" s="83"/>
      <c r="W64" s="133">
        <v>42451</v>
      </c>
      <c r="X64" s="10">
        <v>56.59</v>
      </c>
      <c r="Y64" s="10">
        <v>56.75</v>
      </c>
      <c r="Z64" s="10">
        <v>55.37</v>
      </c>
      <c r="AA64" s="10">
        <v>56.04</v>
      </c>
      <c r="AB64" s="95">
        <v>1844800</v>
      </c>
      <c r="AC64" s="10">
        <v>56.04</v>
      </c>
      <c r="AD64" s="2">
        <f t="shared" si="0"/>
        <v>1.3800000000000026</v>
      </c>
      <c r="AE64" s="138">
        <f t="shared" si="1"/>
        <v>-1.5460295151089265E-2</v>
      </c>
    </row>
    <row r="65" spans="15:31" x14ac:dyDescent="0.25">
      <c r="Q65" s="83"/>
      <c r="W65" s="133">
        <v>42450</v>
      </c>
      <c r="X65" s="10">
        <v>56.77</v>
      </c>
      <c r="Y65" s="10">
        <v>57.48</v>
      </c>
      <c r="Z65" s="10">
        <v>56.65</v>
      </c>
      <c r="AA65" s="10">
        <v>56.92</v>
      </c>
      <c r="AB65" s="95">
        <v>1425600</v>
      </c>
      <c r="AC65" s="10">
        <v>56.92</v>
      </c>
      <c r="AD65" s="2">
        <f t="shared" si="0"/>
        <v>0.82999999999999829</v>
      </c>
      <c r="AE65" s="138">
        <f t="shared" si="1"/>
        <v>-8.7765490609093E-4</v>
      </c>
    </row>
    <row r="66" spans="15:31" x14ac:dyDescent="0.25">
      <c r="Q66" s="83"/>
      <c r="W66" s="133">
        <v>42447</v>
      </c>
      <c r="X66" s="10">
        <v>57.17</v>
      </c>
      <c r="Y66" s="10">
        <v>57.54</v>
      </c>
      <c r="Z66" s="10">
        <v>56.22</v>
      </c>
      <c r="AA66" s="10">
        <v>56.97</v>
      </c>
      <c r="AB66" s="95">
        <v>3001900</v>
      </c>
      <c r="AC66" s="10">
        <v>56.97</v>
      </c>
      <c r="AD66" s="2">
        <f t="shared" si="0"/>
        <v>1.3200000000000003</v>
      </c>
      <c r="AE66" s="138">
        <f t="shared" si="1"/>
        <v>3.1695721077653616E-3</v>
      </c>
    </row>
    <row r="67" spans="15:31" x14ac:dyDescent="0.25">
      <c r="Q67" s="83"/>
      <c r="W67" s="133">
        <v>42446</v>
      </c>
      <c r="X67" s="10">
        <v>56.08</v>
      </c>
      <c r="Y67" s="10">
        <v>57.09</v>
      </c>
      <c r="Z67" s="10">
        <v>56.07</v>
      </c>
      <c r="AA67" s="10">
        <v>56.79</v>
      </c>
      <c r="AB67" s="95">
        <v>2531800</v>
      </c>
      <c r="AC67" s="10">
        <v>56.79</v>
      </c>
      <c r="AD67" s="2">
        <f>Y67-Z67</f>
        <v>1.0200000000000031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3" priority="19">
      <formula>F31&gt;0</formula>
    </cfRule>
    <cfRule type="expression" dxfId="212" priority="20">
      <formula>F31&lt;0</formula>
    </cfRule>
  </conditionalFormatting>
  <conditionalFormatting sqref="H31:H33">
    <cfRule type="expression" dxfId="211" priority="11">
      <formula>H31&gt;0</formula>
    </cfRule>
    <cfRule type="expression" dxfId="210" priority="12">
      <formula>H31&lt;0</formula>
    </cfRule>
  </conditionalFormatting>
  <conditionalFormatting sqref="F21:F30">
    <cfRule type="expression" dxfId="209" priority="7">
      <formula>F21&gt;0</formula>
    </cfRule>
    <cfRule type="expression" dxfId="208" priority="8">
      <formula>F21&lt;0</formula>
    </cfRule>
  </conditionalFormatting>
  <conditionalFormatting sqref="H21:H30">
    <cfRule type="expression" dxfId="207" priority="5">
      <formula>H21&gt;0</formula>
    </cfRule>
    <cfRule type="expression" dxfId="206" priority="6">
      <formula>H21&lt;0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conditionalFormatting sqref="Q7">
    <cfRule type="expression" dxfId="203" priority="3">
      <formula>Q7&gt;0</formula>
    </cfRule>
    <cfRule type="expression" dxfId="20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42541</v>
      </c>
      <c r="Y2" s="9">
        <v>67.05</v>
      </c>
      <c r="Z2" s="9">
        <v>67.290000000000006</v>
      </c>
      <c r="AA2" s="9">
        <v>66.55</v>
      </c>
      <c r="AB2" s="9">
        <v>66.569999999999993</v>
      </c>
      <c r="AC2" s="104">
        <v>1120200</v>
      </c>
      <c r="AD2" s="9">
        <v>66.569999999999993</v>
      </c>
      <c r="AE2" s="2">
        <f>Z2-AA2</f>
        <v>0.74000000000000909</v>
      </c>
      <c r="AF2" s="138">
        <f>AD2/AD3-1</f>
        <v>2.258355916892274E-3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66.569999999999993</v>
      </c>
      <c r="T3" s="85"/>
      <c r="X3" s="110">
        <v>42538</v>
      </c>
      <c r="Y3" s="9">
        <v>66.44</v>
      </c>
      <c r="Z3" s="9">
        <v>66.540000000000006</v>
      </c>
      <c r="AA3" s="9">
        <v>66.03</v>
      </c>
      <c r="AB3" s="9">
        <v>66.42</v>
      </c>
      <c r="AC3" s="104">
        <v>1858900</v>
      </c>
      <c r="AD3" s="9">
        <v>66.42</v>
      </c>
      <c r="AE3" s="2">
        <f t="shared" ref="AE3:AE66" si="0">Z3-AA3</f>
        <v>0.51000000000000512</v>
      </c>
      <c r="AF3" s="138">
        <f t="shared" ref="AF3:AF66" si="1">AD3/AD4-1</f>
        <v>-7.5221904618616442E-4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66.569999999999993</v>
      </c>
      <c r="X4" s="110">
        <v>42537</v>
      </c>
      <c r="Y4" s="9">
        <v>65.489999999999995</v>
      </c>
      <c r="Z4" s="9">
        <v>66.569999999999993</v>
      </c>
      <c r="AA4" s="9">
        <v>65.45</v>
      </c>
      <c r="AB4" s="9">
        <v>66.47</v>
      </c>
      <c r="AC4" s="104">
        <v>1564800</v>
      </c>
      <c r="AD4" s="9">
        <v>66.47</v>
      </c>
      <c r="AE4" s="2">
        <f t="shared" si="0"/>
        <v>1.1199999999999903</v>
      </c>
      <c r="AF4" s="138">
        <f t="shared" si="1"/>
        <v>9.1088507666614582E-3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42536</v>
      </c>
      <c r="Y5" s="9">
        <v>66.75</v>
      </c>
      <c r="Z5" s="9">
        <v>66.95</v>
      </c>
      <c r="AA5" s="9">
        <v>65.81</v>
      </c>
      <c r="AB5" s="9">
        <v>65.87</v>
      </c>
      <c r="AC5" s="104">
        <v>1991000</v>
      </c>
      <c r="AD5" s="9">
        <v>65.87</v>
      </c>
      <c r="AE5" s="2">
        <f t="shared" si="0"/>
        <v>1.1400000000000006</v>
      </c>
      <c r="AF5" s="138">
        <f t="shared" si="1"/>
        <v>-1.2295696506222753E-2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42535</v>
      </c>
      <c r="Y6" s="9">
        <v>66.83</v>
      </c>
      <c r="Z6" s="9">
        <v>67.040000000000006</v>
      </c>
      <c r="AA6" s="9">
        <v>66.42</v>
      </c>
      <c r="AB6" s="9">
        <v>66.69</v>
      </c>
      <c r="AC6" s="104">
        <v>1464500</v>
      </c>
      <c r="AD6" s="9">
        <v>66.69</v>
      </c>
      <c r="AE6" s="2">
        <f t="shared" si="0"/>
        <v>0.62000000000000455</v>
      </c>
      <c r="AF6" s="138">
        <f t="shared" si="1"/>
        <v>-2.8409090909090606E-3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200</v>
      </c>
      <c r="Q7" s="2">
        <f>Q10+Q8</f>
        <v>523.61999999999898</v>
      </c>
      <c r="R7" s="247"/>
      <c r="T7" s="85"/>
      <c r="X7" s="110">
        <v>42534</v>
      </c>
      <c r="Y7" s="9">
        <v>67.44</v>
      </c>
      <c r="Z7" s="9">
        <v>67.87</v>
      </c>
      <c r="AA7" s="9">
        <v>66.86</v>
      </c>
      <c r="AB7" s="9">
        <v>66.88</v>
      </c>
      <c r="AC7" s="104">
        <v>1761400</v>
      </c>
      <c r="AD7" s="9">
        <v>66.88</v>
      </c>
      <c r="AE7" s="2">
        <f t="shared" si="0"/>
        <v>1.0100000000000051</v>
      </c>
      <c r="AF7" s="138">
        <f t="shared" si="1"/>
        <v>-8.5976875185295176E-3</v>
      </c>
    </row>
    <row r="8" spans="1:32" x14ac:dyDescent="0.25">
      <c r="O8" s="11" t="s">
        <v>205</v>
      </c>
      <c r="P8" s="34"/>
      <c r="Q8" s="2">
        <f>K18+M18-F18+Q2*Q4</f>
        <v>0</v>
      </c>
      <c r="R8" s="167"/>
      <c r="T8" s="85"/>
      <c r="X8" s="110">
        <v>42531</v>
      </c>
      <c r="Y8" s="9">
        <v>67.17</v>
      </c>
      <c r="Z8" s="9">
        <v>67.86</v>
      </c>
      <c r="AA8" s="9">
        <v>67.13</v>
      </c>
      <c r="AB8" s="9">
        <v>67.459999999999994</v>
      </c>
      <c r="AC8" s="104">
        <v>1636600</v>
      </c>
      <c r="AD8" s="9">
        <v>67.459999999999994</v>
      </c>
      <c r="AE8" s="2">
        <f t="shared" si="0"/>
        <v>0.73000000000000398</v>
      </c>
      <c r="AF8" s="138">
        <f t="shared" si="1"/>
        <v>-4.8679746275264169E-3</v>
      </c>
    </row>
    <row r="9" spans="1:32" x14ac:dyDescent="0.25">
      <c r="O9" s="11" t="s">
        <v>272</v>
      </c>
      <c r="Q9" s="138">
        <f>IF(Q2=0, 0, Q8/Q6)</f>
        <v>0</v>
      </c>
      <c r="X9" s="110">
        <v>42530</v>
      </c>
      <c r="Y9" s="9">
        <v>67.489999999999995</v>
      </c>
      <c r="Z9" s="9">
        <v>67.959999999999994</v>
      </c>
      <c r="AA9" s="9">
        <v>67.37</v>
      </c>
      <c r="AB9" s="9">
        <v>67.790000000000006</v>
      </c>
      <c r="AC9" s="104">
        <v>1456700</v>
      </c>
      <c r="AD9" s="9">
        <v>67.790000000000006</v>
      </c>
      <c r="AE9" s="2">
        <f t="shared" si="0"/>
        <v>0.5899999999999892</v>
      </c>
      <c r="AF9" s="138">
        <f t="shared" si="1"/>
        <v>1.6252955082742826E-3</v>
      </c>
    </row>
    <row r="10" spans="1:32" x14ac:dyDescent="0.25">
      <c r="O10" s="11" t="s">
        <v>271</v>
      </c>
      <c r="P10" s="34"/>
      <c r="Q10" s="2">
        <f>M40</f>
        <v>523.61999999999898</v>
      </c>
      <c r="T10" s="121"/>
      <c r="U10" s="68"/>
      <c r="X10" s="110">
        <v>42529</v>
      </c>
      <c r="Y10" s="9">
        <v>67.209999999999994</v>
      </c>
      <c r="Z10" s="9">
        <v>67.88</v>
      </c>
      <c r="AA10" s="9">
        <v>67.11</v>
      </c>
      <c r="AB10" s="9">
        <v>67.680000000000007</v>
      </c>
      <c r="AC10" s="104">
        <v>1645500</v>
      </c>
      <c r="AD10" s="9">
        <v>67.680000000000007</v>
      </c>
      <c r="AE10" s="2">
        <f t="shared" si="0"/>
        <v>0.76999999999999602</v>
      </c>
      <c r="AF10" s="138">
        <f t="shared" si="1"/>
        <v>3.7075485688862209E-3</v>
      </c>
    </row>
    <row r="11" spans="1:32" x14ac:dyDescent="0.25">
      <c r="O11" s="11" t="s">
        <v>193</v>
      </c>
      <c r="P11" s="34"/>
      <c r="Q11" s="138">
        <f>VALUE(TRIM(CLEAN(MID(U55, FIND("(", U55)+1, 5))))</f>
        <v>1.9900000000000001E-2</v>
      </c>
      <c r="T11" s="121"/>
      <c r="U11" s="68"/>
      <c r="X11" s="110">
        <v>42528</v>
      </c>
      <c r="Y11" s="9">
        <v>67.72</v>
      </c>
      <c r="Z11" s="9">
        <v>67.88</v>
      </c>
      <c r="AA11" s="9">
        <v>67.319999999999993</v>
      </c>
      <c r="AB11" s="9">
        <v>67.430000000000007</v>
      </c>
      <c r="AC11" s="104">
        <v>1484100</v>
      </c>
      <c r="AD11" s="9">
        <v>67.430000000000007</v>
      </c>
      <c r="AE11" s="2">
        <f t="shared" si="0"/>
        <v>0.56000000000000227</v>
      </c>
      <c r="AF11" s="138">
        <f t="shared" si="1"/>
        <v>-2.8098195800059234E-3</v>
      </c>
    </row>
    <row r="12" spans="1:32" x14ac:dyDescent="0.25">
      <c r="X12" s="110">
        <v>42527</v>
      </c>
      <c r="Y12" s="9">
        <v>67.53</v>
      </c>
      <c r="Z12" s="9">
        <v>68.02</v>
      </c>
      <c r="AA12" s="9">
        <v>67.42</v>
      </c>
      <c r="AB12" s="9">
        <v>67.62</v>
      </c>
      <c r="AC12" s="104">
        <v>1959600</v>
      </c>
      <c r="AD12" s="9">
        <v>67.62</v>
      </c>
      <c r="AE12" s="2">
        <f t="shared" si="0"/>
        <v>0.59999999999999432</v>
      </c>
      <c r="AF12" s="138">
        <f t="shared" si="1"/>
        <v>2.8177369123534302E-3</v>
      </c>
    </row>
    <row r="13" spans="1:32" x14ac:dyDescent="0.25">
      <c r="Q13" s="2"/>
      <c r="X13" s="110">
        <v>42524</v>
      </c>
      <c r="Y13" s="9">
        <v>67.02</v>
      </c>
      <c r="Z13" s="9">
        <v>67.709999999999994</v>
      </c>
      <c r="AA13" s="9">
        <v>66.64</v>
      </c>
      <c r="AB13" s="9">
        <v>67.430000000000007</v>
      </c>
      <c r="AC13" s="104">
        <v>1625700</v>
      </c>
      <c r="AD13" s="9">
        <v>67.430000000000007</v>
      </c>
      <c r="AE13" s="2">
        <f t="shared" si="0"/>
        <v>1.0699999999999932</v>
      </c>
      <c r="AF13" s="138">
        <f t="shared" si="1"/>
        <v>-1.4827995255028981E-4</v>
      </c>
    </row>
    <row r="14" spans="1:32" x14ac:dyDescent="0.25">
      <c r="X14" s="110">
        <v>42523</v>
      </c>
      <c r="Y14" s="9">
        <v>67.290000000000006</v>
      </c>
      <c r="Z14" s="9">
        <v>67.44</v>
      </c>
      <c r="AA14" s="9">
        <v>67.11</v>
      </c>
      <c r="AB14" s="9">
        <v>67.44</v>
      </c>
      <c r="AC14" s="104">
        <v>1153100</v>
      </c>
      <c r="AD14" s="9">
        <v>67.44</v>
      </c>
      <c r="AE14" s="2">
        <f t="shared" si="0"/>
        <v>0.32999999999999829</v>
      </c>
      <c r="AF14" s="138">
        <f t="shared" si="1"/>
        <v>0</v>
      </c>
    </row>
    <row r="15" spans="1:32" x14ac:dyDescent="0.25">
      <c r="X15" s="110">
        <v>42522</v>
      </c>
      <c r="Y15" s="9">
        <v>67.180000000000007</v>
      </c>
      <c r="Z15" s="9">
        <v>67.5</v>
      </c>
      <c r="AA15" s="9">
        <v>66.67</v>
      </c>
      <c r="AB15" s="9">
        <v>67.44</v>
      </c>
      <c r="AC15" s="104">
        <v>1498400</v>
      </c>
      <c r="AD15" s="9">
        <v>67.44</v>
      </c>
      <c r="AE15" s="2">
        <f t="shared" si="0"/>
        <v>0.82999999999999829</v>
      </c>
      <c r="AF15" s="138" t="e">
        <f t="shared" si="1"/>
        <v>#DIV/0!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42522</v>
      </c>
      <c r="Y16" s="9" t="s">
        <v>306</v>
      </c>
      <c r="Z16" s="9"/>
      <c r="AA16" s="9"/>
      <c r="AB16" s="9"/>
      <c r="AC16" s="104"/>
      <c r="AD16" s="9"/>
      <c r="AE16" s="2">
        <f t="shared" si="0"/>
        <v>0</v>
      </c>
      <c r="AF16" s="138">
        <f t="shared" si="1"/>
        <v>-1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42521</v>
      </c>
      <c r="Y17" s="9">
        <v>67.75</v>
      </c>
      <c r="Z17" s="9">
        <v>67.959999999999994</v>
      </c>
      <c r="AA17" s="9">
        <v>67.17</v>
      </c>
      <c r="AB17" s="9">
        <v>67.510000000000005</v>
      </c>
      <c r="AC17" s="104">
        <v>3554400</v>
      </c>
      <c r="AD17" s="9">
        <v>67.180000000000007</v>
      </c>
      <c r="AE17" s="2">
        <f t="shared" si="0"/>
        <v>0.78999999999999204</v>
      </c>
      <c r="AF17" s="138">
        <f t="shared" si="1"/>
        <v>-2.5241276911653898E-3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42517</v>
      </c>
      <c r="Y18" s="9">
        <v>67.56</v>
      </c>
      <c r="Z18" s="9">
        <v>67.87</v>
      </c>
      <c r="AA18" s="9">
        <v>67.459999999999994</v>
      </c>
      <c r="AB18" s="9">
        <v>67.680000000000007</v>
      </c>
      <c r="AC18" s="104">
        <v>839800</v>
      </c>
      <c r="AD18" s="9">
        <v>67.349999999999994</v>
      </c>
      <c r="AE18" s="2">
        <f t="shared" si="0"/>
        <v>0.4100000000000108</v>
      </c>
      <c r="AF18" s="138">
        <f t="shared" si="1"/>
        <v>2.5305150342362914E-3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42516</v>
      </c>
      <c r="Y19" s="9">
        <v>67.28</v>
      </c>
      <c r="Z19" s="9">
        <v>67.58</v>
      </c>
      <c r="AA19" s="9">
        <v>67.150000000000006</v>
      </c>
      <c r="AB19" s="9">
        <v>67.510000000000005</v>
      </c>
      <c r="AC19" s="104">
        <v>1229800</v>
      </c>
      <c r="AD19" s="9">
        <v>67.180000000000007</v>
      </c>
      <c r="AE19" s="2">
        <f t="shared" si="0"/>
        <v>0.42999999999999261</v>
      </c>
      <c r="AF19" s="138">
        <f t="shared" si="1"/>
        <v>3.4353995519045277E-3</v>
      </c>
    </row>
    <row r="20" spans="1:32" x14ac:dyDescent="0.25">
      <c r="X20" s="110">
        <v>42515</v>
      </c>
      <c r="Y20" s="9">
        <v>67.680000000000007</v>
      </c>
      <c r="Z20" s="9">
        <v>67.83</v>
      </c>
      <c r="AA20" s="9">
        <v>67.209999999999994</v>
      </c>
      <c r="AB20" s="9">
        <v>67.28</v>
      </c>
      <c r="AC20" s="104">
        <v>1715500</v>
      </c>
      <c r="AD20" s="9">
        <v>66.95</v>
      </c>
      <c r="AE20" s="2">
        <f t="shared" si="0"/>
        <v>0.62000000000000455</v>
      </c>
      <c r="AF20" s="138">
        <f t="shared" si="1"/>
        <v>-2.3841454328713541E-3</v>
      </c>
    </row>
    <row r="21" spans="1:32" x14ac:dyDescent="0.25">
      <c r="X21" s="110">
        <v>42514</v>
      </c>
      <c r="Y21" s="9">
        <v>67.27</v>
      </c>
      <c r="Z21" s="9">
        <v>67.75</v>
      </c>
      <c r="AA21" s="9">
        <v>66.989999999999995</v>
      </c>
      <c r="AB21" s="9">
        <v>67.44</v>
      </c>
      <c r="AC21" s="104">
        <v>1840000</v>
      </c>
      <c r="AD21" s="9">
        <v>67.11</v>
      </c>
      <c r="AE21" s="2">
        <f t="shared" si="0"/>
        <v>0.76000000000000512</v>
      </c>
      <c r="AF21" s="138">
        <f t="shared" si="1"/>
        <v>8.4147257700977196E-3</v>
      </c>
    </row>
    <row r="22" spans="1:32" x14ac:dyDescent="0.25">
      <c r="X22" s="110">
        <v>42513</v>
      </c>
      <c r="Y22" s="9">
        <v>67.09</v>
      </c>
      <c r="Z22" s="9">
        <v>67.209999999999994</v>
      </c>
      <c r="AA22" s="9">
        <v>66.680000000000007</v>
      </c>
      <c r="AB22" s="9">
        <v>66.88</v>
      </c>
      <c r="AC22" s="104">
        <v>1331300</v>
      </c>
      <c r="AD22" s="9">
        <v>66.55</v>
      </c>
      <c r="AE22" s="2">
        <f t="shared" si="0"/>
        <v>0.52999999999998693</v>
      </c>
      <c r="AF22" s="138">
        <f t="shared" si="1"/>
        <v>-4.0407063753367112E-3</v>
      </c>
    </row>
    <row r="23" spans="1:32" x14ac:dyDescent="0.25">
      <c r="X23" s="110">
        <v>42510</v>
      </c>
      <c r="Y23" s="9">
        <v>67.11</v>
      </c>
      <c r="Z23" s="9">
        <v>67.709999999999994</v>
      </c>
      <c r="AA23" s="9">
        <v>66.959999999999994</v>
      </c>
      <c r="AB23" s="9">
        <v>67.150000000000006</v>
      </c>
      <c r="AC23" s="104">
        <v>1889000</v>
      </c>
      <c r="AD23" s="9">
        <v>66.819999999999993</v>
      </c>
      <c r="AE23" s="2">
        <f t="shared" si="0"/>
        <v>0.75</v>
      </c>
      <c r="AF23" s="138">
        <f t="shared" si="1"/>
        <v>4.660953240114063E-3</v>
      </c>
    </row>
    <row r="24" spans="1:32" x14ac:dyDescent="0.25">
      <c r="X24" s="110">
        <v>42509</v>
      </c>
      <c r="Y24" s="9">
        <v>66.98</v>
      </c>
      <c r="Z24" s="9">
        <v>67.25</v>
      </c>
      <c r="AA24" s="9">
        <v>66.59</v>
      </c>
      <c r="AB24" s="9">
        <v>66.84</v>
      </c>
      <c r="AC24" s="104">
        <v>2160700</v>
      </c>
      <c r="AD24" s="9">
        <v>66.510000000000005</v>
      </c>
      <c r="AE24" s="2">
        <f t="shared" si="0"/>
        <v>0.65999999999999659</v>
      </c>
      <c r="AF24" s="138">
        <f t="shared" si="1"/>
        <v>-7.7577204236908281E-3</v>
      </c>
    </row>
    <row r="25" spans="1:32" x14ac:dyDescent="0.25">
      <c r="X25" s="110">
        <v>42508</v>
      </c>
      <c r="Y25" s="9">
        <v>66.84</v>
      </c>
      <c r="Z25" s="9">
        <v>67.59</v>
      </c>
      <c r="AA25" s="9">
        <v>66.760000000000005</v>
      </c>
      <c r="AB25" s="9">
        <v>67.36</v>
      </c>
      <c r="AC25" s="104">
        <v>2444500</v>
      </c>
      <c r="AD25" s="9">
        <v>67.03</v>
      </c>
      <c r="AE25" s="2">
        <f t="shared" si="0"/>
        <v>0.82999999999999829</v>
      </c>
      <c r="AF25" s="138">
        <f t="shared" si="1"/>
        <v>3.8939643552493575E-3</v>
      </c>
    </row>
    <row r="26" spans="1:32" x14ac:dyDescent="0.25">
      <c r="B26" s="199" t="s">
        <v>114</v>
      </c>
      <c r="C26" s="199" t="s">
        <v>150</v>
      </c>
      <c r="D26" s="200" t="s">
        <v>149</v>
      </c>
      <c r="E26" s="202" t="s">
        <v>151</v>
      </c>
      <c r="F26" s="203" t="s">
        <v>65</v>
      </c>
      <c r="G26" s="240" t="s">
        <v>155</v>
      </c>
      <c r="H26" s="240" t="s">
        <v>88</v>
      </c>
      <c r="X26" s="110">
        <v>42507</v>
      </c>
      <c r="Y26" s="9">
        <v>67.510000000000005</v>
      </c>
      <c r="Z26" s="9">
        <v>67.709999999999994</v>
      </c>
      <c r="AA26" s="9">
        <v>66.89</v>
      </c>
      <c r="AB26" s="9">
        <v>67.099999999999994</v>
      </c>
      <c r="AC26" s="104">
        <v>2015400</v>
      </c>
      <c r="AD26" s="9">
        <v>66.77</v>
      </c>
      <c r="AE26" s="2">
        <f t="shared" si="0"/>
        <v>0.81999999999999318</v>
      </c>
      <c r="AF26" s="138">
        <f t="shared" si="1"/>
        <v>-6.6944361797084406E-3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42506</v>
      </c>
      <c r="Y27" s="9">
        <v>67.19</v>
      </c>
      <c r="Z27" s="9">
        <v>67.790000000000006</v>
      </c>
      <c r="AA27" s="9">
        <v>67.13</v>
      </c>
      <c r="AB27" s="9">
        <v>67.55</v>
      </c>
      <c r="AC27" s="104">
        <v>2019800</v>
      </c>
      <c r="AD27" s="9">
        <v>67.22</v>
      </c>
      <c r="AE27" s="2">
        <f t="shared" si="0"/>
        <v>0.6600000000000108</v>
      </c>
      <c r="AF27" s="138">
        <f t="shared" si="1"/>
        <v>2.5354213273676152E-3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42503</v>
      </c>
      <c r="Y28" s="9">
        <v>67.650000000000006</v>
      </c>
      <c r="Z28" s="9">
        <v>67.78</v>
      </c>
      <c r="AA28" s="9">
        <v>67.28</v>
      </c>
      <c r="AB28" s="9">
        <v>67.38</v>
      </c>
      <c r="AC28" s="104">
        <v>1736100</v>
      </c>
      <c r="AD28" s="9">
        <v>67.05</v>
      </c>
      <c r="AE28" s="2">
        <f t="shared" si="0"/>
        <v>0.5</v>
      </c>
      <c r="AF28" s="138">
        <f t="shared" si="1"/>
        <v>-2.3805981252789099E-3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42502</v>
      </c>
      <c r="Y29" s="9">
        <v>67.569999999999993</v>
      </c>
      <c r="Z29" s="9">
        <v>67.77</v>
      </c>
      <c r="AA29" s="9">
        <v>67.08</v>
      </c>
      <c r="AB29" s="9">
        <v>67.540000000000006</v>
      </c>
      <c r="AC29" s="104">
        <v>2517300</v>
      </c>
      <c r="AD29" s="9">
        <v>67.209999999999994</v>
      </c>
      <c r="AE29" s="2">
        <f t="shared" si="0"/>
        <v>0.68999999999999773</v>
      </c>
      <c r="AF29" s="138">
        <f t="shared" si="1"/>
        <v>2.8349746344373816E-3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42501</v>
      </c>
      <c r="Y30" s="9">
        <v>67.680000000000007</v>
      </c>
      <c r="Z30" s="9">
        <v>67.97</v>
      </c>
      <c r="AA30" s="9">
        <v>67.319999999999993</v>
      </c>
      <c r="AB30" s="9">
        <v>67.349999999999994</v>
      </c>
      <c r="AC30" s="104">
        <v>2056700</v>
      </c>
      <c r="AD30" s="9">
        <v>67.02</v>
      </c>
      <c r="AE30" s="2">
        <f t="shared" si="0"/>
        <v>0.65000000000000568</v>
      </c>
      <c r="AF30" s="138">
        <f t="shared" si="1"/>
        <v>-9.3126385809314538E-3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42500</v>
      </c>
      <c r="Y31" s="9">
        <v>67.58</v>
      </c>
      <c r="Z31" s="9">
        <v>68</v>
      </c>
      <c r="AA31" s="9">
        <v>67.349999999999994</v>
      </c>
      <c r="AB31" s="9">
        <v>67.98</v>
      </c>
      <c r="AC31" s="104">
        <v>2248800</v>
      </c>
      <c r="AD31" s="9">
        <v>67.650000000000006</v>
      </c>
      <c r="AE31" s="2">
        <f t="shared" si="0"/>
        <v>0.65000000000000568</v>
      </c>
      <c r="AF31" s="138">
        <f t="shared" si="1"/>
        <v>1.1513157894736947E-2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42499</v>
      </c>
      <c r="Y32" s="9">
        <v>67.099999999999994</v>
      </c>
      <c r="Z32" s="9">
        <v>67.650000000000006</v>
      </c>
      <c r="AA32" s="9">
        <v>66.87</v>
      </c>
      <c r="AB32" s="9">
        <v>67.209999999999994</v>
      </c>
      <c r="AC32" s="104">
        <v>1836100</v>
      </c>
      <c r="AD32" s="9">
        <v>66.88</v>
      </c>
      <c r="AE32" s="2">
        <f t="shared" si="0"/>
        <v>0.78000000000000114</v>
      </c>
      <c r="AF32" s="138">
        <f t="shared" si="1"/>
        <v>1.6474464579900872E-3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42496</v>
      </c>
      <c r="Y33" s="9">
        <v>67.5</v>
      </c>
      <c r="Z33" s="9">
        <v>67.55</v>
      </c>
      <c r="AA33" s="9">
        <v>66.58</v>
      </c>
      <c r="AB33" s="9">
        <v>67.099999999999994</v>
      </c>
      <c r="AC33" s="104">
        <v>2213600</v>
      </c>
      <c r="AD33" s="9">
        <v>66.77</v>
      </c>
      <c r="AE33" s="2">
        <f t="shared" si="0"/>
        <v>0.96999999999999886</v>
      </c>
      <c r="AF33" s="138">
        <f t="shared" si="1"/>
        <v>-1.1400651465798162E-2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42495</v>
      </c>
      <c r="Y34" s="9">
        <v>68.09</v>
      </c>
      <c r="Z34" s="9">
        <v>69.239999999999995</v>
      </c>
      <c r="AA34" s="9">
        <v>67.05</v>
      </c>
      <c r="AB34" s="9">
        <v>67.87</v>
      </c>
      <c r="AC34" s="104">
        <v>4521600</v>
      </c>
      <c r="AD34" s="9">
        <v>67.540000000000006</v>
      </c>
      <c r="AE34" s="2">
        <f t="shared" si="0"/>
        <v>2.1899999999999977</v>
      </c>
      <c r="AF34" s="138">
        <f t="shared" si="1"/>
        <v>3.9716748768473087E-2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4" t="s">
        <v>78</v>
      </c>
      <c r="P35" s="474"/>
      <c r="X35" s="110">
        <v>42494</v>
      </c>
      <c r="Y35" s="9">
        <v>64.819999999999993</v>
      </c>
      <c r="Z35" s="9">
        <v>65.55</v>
      </c>
      <c r="AA35" s="9">
        <v>64.59</v>
      </c>
      <c r="AB35" s="9">
        <v>65.28</v>
      </c>
      <c r="AC35" s="104">
        <v>2936100</v>
      </c>
      <c r="AD35" s="9">
        <v>64.959999999999994</v>
      </c>
      <c r="AE35" s="2">
        <f t="shared" si="0"/>
        <v>0.95999999999999375</v>
      </c>
      <c r="AF35" s="138">
        <f t="shared" si="1"/>
        <v>-1.9972345982487427E-3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73.227000000000004</v>
      </c>
      <c r="Q36" s="2"/>
      <c r="X36" s="110">
        <v>42493</v>
      </c>
      <c r="Y36" s="9">
        <v>64.8</v>
      </c>
      <c r="Z36" s="9">
        <v>65.59</v>
      </c>
      <c r="AA36" s="9">
        <v>64.67</v>
      </c>
      <c r="AB36" s="9">
        <v>65.41</v>
      </c>
      <c r="AC36" s="104">
        <v>1865900</v>
      </c>
      <c r="AD36" s="9">
        <v>65.09</v>
      </c>
      <c r="AE36" s="2">
        <f t="shared" si="0"/>
        <v>0.92000000000000171</v>
      </c>
      <c r="AF36" s="138">
        <f t="shared" si="1"/>
        <v>7.6875768757678209E-4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72.561300000000003</v>
      </c>
      <c r="Q37" s="2"/>
      <c r="X37" s="110">
        <v>42492</v>
      </c>
      <c r="Y37" s="9">
        <v>65.58</v>
      </c>
      <c r="Z37" s="9">
        <v>65.58</v>
      </c>
      <c r="AA37" s="9">
        <v>65.010000000000005</v>
      </c>
      <c r="AB37" s="9">
        <v>65.36</v>
      </c>
      <c r="AC37" s="104">
        <v>2004200</v>
      </c>
      <c r="AD37" s="9">
        <v>65.040000000000006</v>
      </c>
      <c r="AE37" s="2">
        <f t="shared" si="0"/>
        <v>0.56999999999999318</v>
      </c>
      <c r="AF37" s="138">
        <f t="shared" si="1"/>
        <v>4.7891240537618618E-3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71.895600000000002</v>
      </c>
      <c r="Q38" s="2"/>
      <c r="X38" s="110">
        <v>42489</v>
      </c>
      <c r="Y38" s="9">
        <v>64.83</v>
      </c>
      <c r="Z38" s="9">
        <v>65.23</v>
      </c>
      <c r="AA38" s="9">
        <v>64.36</v>
      </c>
      <c r="AB38" s="9">
        <v>65.05</v>
      </c>
      <c r="AC38" s="104">
        <v>2180400</v>
      </c>
      <c r="AD38" s="9">
        <v>64.73</v>
      </c>
      <c r="AE38" s="2">
        <f t="shared" si="0"/>
        <v>0.87000000000000455</v>
      </c>
      <c r="AF38" s="138">
        <f t="shared" si="1"/>
        <v>1.5472690700915059E-3</v>
      </c>
    </row>
    <row r="39" spans="1:32" ht="20.25" thickBot="1" x14ac:dyDescent="0.35">
      <c r="O39" s="83">
        <v>1.07</v>
      </c>
      <c r="P39" s="83">
        <f t="shared" si="3"/>
        <v>71.229900000000001</v>
      </c>
      <c r="Q39" s="2"/>
      <c r="T39" s="112" t="s">
        <v>92</v>
      </c>
      <c r="U39" s="2"/>
      <c r="X39" s="110">
        <v>42488</v>
      </c>
      <c r="Y39" s="9">
        <v>65.02</v>
      </c>
      <c r="Z39" s="9">
        <v>65.55</v>
      </c>
      <c r="AA39" s="9">
        <v>64.8</v>
      </c>
      <c r="AB39" s="9">
        <v>64.95</v>
      </c>
      <c r="AC39" s="104">
        <v>1482800</v>
      </c>
      <c r="AD39" s="9">
        <v>64.63</v>
      </c>
      <c r="AE39" s="2">
        <f t="shared" si="0"/>
        <v>0.75</v>
      </c>
      <c r="AF39" s="138">
        <f t="shared" si="1"/>
        <v>-8.5902745819911308E-3</v>
      </c>
    </row>
    <row r="40" spans="1:32" ht="15.75" thickTop="1" x14ac:dyDescent="0.25">
      <c r="L40" t="s">
        <v>271</v>
      </c>
      <c r="M40" s="2">
        <f>K56+M56-F56</f>
        <v>523.61999999999898</v>
      </c>
      <c r="O40" s="83">
        <v>1.06</v>
      </c>
      <c r="P40" s="83">
        <f t="shared" si="3"/>
        <v>70.5642</v>
      </c>
      <c r="Q40" s="2"/>
      <c r="T40" s="113" t="s">
        <v>98</v>
      </c>
      <c r="U40" s="106">
        <v>66.42</v>
      </c>
      <c r="X40" s="110">
        <v>42487</v>
      </c>
      <c r="Y40" s="9">
        <v>65.86</v>
      </c>
      <c r="Z40" s="9">
        <v>65.95</v>
      </c>
      <c r="AA40" s="9">
        <v>65.28</v>
      </c>
      <c r="AB40" s="9">
        <v>65.510000000000005</v>
      </c>
      <c r="AC40" s="104">
        <v>1540000</v>
      </c>
      <c r="AD40" s="9">
        <v>65.19</v>
      </c>
      <c r="AE40" s="2">
        <f t="shared" si="0"/>
        <v>0.67000000000000171</v>
      </c>
      <c r="AF40" s="138">
        <f t="shared" si="1"/>
        <v>-5.4919908466819489E-3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69.898499999999999</v>
      </c>
      <c r="Q41" s="2"/>
      <c r="T41" s="113" t="s">
        <v>99</v>
      </c>
      <c r="U41" s="106">
        <v>67.05</v>
      </c>
      <c r="X41" s="110">
        <v>42486</v>
      </c>
      <c r="Y41" s="9">
        <v>65.790000000000006</v>
      </c>
      <c r="Z41" s="9">
        <v>66.010000000000005</v>
      </c>
      <c r="AA41" s="9">
        <v>65.39</v>
      </c>
      <c r="AB41" s="9">
        <v>65.87</v>
      </c>
      <c r="AC41" s="104">
        <v>1775600</v>
      </c>
      <c r="AD41" s="9">
        <v>65.55</v>
      </c>
      <c r="AE41" s="2">
        <f t="shared" si="0"/>
        <v>0.62000000000000455</v>
      </c>
      <c r="AF41" s="138">
        <f t="shared" si="1"/>
        <v>3.9822331137997491E-3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69.232799999999997</v>
      </c>
      <c r="Q42" s="2"/>
      <c r="T42" s="113" t="s">
        <v>100</v>
      </c>
      <c r="U42" s="106" t="s">
        <v>470</v>
      </c>
      <c r="X42" s="110">
        <v>42485</v>
      </c>
      <c r="Y42" s="9">
        <v>65.739999999999995</v>
      </c>
      <c r="Z42" s="9">
        <v>65.739999999999995</v>
      </c>
      <c r="AA42" s="9">
        <v>64.98</v>
      </c>
      <c r="AB42" s="9">
        <v>65.61</v>
      </c>
      <c r="AC42" s="104">
        <v>1529000</v>
      </c>
      <c r="AD42" s="9">
        <v>65.290000000000006</v>
      </c>
      <c r="AE42" s="2">
        <f t="shared" si="0"/>
        <v>0.75999999999999091</v>
      </c>
      <c r="AF42" s="138">
        <f t="shared" si="1"/>
        <v>-1.987159889941803E-3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68.567099999999996</v>
      </c>
      <c r="Q43" s="2"/>
      <c r="T43" s="113" t="s">
        <v>101</v>
      </c>
      <c r="U43" s="106" t="s">
        <v>387</v>
      </c>
      <c r="X43" s="110">
        <v>42482</v>
      </c>
      <c r="Y43" s="9">
        <v>65.44</v>
      </c>
      <c r="Z43" s="9">
        <v>66.069999999999993</v>
      </c>
      <c r="AA43" s="9">
        <v>65.36</v>
      </c>
      <c r="AB43" s="9">
        <v>65.739999999999995</v>
      </c>
      <c r="AC43" s="104">
        <v>1743300</v>
      </c>
      <c r="AD43" s="9">
        <v>65.42</v>
      </c>
      <c r="AE43" s="2">
        <f t="shared" si="0"/>
        <v>0.70999999999999375</v>
      </c>
      <c r="AF43" s="138">
        <f t="shared" si="1"/>
        <v>4.4526331951482145E-3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67.901399999999995</v>
      </c>
      <c r="Q44" s="2"/>
      <c r="T44" s="113" t="s">
        <v>102</v>
      </c>
      <c r="U44" s="106">
        <v>73.209999999999994</v>
      </c>
      <c r="X44" s="110">
        <v>42481</v>
      </c>
      <c r="Y44" s="9">
        <v>65.400000000000006</v>
      </c>
      <c r="Z44" s="9">
        <v>66.569999999999993</v>
      </c>
      <c r="AA44" s="9">
        <v>65.239999999999995</v>
      </c>
      <c r="AB44" s="9">
        <v>65.45</v>
      </c>
      <c r="AC44" s="104">
        <v>3295900</v>
      </c>
      <c r="AD44" s="9">
        <v>65.13</v>
      </c>
      <c r="AE44" s="2">
        <f t="shared" si="0"/>
        <v>1.3299999999999983</v>
      </c>
      <c r="AF44" s="138">
        <f t="shared" si="1"/>
        <v>-2.1925213996095594E-2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67.235699999999994</v>
      </c>
      <c r="Q45" s="2"/>
      <c r="T45" s="113" t="s">
        <v>103</v>
      </c>
      <c r="U45" s="106">
        <v>1.0727100000000001</v>
      </c>
      <c r="X45" s="110">
        <v>42480</v>
      </c>
      <c r="Y45" s="9">
        <v>67.69</v>
      </c>
      <c r="Z45" s="9">
        <v>67.69</v>
      </c>
      <c r="AA45" s="9">
        <v>66.62</v>
      </c>
      <c r="AB45" s="9">
        <v>66.92</v>
      </c>
      <c r="AC45" s="104">
        <v>1446200</v>
      </c>
      <c r="AD45" s="9">
        <v>66.59</v>
      </c>
      <c r="AE45" s="2">
        <f t="shared" si="0"/>
        <v>1.0699999999999932</v>
      </c>
      <c r="AF45" s="138">
        <f t="shared" si="1"/>
        <v>-9.0773809523809756E-3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66.569999999999993</v>
      </c>
      <c r="Q46" s="2"/>
      <c r="T46" s="113" t="s">
        <v>104</v>
      </c>
      <c r="U46" s="106" t="s">
        <v>262</v>
      </c>
      <c r="X46" s="110">
        <v>42479</v>
      </c>
      <c r="Y46" s="9">
        <v>67.569999999999993</v>
      </c>
      <c r="Z46" s="9">
        <v>67.91</v>
      </c>
      <c r="AA46" s="9">
        <v>67.37</v>
      </c>
      <c r="AB46" s="9">
        <v>67.53</v>
      </c>
      <c r="AC46" s="104">
        <v>1471900</v>
      </c>
      <c r="AD46" s="9">
        <v>67.2</v>
      </c>
      <c r="AE46" s="2">
        <f t="shared" si="0"/>
        <v>0.53999999999999204</v>
      </c>
      <c r="AF46" s="138">
        <f t="shared" si="1"/>
        <v>3.4343736001194447E-3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65.904299999999992</v>
      </c>
      <c r="Q47" s="2"/>
      <c r="T47" s="113"/>
      <c r="U47" s="106"/>
      <c r="X47" s="110">
        <v>42478</v>
      </c>
      <c r="Y47" s="9">
        <v>66.489999999999995</v>
      </c>
      <c r="Z47" s="9">
        <v>67.33</v>
      </c>
      <c r="AA47" s="9">
        <v>66.3</v>
      </c>
      <c r="AB47" s="9">
        <v>67.3</v>
      </c>
      <c r="AC47" s="104">
        <v>1968900</v>
      </c>
      <c r="AD47" s="9">
        <v>66.97</v>
      </c>
      <c r="AE47" s="2">
        <f t="shared" si="0"/>
        <v>1.0300000000000011</v>
      </c>
      <c r="AF47" s="138">
        <f t="shared" si="1"/>
        <v>1.056284895126014E-2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65.238599999999991</v>
      </c>
      <c r="Q48" s="2"/>
      <c r="T48" s="113" t="s">
        <v>105</v>
      </c>
      <c r="U48" s="106" t="s">
        <v>388</v>
      </c>
      <c r="X48" s="110">
        <v>42475</v>
      </c>
      <c r="Y48" s="9">
        <v>66.64</v>
      </c>
      <c r="Z48" s="9">
        <v>67.099999999999994</v>
      </c>
      <c r="AA48" s="9">
        <v>66.25</v>
      </c>
      <c r="AB48" s="9">
        <v>66.599999999999994</v>
      </c>
      <c r="AC48" s="104">
        <v>2779200</v>
      </c>
      <c r="AD48" s="9">
        <v>66.27</v>
      </c>
      <c r="AE48" s="2">
        <f t="shared" si="0"/>
        <v>0.84999999999999432</v>
      </c>
      <c r="AF48" s="138">
        <f t="shared" si="1"/>
        <v>-1.0551703346398655E-3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64.57289999999999</v>
      </c>
      <c r="T49" s="113" t="s">
        <v>106</v>
      </c>
      <c r="U49" s="106" t="s">
        <v>255</v>
      </c>
      <c r="X49" s="110">
        <v>42474</v>
      </c>
      <c r="Y49" s="9">
        <v>67.150000000000006</v>
      </c>
      <c r="Z49" s="9">
        <v>67.47</v>
      </c>
      <c r="AA49" s="9">
        <v>66.58</v>
      </c>
      <c r="AB49" s="9">
        <v>66.67</v>
      </c>
      <c r="AC49" s="104">
        <v>2457500</v>
      </c>
      <c r="AD49" s="9">
        <v>66.34</v>
      </c>
      <c r="AE49" s="2">
        <f t="shared" si="0"/>
        <v>0.89000000000000057</v>
      </c>
      <c r="AF49" s="138">
        <f t="shared" si="1"/>
        <v>-1.2797619047619002E-2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63.907199999999989</v>
      </c>
      <c r="T50" s="113" t="s">
        <v>107</v>
      </c>
      <c r="U50" s="107">
        <v>1120182</v>
      </c>
      <c r="X50" s="110">
        <v>42473</v>
      </c>
      <c r="Y50" s="9">
        <v>67.540000000000006</v>
      </c>
      <c r="Z50" s="9">
        <v>67.89</v>
      </c>
      <c r="AA50" s="9">
        <v>66.819999999999993</v>
      </c>
      <c r="AB50" s="9">
        <v>67.53</v>
      </c>
      <c r="AC50" s="104">
        <v>1687600</v>
      </c>
      <c r="AD50" s="9">
        <v>67.2</v>
      </c>
      <c r="AE50" s="2">
        <f t="shared" si="0"/>
        <v>1.0700000000000074</v>
      </c>
      <c r="AF50" s="138">
        <f t="shared" si="1"/>
        <v>4.784688995215447E-3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63.241499999999988</v>
      </c>
      <c r="T51" s="113" t="s">
        <v>110</v>
      </c>
      <c r="U51" s="107">
        <v>1863180</v>
      </c>
      <c r="X51" s="110">
        <v>42472</v>
      </c>
      <c r="Y51" s="9">
        <v>66.75</v>
      </c>
      <c r="Z51" s="9">
        <v>67.400000000000006</v>
      </c>
      <c r="AA51" s="9">
        <v>66.62</v>
      </c>
      <c r="AB51" s="9">
        <v>67.209999999999994</v>
      </c>
      <c r="AC51" s="104">
        <v>1571300</v>
      </c>
      <c r="AD51" s="9">
        <v>66.88</v>
      </c>
      <c r="AE51" s="2">
        <f t="shared" si="0"/>
        <v>0.78000000000000114</v>
      </c>
      <c r="AF51" s="138">
        <f t="shared" si="1"/>
        <v>6.3195907312669775E-3</v>
      </c>
    </row>
    <row r="52" spans="1:32" x14ac:dyDescent="0.25">
      <c r="O52" s="83">
        <v>0.94</v>
      </c>
      <c r="P52" s="83">
        <f t="shared" si="3"/>
        <v>62.575799999999987</v>
      </c>
      <c r="T52" s="113" t="s">
        <v>108</v>
      </c>
      <c r="U52" s="106" t="s">
        <v>389</v>
      </c>
      <c r="X52" s="110">
        <v>42471</v>
      </c>
      <c r="Y52" s="9">
        <v>66.83</v>
      </c>
      <c r="Z52" s="9">
        <v>67.48</v>
      </c>
      <c r="AA52" s="9">
        <v>66.78</v>
      </c>
      <c r="AB52" s="9">
        <v>66.790000000000006</v>
      </c>
      <c r="AC52" s="104">
        <v>1683400</v>
      </c>
      <c r="AD52" s="9">
        <v>66.459999999999994</v>
      </c>
      <c r="AE52" s="2">
        <f t="shared" si="0"/>
        <v>0.70000000000000284</v>
      </c>
      <c r="AF52" s="138">
        <f t="shared" si="1"/>
        <v>-7.5176665163145806E-4</v>
      </c>
    </row>
    <row r="53" spans="1:32" x14ac:dyDescent="0.25">
      <c r="O53" s="83">
        <v>0.93</v>
      </c>
      <c r="P53" s="83">
        <f t="shared" si="3"/>
        <v>61.9101</v>
      </c>
      <c r="T53" s="113" t="s">
        <v>111</v>
      </c>
      <c r="U53" s="106">
        <v>16.25</v>
      </c>
      <c r="X53" s="110">
        <v>42468</v>
      </c>
      <c r="Y53" s="9">
        <v>66.819999999999993</v>
      </c>
      <c r="Z53" s="9">
        <v>67.45</v>
      </c>
      <c r="AA53" s="9">
        <v>66.680000000000007</v>
      </c>
      <c r="AB53" s="9">
        <v>66.84</v>
      </c>
      <c r="AC53" s="104">
        <v>1694800</v>
      </c>
      <c r="AD53" s="9">
        <v>66.510000000000005</v>
      </c>
      <c r="AE53" s="2">
        <f t="shared" si="0"/>
        <v>0.76999999999999602</v>
      </c>
      <c r="AF53" s="138">
        <f t="shared" si="1"/>
        <v>8.3383869011524059E-3</v>
      </c>
    </row>
    <row r="54" spans="1:32" x14ac:dyDescent="0.25">
      <c r="O54" s="83">
        <v>0.92</v>
      </c>
      <c r="P54" s="83">
        <f t="shared" si="3"/>
        <v>61.244399999999999</v>
      </c>
      <c r="T54" s="113" t="s">
        <v>112</v>
      </c>
      <c r="U54" s="106">
        <v>4.0999999999999996</v>
      </c>
      <c r="X54" s="110">
        <v>42467</v>
      </c>
      <c r="Y54" s="9">
        <v>66.489999999999995</v>
      </c>
      <c r="Z54" s="9">
        <v>66.81</v>
      </c>
      <c r="AA54" s="9">
        <v>66.03</v>
      </c>
      <c r="AB54" s="9">
        <v>66.28</v>
      </c>
      <c r="AC54" s="104">
        <v>1603500</v>
      </c>
      <c r="AD54" s="9">
        <v>65.959999999999994</v>
      </c>
      <c r="AE54" s="2">
        <f t="shared" si="0"/>
        <v>0.78000000000000114</v>
      </c>
      <c r="AF54" s="138">
        <f t="shared" si="1"/>
        <v>-1.1094452773613317E-2</v>
      </c>
    </row>
    <row r="55" spans="1:32" x14ac:dyDescent="0.25">
      <c r="O55" s="83">
        <v>0.91</v>
      </c>
      <c r="P55" s="83">
        <f t="shared" si="3"/>
        <v>60.578699999999998</v>
      </c>
      <c r="T55" s="113" t="s">
        <v>109</v>
      </c>
      <c r="U55" s="106" t="s">
        <v>390</v>
      </c>
      <c r="X55" s="110">
        <v>42466</v>
      </c>
      <c r="Y55" s="9">
        <v>66.650000000000006</v>
      </c>
      <c r="Z55" s="9">
        <v>67.17</v>
      </c>
      <c r="AA55" s="9">
        <v>66.5</v>
      </c>
      <c r="AB55" s="9">
        <v>67.03</v>
      </c>
      <c r="AC55" s="104">
        <v>1624500</v>
      </c>
      <c r="AD55" s="9">
        <v>66.7</v>
      </c>
      <c r="AE55" s="2">
        <f t="shared" si="0"/>
        <v>0.67000000000000171</v>
      </c>
      <c r="AF55" s="138">
        <f t="shared" si="1"/>
        <v>4.9721259605242096E-3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59.912999999999997</v>
      </c>
      <c r="X56" s="110">
        <v>42465</v>
      </c>
      <c r="Y56" s="9">
        <v>67.319999999999993</v>
      </c>
      <c r="Z56" s="9">
        <v>67.41</v>
      </c>
      <c r="AA56" s="9">
        <v>66.64</v>
      </c>
      <c r="AB56" s="9">
        <v>66.7</v>
      </c>
      <c r="AC56" s="104">
        <v>1712100</v>
      </c>
      <c r="AD56" s="9">
        <v>66.37</v>
      </c>
      <c r="AE56" s="2">
        <f t="shared" si="0"/>
        <v>0.76999999999999602</v>
      </c>
      <c r="AF56" s="138">
        <f t="shared" si="1"/>
        <v>-1.3965235477640725E-2</v>
      </c>
    </row>
    <row r="57" spans="1:32" x14ac:dyDescent="0.25">
      <c r="X57" s="110">
        <v>42464</v>
      </c>
      <c r="Y57" s="9">
        <v>68.150000000000006</v>
      </c>
      <c r="Z57" s="9">
        <v>68.239999999999995</v>
      </c>
      <c r="AA57" s="9">
        <v>67.52</v>
      </c>
      <c r="AB57" s="9">
        <v>67.64</v>
      </c>
      <c r="AC57" s="104">
        <v>1323300</v>
      </c>
      <c r="AD57" s="9">
        <v>67.31</v>
      </c>
      <c r="AE57" s="2">
        <f t="shared" si="0"/>
        <v>0.71999999999999886</v>
      </c>
      <c r="AF57" s="138">
        <f t="shared" si="1"/>
        <v>-8.6892488954345426E-3</v>
      </c>
    </row>
    <row r="58" spans="1:32" x14ac:dyDescent="0.25">
      <c r="X58" s="110">
        <v>42461</v>
      </c>
      <c r="Y58" s="9">
        <v>67.239999999999995</v>
      </c>
      <c r="Z58" s="9">
        <v>68.33</v>
      </c>
      <c r="AA58" s="9">
        <v>67.02</v>
      </c>
      <c r="AB58" s="9">
        <v>68.23</v>
      </c>
      <c r="AC58" s="104">
        <v>1479100</v>
      </c>
      <c r="AD58" s="9">
        <v>67.900000000000006</v>
      </c>
      <c r="AE58" s="2">
        <f t="shared" si="0"/>
        <v>1.3100000000000023</v>
      </c>
      <c r="AF58" s="138">
        <f t="shared" si="1"/>
        <v>1.2828162291169454E-2</v>
      </c>
    </row>
    <row r="59" spans="1:32" x14ac:dyDescent="0.25">
      <c r="X59" s="110">
        <v>42460</v>
      </c>
      <c r="Y59" s="9">
        <v>67.75</v>
      </c>
      <c r="Z59" s="9">
        <v>67.92</v>
      </c>
      <c r="AA59" s="9">
        <v>67.25</v>
      </c>
      <c r="AB59" s="9">
        <v>67.37</v>
      </c>
      <c r="AC59" s="104">
        <v>1692600</v>
      </c>
      <c r="AD59" s="9">
        <v>67.040000000000006</v>
      </c>
      <c r="AE59" s="2">
        <f t="shared" si="0"/>
        <v>0.67000000000000171</v>
      </c>
      <c r="AF59" s="138">
        <f t="shared" si="1"/>
        <v>-5.1936489093336036E-3</v>
      </c>
    </row>
    <row r="60" spans="1:32" x14ac:dyDescent="0.25">
      <c r="X60" s="110">
        <v>42459</v>
      </c>
      <c r="Y60" s="9">
        <v>67.260000000000005</v>
      </c>
      <c r="Z60" s="9">
        <v>67.900000000000006</v>
      </c>
      <c r="AA60" s="9">
        <v>67.150000000000006</v>
      </c>
      <c r="AB60" s="9">
        <v>67.72</v>
      </c>
      <c r="AC60" s="104">
        <v>1802900</v>
      </c>
      <c r="AD60" s="9">
        <v>67.39</v>
      </c>
      <c r="AE60" s="2">
        <f t="shared" si="0"/>
        <v>0.75</v>
      </c>
      <c r="AF60" s="138">
        <f t="shared" si="1"/>
        <v>8.3794702977704194E-3</v>
      </c>
    </row>
    <row r="61" spans="1:32" x14ac:dyDescent="0.25">
      <c r="X61" s="110">
        <v>42458</v>
      </c>
      <c r="Y61" s="9">
        <v>66.819999999999993</v>
      </c>
      <c r="Z61" s="9">
        <v>67.25</v>
      </c>
      <c r="AA61" s="9">
        <v>66.53</v>
      </c>
      <c r="AB61" s="9">
        <v>67.16</v>
      </c>
      <c r="AC61" s="104">
        <v>2484200</v>
      </c>
      <c r="AD61" s="9">
        <v>66.83</v>
      </c>
      <c r="AE61" s="2">
        <f t="shared" si="0"/>
        <v>0.71999999999999886</v>
      </c>
      <c r="AF61" s="138">
        <f t="shared" si="1"/>
        <v>5.1135509099113907E-3</v>
      </c>
    </row>
    <row r="62" spans="1:32" x14ac:dyDescent="0.25">
      <c r="X62" s="110">
        <v>42457</v>
      </c>
      <c r="Y62" s="9">
        <v>66.34</v>
      </c>
      <c r="Z62" s="9">
        <v>66.989999999999995</v>
      </c>
      <c r="AA62" s="9">
        <v>66.209999999999994</v>
      </c>
      <c r="AB62" s="9">
        <v>66.819999999999993</v>
      </c>
      <c r="AC62" s="104">
        <v>1730200</v>
      </c>
      <c r="AD62" s="9">
        <v>66.489999999999995</v>
      </c>
      <c r="AE62" s="2">
        <f t="shared" si="0"/>
        <v>0.78000000000000114</v>
      </c>
      <c r="AF62" s="138">
        <f t="shared" si="1"/>
        <v>9.4124791255500995E-3</v>
      </c>
    </row>
    <row r="63" spans="1:32" x14ac:dyDescent="0.25">
      <c r="X63" s="110">
        <v>42453</v>
      </c>
      <c r="Y63" s="9">
        <v>66.47</v>
      </c>
      <c r="Z63" s="9">
        <v>66.489999999999995</v>
      </c>
      <c r="AA63" s="9">
        <v>65.94</v>
      </c>
      <c r="AB63" s="9">
        <v>66.19</v>
      </c>
      <c r="AC63" s="104">
        <v>1396500</v>
      </c>
      <c r="AD63" s="9">
        <v>65.87</v>
      </c>
      <c r="AE63" s="2">
        <f t="shared" si="0"/>
        <v>0.54999999999999716</v>
      </c>
      <c r="AF63" s="138">
        <f t="shared" si="1"/>
        <v>-6.9350218603948521E-3</v>
      </c>
    </row>
    <row r="64" spans="1:32" x14ac:dyDescent="0.25">
      <c r="X64" s="110">
        <v>42452</v>
      </c>
      <c r="Y64" s="9">
        <v>66.91</v>
      </c>
      <c r="Z64" s="9">
        <v>67.010000000000005</v>
      </c>
      <c r="AA64" s="9">
        <v>66.52</v>
      </c>
      <c r="AB64" s="9">
        <v>66.66</v>
      </c>
      <c r="AC64" s="104">
        <v>2080500</v>
      </c>
      <c r="AD64" s="9">
        <v>66.33</v>
      </c>
      <c r="AE64" s="2">
        <f t="shared" si="0"/>
        <v>0.49000000000000909</v>
      </c>
      <c r="AF64" s="138">
        <f t="shared" si="1"/>
        <v>-3.9044901636883234E-3</v>
      </c>
    </row>
    <row r="65" spans="24:32" x14ac:dyDescent="0.25">
      <c r="X65" s="110">
        <v>42451</v>
      </c>
      <c r="Y65" s="9">
        <v>66.900000000000006</v>
      </c>
      <c r="Z65" s="9">
        <v>67.239999999999995</v>
      </c>
      <c r="AA65" s="9">
        <v>66.67</v>
      </c>
      <c r="AB65" s="9">
        <v>66.92</v>
      </c>
      <c r="AC65" s="104">
        <v>1551500</v>
      </c>
      <c r="AD65" s="9">
        <v>66.59</v>
      </c>
      <c r="AE65" s="2">
        <f t="shared" si="0"/>
        <v>0.56999999999999318</v>
      </c>
      <c r="AF65" s="138">
        <f t="shared" si="1"/>
        <v>1.2028266426100664E-3</v>
      </c>
    </row>
    <row r="66" spans="24:32" x14ac:dyDescent="0.25">
      <c r="X66" s="110">
        <v>42450</v>
      </c>
      <c r="Y66" s="9">
        <v>66.930000000000007</v>
      </c>
      <c r="Z66" s="9">
        <v>67.16</v>
      </c>
      <c r="AA66" s="9">
        <v>66.59</v>
      </c>
      <c r="AB66" s="9">
        <v>66.84</v>
      </c>
      <c r="AC66" s="104">
        <v>1258000</v>
      </c>
      <c r="AD66" s="9">
        <v>66.510000000000005</v>
      </c>
      <c r="AE66" s="2">
        <f t="shared" si="0"/>
        <v>0.56999999999999318</v>
      </c>
      <c r="AF66" s="138">
        <f t="shared" si="1"/>
        <v>-5.8295964125560928E-3</v>
      </c>
    </row>
    <row r="67" spans="24:32" x14ac:dyDescent="0.25">
      <c r="X67" s="110">
        <v>42447</v>
      </c>
      <c r="Y67" s="9">
        <v>67.400000000000006</v>
      </c>
      <c r="Z67" s="9">
        <v>67.760000000000005</v>
      </c>
      <c r="AA67" s="9">
        <v>66.66</v>
      </c>
      <c r="AB67" s="9">
        <v>67.23</v>
      </c>
      <c r="AC67" s="104">
        <v>3777200</v>
      </c>
      <c r="AD67" s="9">
        <v>66.900000000000006</v>
      </c>
      <c r="AE67" s="2">
        <f>Z67-AA67</f>
        <v>1.1000000000000085</v>
      </c>
      <c r="AF67" s="138" t="e">
        <f>AD67/#REF!-1</f>
        <v>#REF!</v>
      </c>
    </row>
    <row r="68" spans="24:32" x14ac:dyDescent="0.25">
      <c r="X68" s="110">
        <v>42446</v>
      </c>
      <c r="Y68" s="9">
        <v>66.33</v>
      </c>
      <c r="Z68" s="9">
        <v>67.45</v>
      </c>
      <c r="AA68" s="9">
        <v>66.069999999999993</v>
      </c>
      <c r="AB68" s="9">
        <v>67.2</v>
      </c>
      <c r="AC68" s="104">
        <v>2338000</v>
      </c>
      <c r="AD68" s="9">
        <v>66.87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01" priority="19">
      <formula>F27&gt;0</formula>
    </cfRule>
    <cfRule type="expression" dxfId="200" priority="20">
      <formula>F27&lt;0</formula>
    </cfRule>
  </conditionalFormatting>
  <conditionalFormatting sqref="F37:F38">
    <cfRule type="expression" dxfId="199" priority="17">
      <formula>F37&gt;0</formula>
    </cfRule>
    <cfRule type="expression" dxfId="198" priority="18">
      <formula>F37&lt;0</formula>
    </cfRule>
  </conditionalFormatting>
  <conditionalFormatting sqref="H27:H32">
    <cfRule type="expression" dxfId="197" priority="15">
      <formula>H27&gt;0</formula>
    </cfRule>
    <cfRule type="expression" dxfId="196" priority="16">
      <formula>H27&lt;0</formula>
    </cfRule>
  </conditionalFormatting>
  <conditionalFormatting sqref="Q7">
    <cfRule type="expression" dxfId="195" priority="3">
      <formula>Q7&gt;0</formula>
    </cfRule>
    <cfRule type="expression" dxfId="194" priority="4">
      <formula>Q7&lt;0</formula>
    </cfRule>
  </conditionalFormatting>
  <conditionalFormatting sqref="Q8">
    <cfRule type="expression" dxfId="193" priority="1">
      <formula>Q8&gt;0</formula>
    </cfRule>
    <cfRule type="expression" dxfId="19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42541</v>
      </c>
      <c r="X2" s="40">
        <v>86.21</v>
      </c>
      <c r="Y2" s="40">
        <v>86.99</v>
      </c>
      <c r="Z2" s="40">
        <v>85.48</v>
      </c>
      <c r="AA2" s="40">
        <v>85.65</v>
      </c>
      <c r="AB2" s="95">
        <v>1777000</v>
      </c>
      <c r="AC2" s="40">
        <v>85.65</v>
      </c>
      <c r="AD2" s="2">
        <f>Y2-Z2</f>
        <v>1.5099999999999909</v>
      </c>
      <c r="AE2" s="138">
        <f>AC2/AC3-1</f>
        <v>5.3996947998591338E-3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85.65</v>
      </c>
      <c r="W3" s="157">
        <v>42538</v>
      </c>
      <c r="X3" s="40">
        <v>84.15</v>
      </c>
      <c r="Y3" s="40">
        <v>85.72</v>
      </c>
      <c r="Z3" s="40">
        <v>83.84</v>
      </c>
      <c r="AA3" s="40">
        <v>85.19</v>
      </c>
      <c r="AB3" s="95">
        <v>2192800</v>
      </c>
      <c r="AC3" s="40">
        <v>85.19</v>
      </c>
      <c r="AD3" s="2">
        <f t="shared" ref="AD3:AD66" si="1">Y3-Z3</f>
        <v>1.8799999999999955</v>
      </c>
      <c r="AE3" s="138">
        <f t="shared" ref="AE3:AE66" si="2">AC3/AC4-1</f>
        <v>1.1877895236964031E-2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85.65</v>
      </c>
      <c r="W4" s="157">
        <v>42537</v>
      </c>
      <c r="X4" s="40">
        <v>83.03</v>
      </c>
      <c r="Y4" s="40">
        <v>84.5</v>
      </c>
      <c r="Z4" s="40">
        <v>82.28</v>
      </c>
      <c r="AA4" s="40">
        <v>84.19</v>
      </c>
      <c r="AB4" s="95">
        <v>1553700</v>
      </c>
      <c r="AC4" s="40">
        <v>84.19</v>
      </c>
      <c r="AD4" s="2">
        <f t="shared" si="1"/>
        <v>2.2199999999999989</v>
      </c>
      <c r="AE4" s="138">
        <f t="shared" si="2"/>
        <v>8.2634730538921897E-3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42536</v>
      </c>
      <c r="X5" s="40">
        <v>83.23</v>
      </c>
      <c r="Y5" s="40">
        <v>84.26</v>
      </c>
      <c r="Z5" s="40">
        <v>82.63</v>
      </c>
      <c r="AA5" s="40">
        <v>83.5</v>
      </c>
      <c r="AB5" s="95">
        <v>1772000</v>
      </c>
      <c r="AC5" s="40">
        <v>83.5</v>
      </c>
      <c r="AD5" s="2">
        <f t="shared" si="1"/>
        <v>1.6300000000000097</v>
      </c>
      <c r="AE5" s="138">
        <f t="shared" si="2"/>
        <v>8.4541062801932743E-3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42535</v>
      </c>
      <c r="X6" s="40">
        <v>83.23</v>
      </c>
      <c r="Y6" s="40">
        <v>84.25</v>
      </c>
      <c r="Z6" s="40">
        <v>82.58</v>
      </c>
      <c r="AA6" s="40">
        <v>82.8</v>
      </c>
      <c r="AB6" s="95">
        <v>1071000</v>
      </c>
      <c r="AC6" s="40">
        <v>82.8</v>
      </c>
      <c r="AD6" s="2">
        <f t="shared" si="1"/>
        <v>1.6700000000000017</v>
      </c>
      <c r="AE6" s="138">
        <f t="shared" si="2"/>
        <v>-5.1664063438664476E-3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200</v>
      </c>
      <c r="Q7" s="2">
        <f>Q10+Q8</f>
        <v>-168.6200000000008</v>
      </c>
      <c r="R7" s="166"/>
      <c r="W7" s="157">
        <v>42534</v>
      </c>
      <c r="X7" s="40">
        <v>84</v>
      </c>
      <c r="Y7" s="40">
        <v>84.4</v>
      </c>
      <c r="Z7" s="40">
        <v>83.21</v>
      </c>
      <c r="AA7" s="40">
        <v>83.23</v>
      </c>
      <c r="AB7" s="95">
        <v>1608900</v>
      </c>
      <c r="AC7" s="40">
        <v>83.23</v>
      </c>
      <c r="AD7" s="2">
        <f t="shared" si="1"/>
        <v>1.1900000000000119</v>
      </c>
      <c r="AE7" s="138">
        <f t="shared" si="2"/>
        <v>-1.0227137590676616E-2</v>
      </c>
    </row>
    <row r="8" spans="1:31" x14ac:dyDescent="0.25">
      <c r="H8" s="72"/>
      <c r="O8" s="11" t="s">
        <v>205</v>
      </c>
      <c r="P8" s="34"/>
      <c r="Q8" s="2">
        <f>K18+M18-F18+Q2*Q4</f>
        <v>-168.6200000000008</v>
      </c>
      <c r="W8" s="157">
        <v>42531</v>
      </c>
      <c r="X8" s="40">
        <v>85.14</v>
      </c>
      <c r="Y8" s="40">
        <v>85.16</v>
      </c>
      <c r="Z8" s="40">
        <v>83.46</v>
      </c>
      <c r="AA8" s="40">
        <v>84.09</v>
      </c>
      <c r="AB8" s="95">
        <v>1166200</v>
      </c>
      <c r="AC8" s="40">
        <v>84.09</v>
      </c>
      <c r="AD8" s="2">
        <f t="shared" si="1"/>
        <v>1.7000000000000028</v>
      </c>
      <c r="AE8" s="138">
        <f t="shared" si="2"/>
        <v>-1.7640186915887757E-2</v>
      </c>
    </row>
    <row r="9" spans="1:31" x14ac:dyDescent="0.25">
      <c r="O9" s="11" t="s">
        <v>272</v>
      </c>
      <c r="Q9" s="138">
        <f>IF(Q2=0, 0, Q8/Q6)</f>
        <v>0</v>
      </c>
      <c r="W9" s="157">
        <v>42530</v>
      </c>
      <c r="X9" s="40">
        <v>85.29</v>
      </c>
      <c r="Y9" s="40">
        <v>85.74</v>
      </c>
      <c r="Z9" s="40">
        <v>83.82</v>
      </c>
      <c r="AA9" s="40">
        <v>85.6</v>
      </c>
      <c r="AB9" s="95">
        <v>1817600</v>
      </c>
      <c r="AC9" s="40">
        <v>85.6</v>
      </c>
      <c r="AD9" s="2">
        <f t="shared" si="1"/>
        <v>1.9200000000000017</v>
      </c>
      <c r="AE9" s="138">
        <f t="shared" si="2"/>
        <v>-4.0721349621873904E-3</v>
      </c>
    </row>
    <row r="10" spans="1:31" x14ac:dyDescent="0.25">
      <c r="O10" s="11" t="s">
        <v>271</v>
      </c>
      <c r="P10" s="34"/>
      <c r="Q10" s="2">
        <v>0</v>
      </c>
      <c r="W10" s="157">
        <v>42529</v>
      </c>
      <c r="X10" s="40">
        <v>83.99</v>
      </c>
      <c r="Y10" s="40">
        <v>86.69</v>
      </c>
      <c r="Z10" s="40">
        <v>83.67</v>
      </c>
      <c r="AA10" s="40">
        <v>85.95</v>
      </c>
      <c r="AB10" s="95">
        <v>1862800</v>
      </c>
      <c r="AC10" s="40">
        <v>85.95</v>
      </c>
      <c r="AD10" s="2">
        <f t="shared" si="1"/>
        <v>3.019999999999996</v>
      </c>
      <c r="AE10" s="138">
        <f t="shared" si="2"/>
        <v>2.6391210890852834E-2</v>
      </c>
    </row>
    <row r="11" spans="1:31" x14ac:dyDescent="0.25">
      <c r="O11" s="11" t="s">
        <v>193</v>
      </c>
      <c r="P11" s="34"/>
      <c r="Q11" s="138">
        <f>IF(U58="N/A (N/A)", 0, VALUE(TRIM(CLEAN(MID(U58, FIND("(", U58)+1, 5)))))</f>
        <v>2.7699999999999999E-2</v>
      </c>
      <c r="W11" s="157">
        <v>42528</v>
      </c>
      <c r="X11" s="40">
        <v>83.31</v>
      </c>
      <c r="Y11" s="40">
        <v>84.78</v>
      </c>
      <c r="Z11" s="40">
        <v>83.31</v>
      </c>
      <c r="AA11" s="40">
        <v>83.74</v>
      </c>
      <c r="AB11" s="95">
        <v>1139900</v>
      </c>
      <c r="AC11" s="40">
        <v>83.74</v>
      </c>
      <c r="AD11" s="2">
        <f t="shared" si="1"/>
        <v>1.4699999999999989</v>
      </c>
      <c r="AE11" s="138">
        <f t="shared" si="2"/>
        <v>5.6442896601416326E-3</v>
      </c>
    </row>
    <row r="12" spans="1:31" x14ac:dyDescent="0.25">
      <c r="W12" s="157">
        <v>42527</v>
      </c>
      <c r="X12" s="40">
        <v>83.54</v>
      </c>
      <c r="Y12" s="40">
        <v>84.3</v>
      </c>
      <c r="Z12" s="40">
        <v>82.58</v>
      </c>
      <c r="AA12" s="40">
        <v>83.27</v>
      </c>
      <c r="AB12" s="95">
        <v>1493700</v>
      </c>
      <c r="AC12" s="40">
        <v>83.27</v>
      </c>
      <c r="AD12" s="2">
        <f t="shared" si="1"/>
        <v>1.7199999999999989</v>
      </c>
      <c r="AE12" s="138">
        <f t="shared" si="2"/>
        <v>1.9251594272651218E-3</v>
      </c>
    </row>
    <row r="13" spans="1:31" x14ac:dyDescent="0.25">
      <c r="W13" s="157">
        <v>42524</v>
      </c>
      <c r="X13" s="40">
        <v>82.58</v>
      </c>
      <c r="Y13" s="40">
        <v>83.47</v>
      </c>
      <c r="Z13" s="40">
        <v>81.91</v>
      </c>
      <c r="AA13" s="40">
        <v>83.11</v>
      </c>
      <c r="AB13" s="95">
        <v>1554800</v>
      </c>
      <c r="AC13" s="40">
        <v>83.11</v>
      </c>
      <c r="AD13" s="2">
        <f t="shared" si="1"/>
        <v>1.5600000000000023</v>
      </c>
      <c r="AE13" s="138">
        <f t="shared" si="2"/>
        <v>-7.2141397138392183E-4</v>
      </c>
    </row>
    <row r="14" spans="1:31" x14ac:dyDescent="0.25">
      <c r="W14" s="157">
        <v>42523</v>
      </c>
      <c r="X14" s="40">
        <v>82.6</v>
      </c>
      <c r="Y14" s="40">
        <v>83.23</v>
      </c>
      <c r="Z14" s="40">
        <v>82.06</v>
      </c>
      <c r="AA14" s="40">
        <v>83.17</v>
      </c>
      <c r="AB14" s="95">
        <v>1003600</v>
      </c>
      <c r="AC14" s="40">
        <v>83.17</v>
      </c>
      <c r="AD14" s="2">
        <f t="shared" si="1"/>
        <v>1.1700000000000017</v>
      </c>
      <c r="AE14" s="138">
        <f t="shared" si="2"/>
        <v>1.9274786170340175E-3</v>
      </c>
    </row>
    <row r="15" spans="1:31" x14ac:dyDescent="0.25">
      <c r="W15" s="157">
        <v>42522</v>
      </c>
      <c r="X15" s="40">
        <v>83.3</v>
      </c>
      <c r="Y15" s="40">
        <v>83.41</v>
      </c>
      <c r="Z15" s="40">
        <v>81.790000000000006</v>
      </c>
      <c r="AA15" s="40">
        <v>83.01</v>
      </c>
      <c r="AB15" s="95">
        <v>1525700</v>
      </c>
      <c r="AC15" s="40">
        <v>83.01</v>
      </c>
      <c r="AD15" s="2">
        <f t="shared" si="1"/>
        <v>1.6199999999999903</v>
      </c>
      <c r="AE15" s="138">
        <f t="shared" si="2"/>
        <v>-1.2491077801570327E-2</v>
      </c>
    </row>
    <row r="16" spans="1:31" x14ac:dyDescent="0.25">
      <c r="W16" s="157">
        <v>42521</v>
      </c>
      <c r="X16" s="40">
        <v>83.97</v>
      </c>
      <c r="Y16" s="40">
        <v>85.65</v>
      </c>
      <c r="Z16" s="40">
        <v>83.16</v>
      </c>
      <c r="AA16" s="40">
        <v>84.06</v>
      </c>
      <c r="AB16" s="95">
        <v>1582400</v>
      </c>
      <c r="AC16" s="40">
        <v>84.06</v>
      </c>
      <c r="AD16" s="2">
        <f t="shared" si="1"/>
        <v>2.4900000000000091</v>
      </c>
      <c r="AE16" s="138">
        <f t="shared" si="2"/>
        <v>7.1428571428566734E-4</v>
      </c>
    </row>
    <row r="17" spans="1:31" x14ac:dyDescent="0.25">
      <c r="W17" s="157">
        <v>42517</v>
      </c>
      <c r="X17" s="40">
        <v>83.94</v>
      </c>
      <c r="Y17" s="40">
        <v>84.35</v>
      </c>
      <c r="Z17" s="40">
        <v>83.22</v>
      </c>
      <c r="AA17" s="40">
        <v>84</v>
      </c>
      <c r="AB17" s="95">
        <v>999400</v>
      </c>
      <c r="AC17" s="40">
        <v>84</v>
      </c>
      <c r="AD17" s="2">
        <f t="shared" si="1"/>
        <v>1.1299999999999955</v>
      </c>
      <c r="AE17" s="138">
        <f t="shared" si="2"/>
        <v>2.0279136347369775E-3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42516</v>
      </c>
      <c r="X18" s="40">
        <v>83.46</v>
      </c>
      <c r="Y18" s="40">
        <v>84.28</v>
      </c>
      <c r="Z18" s="40">
        <v>82.85</v>
      </c>
      <c r="AA18" s="40">
        <v>83.83</v>
      </c>
      <c r="AB18" s="95">
        <v>1603700</v>
      </c>
      <c r="AC18" s="40">
        <v>83.83</v>
      </c>
      <c r="AD18" s="2">
        <f t="shared" si="1"/>
        <v>1.4300000000000068</v>
      </c>
      <c r="AE18" s="138">
        <f t="shared" si="2"/>
        <v>6.2417476893530388E-3</v>
      </c>
    </row>
    <row r="19" spans="1:31" x14ac:dyDescent="0.25">
      <c r="W19" s="157">
        <v>42515</v>
      </c>
      <c r="X19" s="40">
        <v>82.3</v>
      </c>
      <c r="Y19" s="40">
        <v>83.75</v>
      </c>
      <c r="Z19" s="40">
        <v>82.15</v>
      </c>
      <c r="AA19" s="40">
        <v>83.31</v>
      </c>
      <c r="AB19" s="95">
        <v>3812500</v>
      </c>
      <c r="AC19" s="40">
        <v>83.31</v>
      </c>
      <c r="AD19" s="2">
        <f t="shared" si="1"/>
        <v>1.5999999999999943</v>
      </c>
      <c r="AE19" s="138">
        <f t="shared" si="2"/>
        <v>1.3133892739875863E-2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2" t="s">
        <v>65</v>
      </c>
      <c r="G20" s="240" t="s">
        <v>155</v>
      </c>
      <c r="H20" s="240" t="s">
        <v>88</v>
      </c>
      <c r="I20" s="240" t="s">
        <v>161</v>
      </c>
      <c r="W20" s="157">
        <v>42514</v>
      </c>
      <c r="X20" s="40">
        <v>85</v>
      </c>
      <c r="Y20" s="40">
        <v>85.44</v>
      </c>
      <c r="Z20" s="40">
        <v>81.48</v>
      </c>
      <c r="AA20" s="40">
        <v>82.23</v>
      </c>
      <c r="AB20" s="95">
        <v>3320100</v>
      </c>
      <c r="AC20" s="40">
        <v>82.23</v>
      </c>
      <c r="AD20" s="2">
        <f t="shared" si="1"/>
        <v>3.9599999999999937</v>
      </c>
      <c r="AE20" s="138">
        <f t="shared" si="2"/>
        <v>-2.9047113000354119E-2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42513</v>
      </c>
      <c r="X21" s="40">
        <v>85.36</v>
      </c>
      <c r="Y21" s="40">
        <v>85.79</v>
      </c>
      <c r="Z21" s="40">
        <v>84.44</v>
      </c>
      <c r="AA21" s="40">
        <v>84.69</v>
      </c>
      <c r="AB21" s="95">
        <v>1669600</v>
      </c>
      <c r="AC21" s="40">
        <v>84.69</v>
      </c>
      <c r="AD21" s="2">
        <f t="shared" si="1"/>
        <v>1.3500000000000085</v>
      </c>
      <c r="AE21" s="138">
        <f t="shared" si="2"/>
        <v>-8.7780898876403946E-3</v>
      </c>
    </row>
    <row r="22" spans="1:31" x14ac:dyDescent="0.25">
      <c r="B22" s="201">
        <v>42305</v>
      </c>
      <c r="C22" s="10">
        <v>0</v>
      </c>
      <c r="D22" s="212" t="s">
        <v>130</v>
      </c>
      <c r="E22" s="40">
        <v>81.599999999999994</v>
      </c>
      <c r="F22" s="40">
        <v>-169.71000000000095</v>
      </c>
      <c r="G22" s="40"/>
      <c r="H22" s="243"/>
      <c r="I22" s="40"/>
      <c r="W22" s="157">
        <v>42510</v>
      </c>
      <c r="X22" s="40">
        <v>84.79</v>
      </c>
      <c r="Y22" s="40">
        <v>85.75</v>
      </c>
      <c r="Z22" s="40">
        <v>84.54</v>
      </c>
      <c r="AA22" s="40">
        <v>85.44</v>
      </c>
      <c r="AB22" s="95">
        <v>1418800</v>
      </c>
      <c r="AC22" s="40">
        <v>85.44</v>
      </c>
      <c r="AD22" s="2">
        <f t="shared" si="1"/>
        <v>1.2099999999999937</v>
      </c>
      <c r="AE22" s="138">
        <f t="shared" si="2"/>
        <v>1.3162575595873305E-2</v>
      </c>
    </row>
    <row r="23" spans="1:31" x14ac:dyDescent="0.25">
      <c r="B23" s="201">
        <v>42331</v>
      </c>
      <c r="C23" s="10">
        <v>0</v>
      </c>
      <c r="D23" s="212" t="s">
        <v>130</v>
      </c>
      <c r="E23" s="40">
        <v>95.56</v>
      </c>
      <c r="F23" s="40">
        <v>-168.62</v>
      </c>
      <c r="G23" s="40"/>
      <c r="H23" s="243"/>
      <c r="I23" s="40"/>
      <c r="W23" s="157">
        <v>42509</v>
      </c>
      <c r="X23" s="40">
        <v>85.52</v>
      </c>
      <c r="Y23" s="40">
        <v>85.84</v>
      </c>
      <c r="Z23" s="40">
        <v>83.67</v>
      </c>
      <c r="AA23" s="40">
        <v>84.33</v>
      </c>
      <c r="AB23" s="95">
        <v>1598900</v>
      </c>
      <c r="AC23" s="40">
        <v>84.33</v>
      </c>
      <c r="AD23" s="2">
        <f t="shared" si="1"/>
        <v>2.1700000000000017</v>
      </c>
      <c r="AE23" s="138">
        <f t="shared" si="2"/>
        <v>-1.3799555607531322E-2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42508</v>
      </c>
      <c r="X24" s="40">
        <v>85.65</v>
      </c>
      <c r="Y24" s="40">
        <v>87.77</v>
      </c>
      <c r="Z24" s="40">
        <v>84.6</v>
      </c>
      <c r="AA24" s="40">
        <v>85.51</v>
      </c>
      <c r="AB24" s="95">
        <v>2083100</v>
      </c>
      <c r="AC24" s="40">
        <v>85.51</v>
      </c>
      <c r="AD24" s="2">
        <f t="shared" si="1"/>
        <v>3.1700000000000017</v>
      </c>
      <c r="AE24" s="138">
        <f t="shared" si="2"/>
        <v>-4.0764034474725097E-3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42507</v>
      </c>
      <c r="X25" s="40">
        <v>86.11</v>
      </c>
      <c r="Y25" s="40">
        <v>88</v>
      </c>
      <c r="Z25" s="40">
        <v>85.7</v>
      </c>
      <c r="AA25" s="40">
        <v>85.86</v>
      </c>
      <c r="AB25" s="95">
        <v>2169500</v>
      </c>
      <c r="AC25" s="40">
        <v>85.86</v>
      </c>
      <c r="AD25" s="2">
        <f t="shared" si="1"/>
        <v>2.2999999999999972</v>
      </c>
      <c r="AE25" s="138">
        <f t="shared" si="2"/>
        <v>-4.4063079777364456E-3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42506</v>
      </c>
      <c r="X26" s="40">
        <v>86</v>
      </c>
      <c r="Y26" s="40">
        <v>87.63</v>
      </c>
      <c r="Z26" s="40">
        <v>86</v>
      </c>
      <c r="AA26" s="40">
        <v>86.24</v>
      </c>
      <c r="AB26" s="95">
        <v>1585000</v>
      </c>
      <c r="AC26" s="40">
        <v>86.24</v>
      </c>
      <c r="AD26" s="2">
        <f t="shared" si="1"/>
        <v>1.6299999999999955</v>
      </c>
      <c r="AE26" s="138">
        <f t="shared" si="2"/>
        <v>3.1406304524834727E-3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42503</v>
      </c>
      <c r="X27" s="40">
        <v>87.81</v>
      </c>
      <c r="Y27" s="40">
        <v>88.63</v>
      </c>
      <c r="Z27" s="40">
        <v>85.29</v>
      </c>
      <c r="AA27" s="40">
        <v>85.97</v>
      </c>
      <c r="AB27" s="95">
        <v>1825000</v>
      </c>
      <c r="AC27" s="40">
        <v>85.97</v>
      </c>
      <c r="AD27" s="2">
        <f t="shared" si="1"/>
        <v>3.3399999999999892</v>
      </c>
      <c r="AE27" s="138">
        <f t="shared" si="2"/>
        <v>-2.5062372420049939E-2</v>
      </c>
    </row>
    <row r="28" spans="1:31" x14ac:dyDescent="0.25">
      <c r="W28" s="157">
        <v>42502</v>
      </c>
      <c r="X28" s="40">
        <v>89.22</v>
      </c>
      <c r="Y28" s="40">
        <v>89.63</v>
      </c>
      <c r="Z28" s="40">
        <v>87.63</v>
      </c>
      <c r="AA28" s="40">
        <v>88.18</v>
      </c>
      <c r="AB28" s="95">
        <v>1313300</v>
      </c>
      <c r="AC28" s="40">
        <v>88.18</v>
      </c>
      <c r="AD28" s="2">
        <f t="shared" si="1"/>
        <v>2</v>
      </c>
      <c r="AE28" s="138">
        <f t="shared" si="2"/>
        <v>-7.2055843278538978E-3</v>
      </c>
    </row>
    <row r="29" spans="1:31" x14ac:dyDescent="0.25">
      <c r="W29" s="157">
        <v>42501</v>
      </c>
      <c r="X29" s="40">
        <v>90.07</v>
      </c>
      <c r="Y29" s="40">
        <v>90.5</v>
      </c>
      <c r="Z29" s="40">
        <v>88.8</v>
      </c>
      <c r="AA29" s="40">
        <v>88.82</v>
      </c>
      <c r="AB29" s="95">
        <v>1426800</v>
      </c>
      <c r="AC29" s="40">
        <v>88.82</v>
      </c>
      <c r="AD29" s="2">
        <f t="shared" si="1"/>
        <v>1.7000000000000028</v>
      </c>
      <c r="AE29" s="138">
        <f t="shared" si="2"/>
        <v>-1.6498726608349168E-2</v>
      </c>
    </row>
    <row r="30" spans="1:31" x14ac:dyDescent="0.25">
      <c r="W30" s="157">
        <v>42500</v>
      </c>
      <c r="X30" s="40">
        <v>88.72</v>
      </c>
      <c r="Y30" s="40">
        <v>90.7</v>
      </c>
      <c r="Z30" s="40">
        <v>88.29</v>
      </c>
      <c r="AA30" s="40">
        <v>90.31</v>
      </c>
      <c r="AB30" s="95">
        <v>1197200</v>
      </c>
      <c r="AC30" s="40">
        <v>90.31</v>
      </c>
      <c r="AD30" s="2">
        <f t="shared" si="1"/>
        <v>2.4099999999999966</v>
      </c>
      <c r="AE30" s="138">
        <f t="shared" si="2"/>
        <v>2.2995015858631618E-2</v>
      </c>
    </row>
    <row r="31" spans="1:31" x14ac:dyDescent="0.25">
      <c r="W31" s="157">
        <v>42499</v>
      </c>
      <c r="X31" s="40">
        <v>89.17</v>
      </c>
      <c r="Y31" s="40">
        <v>89.79</v>
      </c>
      <c r="Z31" s="40">
        <v>87.99</v>
      </c>
      <c r="AA31" s="40">
        <v>88.28</v>
      </c>
      <c r="AB31" s="95">
        <v>1641600</v>
      </c>
      <c r="AC31" s="40">
        <v>88.28</v>
      </c>
      <c r="AD31" s="2">
        <f t="shared" si="1"/>
        <v>1.8000000000000114</v>
      </c>
      <c r="AE31" s="138">
        <f t="shared" si="2"/>
        <v>-1.5391478920365742E-2</v>
      </c>
    </row>
    <row r="32" spans="1:31" x14ac:dyDescent="0.25">
      <c r="W32" s="157">
        <v>42496</v>
      </c>
      <c r="X32" s="40">
        <v>87.96</v>
      </c>
      <c r="Y32" s="40">
        <v>89.94</v>
      </c>
      <c r="Z32" s="40">
        <v>87.82</v>
      </c>
      <c r="AA32" s="40">
        <v>89.66</v>
      </c>
      <c r="AB32" s="95">
        <v>1292500</v>
      </c>
      <c r="AC32" s="40">
        <v>89.66</v>
      </c>
      <c r="AD32" s="2">
        <f t="shared" si="1"/>
        <v>2.1200000000000045</v>
      </c>
      <c r="AE32" s="138">
        <f t="shared" si="2"/>
        <v>7.9820123664979814E-3</v>
      </c>
    </row>
    <row r="33" spans="15:31" x14ac:dyDescent="0.25">
      <c r="W33" s="157">
        <v>42495</v>
      </c>
      <c r="X33" s="40">
        <v>89.15</v>
      </c>
      <c r="Y33" s="40">
        <v>90.24</v>
      </c>
      <c r="Z33" s="40">
        <v>88.68</v>
      </c>
      <c r="AA33" s="40">
        <v>88.95</v>
      </c>
      <c r="AB33" s="95">
        <v>1217800</v>
      </c>
      <c r="AC33" s="40">
        <v>88.95</v>
      </c>
      <c r="AD33" s="2">
        <f t="shared" si="1"/>
        <v>1.5599999999999881</v>
      </c>
      <c r="AE33" s="138">
        <f t="shared" si="2"/>
        <v>9.0019129064922154E-4</v>
      </c>
    </row>
    <row r="34" spans="15:31" x14ac:dyDescent="0.25">
      <c r="W34" s="157">
        <v>42494</v>
      </c>
      <c r="X34" s="40">
        <v>87.98</v>
      </c>
      <c r="Y34" s="40">
        <v>89.48</v>
      </c>
      <c r="Z34" s="40">
        <v>87.98</v>
      </c>
      <c r="AA34" s="40">
        <v>88.87</v>
      </c>
      <c r="AB34" s="95">
        <v>1608000</v>
      </c>
      <c r="AC34" s="40">
        <v>88.87</v>
      </c>
      <c r="AD34" s="2">
        <f t="shared" si="1"/>
        <v>1.5</v>
      </c>
      <c r="AE34" s="138" t="e">
        <f t="shared" si="2"/>
        <v>#DIV/0!</v>
      </c>
    </row>
    <row r="35" spans="15:31" x14ac:dyDescent="0.25">
      <c r="W35" s="157">
        <v>42494</v>
      </c>
      <c r="X35" s="40" t="s">
        <v>141</v>
      </c>
      <c r="Y35" s="40"/>
      <c r="Z35" s="40"/>
      <c r="AA35" s="40"/>
      <c r="AB35" s="95"/>
      <c r="AC35" s="40"/>
      <c r="AD35" s="2">
        <f t="shared" si="1"/>
        <v>0</v>
      </c>
      <c r="AE35" s="138">
        <f t="shared" si="2"/>
        <v>-1</v>
      </c>
    </row>
    <row r="36" spans="15:31" x14ac:dyDescent="0.25">
      <c r="W36" s="157">
        <v>42493</v>
      </c>
      <c r="X36" s="40">
        <v>90.52</v>
      </c>
      <c r="Y36" s="40">
        <v>90.52</v>
      </c>
      <c r="Z36" s="40">
        <v>88.09</v>
      </c>
      <c r="AA36" s="40">
        <v>89.14</v>
      </c>
      <c r="AB36" s="95">
        <v>1828000</v>
      </c>
      <c r="AC36" s="40">
        <v>88.55</v>
      </c>
      <c r="AD36" s="2">
        <f t="shared" si="1"/>
        <v>2.4299999999999926</v>
      </c>
      <c r="AE36" s="138">
        <f t="shared" si="2"/>
        <v>-1.7421216156236263E-2</v>
      </c>
    </row>
    <row r="37" spans="15:31" x14ac:dyDescent="0.25">
      <c r="W37" s="157">
        <v>42492</v>
      </c>
      <c r="X37" s="40">
        <v>90.82</v>
      </c>
      <c r="Y37" s="40">
        <v>91.05</v>
      </c>
      <c r="Z37" s="40">
        <v>89.91</v>
      </c>
      <c r="AA37" s="40">
        <v>90.72</v>
      </c>
      <c r="AB37" s="95">
        <v>1390100</v>
      </c>
      <c r="AC37" s="40">
        <v>90.12</v>
      </c>
      <c r="AD37" s="2">
        <f t="shared" si="1"/>
        <v>1.1400000000000006</v>
      </c>
      <c r="AE37" s="138">
        <f t="shared" si="2"/>
        <v>6.8148810188806141E-3</v>
      </c>
    </row>
    <row r="38" spans="15:31" x14ac:dyDescent="0.25">
      <c r="W38" s="157">
        <v>42489</v>
      </c>
      <c r="X38" s="40">
        <v>91.57</v>
      </c>
      <c r="Y38" s="40">
        <v>91.97</v>
      </c>
      <c r="Z38" s="40">
        <v>89.5</v>
      </c>
      <c r="AA38" s="40">
        <v>90.11</v>
      </c>
      <c r="AB38" s="95">
        <v>2555900</v>
      </c>
      <c r="AC38" s="40">
        <v>89.51</v>
      </c>
      <c r="AD38" s="2">
        <f t="shared" si="1"/>
        <v>2.4699999999999989</v>
      </c>
      <c r="AE38" s="138">
        <f t="shared" si="2"/>
        <v>-2.035679106927879E-2</v>
      </c>
    </row>
    <row r="39" spans="15:31" x14ac:dyDescent="0.25">
      <c r="W39" s="157">
        <v>42488</v>
      </c>
      <c r="X39" s="40">
        <v>92.79</v>
      </c>
      <c r="Y39" s="40">
        <v>93.72</v>
      </c>
      <c r="Z39" s="40">
        <v>91.75</v>
      </c>
      <c r="AA39" s="40">
        <v>91.98</v>
      </c>
      <c r="AB39" s="95">
        <v>1085500</v>
      </c>
      <c r="AC39" s="40">
        <v>91.37</v>
      </c>
      <c r="AD39" s="2">
        <f t="shared" si="1"/>
        <v>1.9699999999999989</v>
      </c>
      <c r="AE39" s="138">
        <f t="shared" si="2"/>
        <v>-1.3389482777237838E-2</v>
      </c>
    </row>
    <row r="40" spans="15:31" x14ac:dyDescent="0.25">
      <c r="W40" s="157">
        <v>42487</v>
      </c>
      <c r="X40" s="40">
        <v>92.99</v>
      </c>
      <c r="Y40" s="40">
        <v>94.1</v>
      </c>
      <c r="Z40" s="40">
        <v>92.2</v>
      </c>
      <c r="AA40" s="40">
        <v>93.23</v>
      </c>
      <c r="AB40" s="95">
        <v>1742800</v>
      </c>
      <c r="AC40" s="40">
        <v>92.61</v>
      </c>
      <c r="AD40" s="2">
        <f t="shared" si="1"/>
        <v>1.8999999999999915</v>
      </c>
      <c r="AE40" s="138">
        <f t="shared" si="2"/>
        <v>1.9474196689386325E-3</v>
      </c>
    </row>
    <row r="41" spans="15:31" x14ac:dyDescent="0.25">
      <c r="W41" s="157">
        <v>42486</v>
      </c>
      <c r="X41" s="40">
        <v>91.16</v>
      </c>
      <c r="Y41" s="40">
        <v>93.91</v>
      </c>
      <c r="Z41" s="40">
        <v>90.91</v>
      </c>
      <c r="AA41" s="40">
        <v>93.05</v>
      </c>
      <c r="AB41" s="95">
        <v>2475300</v>
      </c>
      <c r="AC41" s="40">
        <v>92.43</v>
      </c>
      <c r="AD41" s="2">
        <f t="shared" si="1"/>
        <v>3</v>
      </c>
      <c r="AE41" s="138">
        <f t="shared" si="2"/>
        <v>1.8287980610333987E-2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42485</v>
      </c>
      <c r="X42" s="40">
        <v>91.25</v>
      </c>
      <c r="Y42" s="40">
        <v>91.37</v>
      </c>
      <c r="Z42" s="40">
        <v>89.45</v>
      </c>
      <c r="AA42" s="40">
        <v>91.37</v>
      </c>
      <c r="AB42" s="95">
        <v>2571300</v>
      </c>
      <c r="AC42" s="40">
        <v>90.77</v>
      </c>
      <c r="AD42" s="2">
        <f t="shared" si="1"/>
        <v>1.9200000000000017</v>
      </c>
      <c r="AE42" s="138">
        <f t="shared" si="2"/>
        <v>4.408685109664745E-4</v>
      </c>
    </row>
    <row r="43" spans="15:31" ht="15.75" thickTop="1" x14ac:dyDescent="0.25">
      <c r="O43" s="83">
        <v>1.1000000000000001</v>
      </c>
      <c r="P43" s="83">
        <f t="shared" ref="P43:P63" si="3">O43*$Q$4</f>
        <v>94.215000000000018</v>
      </c>
      <c r="Q43" s="2"/>
      <c r="R43" s="34"/>
      <c r="T43" s="10" t="s">
        <v>98</v>
      </c>
      <c r="U43" s="88">
        <v>85.19</v>
      </c>
      <c r="W43" s="157">
        <v>42482</v>
      </c>
      <c r="X43" s="40">
        <v>89.31</v>
      </c>
      <c r="Y43" s="40">
        <v>91.43</v>
      </c>
      <c r="Z43" s="40">
        <v>88.33</v>
      </c>
      <c r="AA43" s="40">
        <v>91.33</v>
      </c>
      <c r="AB43" s="95">
        <v>6173300</v>
      </c>
      <c r="AC43" s="40">
        <v>90.73</v>
      </c>
      <c r="AD43" s="2">
        <f t="shared" si="1"/>
        <v>3.1000000000000085</v>
      </c>
      <c r="AE43" s="138">
        <f t="shared" si="2"/>
        <v>0.10538499025341141</v>
      </c>
    </row>
    <row r="44" spans="15:31" x14ac:dyDescent="0.25">
      <c r="O44" s="83">
        <v>1.0900000000000001</v>
      </c>
      <c r="P44" s="83">
        <f t="shared" si="3"/>
        <v>93.358500000000006</v>
      </c>
      <c r="Q44" s="2"/>
      <c r="R44" s="34"/>
      <c r="T44" s="10" t="s">
        <v>99</v>
      </c>
      <c r="U44" s="88">
        <v>86.21</v>
      </c>
      <c r="W44" s="157">
        <v>42481</v>
      </c>
      <c r="X44" s="40">
        <v>83.27</v>
      </c>
      <c r="Y44" s="40">
        <v>84</v>
      </c>
      <c r="Z44" s="40">
        <v>82.57</v>
      </c>
      <c r="AA44" s="40">
        <v>82.63</v>
      </c>
      <c r="AB44" s="95">
        <v>2020300</v>
      </c>
      <c r="AC44" s="40">
        <v>82.08</v>
      </c>
      <c r="AD44" s="2">
        <f t="shared" si="1"/>
        <v>1.4300000000000068</v>
      </c>
      <c r="AE44" s="138">
        <f t="shared" si="2"/>
        <v>-6.4156881733445914E-3</v>
      </c>
    </row>
    <row r="45" spans="15:31" x14ac:dyDescent="0.25">
      <c r="O45" s="83">
        <v>1.08</v>
      </c>
      <c r="P45" s="83">
        <f t="shared" si="3"/>
        <v>92.50200000000001</v>
      </c>
      <c r="Q45" s="2"/>
      <c r="R45" s="34"/>
      <c r="T45" s="10" t="s">
        <v>100</v>
      </c>
      <c r="U45" s="88" t="s">
        <v>459</v>
      </c>
      <c r="W45" s="157">
        <v>42480</v>
      </c>
      <c r="X45" s="40">
        <v>82.96</v>
      </c>
      <c r="Y45" s="40">
        <v>83.54</v>
      </c>
      <c r="Z45" s="40">
        <v>82.13</v>
      </c>
      <c r="AA45" s="40">
        <v>83.16</v>
      </c>
      <c r="AB45" s="95">
        <v>1608300</v>
      </c>
      <c r="AC45" s="40">
        <v>82.61</v>
      </c>
      <c r="AD45" s="2">
        <f t="shared" si="1"/>
        <v>1.4100000000000108</v>
      </c>
      <c r="AE45" s="138">
        <f t="shared" si="2"/>
        <v>4.7433714424713891E-3</v>
      </c>
    </row>
    <row r="46" spans="15:31" x14ac:dyDescent="0.25">
      <c r="O46" s="83">
        <v>1.07</v>
      </c>
      <c r="P46" s="83">
        <f t="shared" si="3"/>
        <v>91.645500000000013</v>
      </c>
      <c r="Q46" s="2"/>
      <c r="R46" s="34"/>
      <c r="T46" s="10" t="s">
        <v>101</v>
      </c>
      <c r="U46" s="88" t="s">
        <v>364</v>
      </c>
      <c r="W46" s="157">
        <v>42479</v>
      </c>
      <c r="X46" s="40">
        <v>82.43</v>
      </c>
      <c r="Y46" s="40">
        <v>83.39</v>
      </c>
      <c r="Z46" s="40">
        <v>82.14</v>
      </c>
      <c r="AA46" s="40">
        <v>82.77</v>
      </c>
      <c r="AB46" s="95">
        <v>2321200</v>
      </c>
      <c r="AC46" s="40">
        <v>82.22</v>
      </c>
      <c r="AD46" s="2">
        <f t="shared" si="1"/>
        <v>1.25</v>
      </c>
      <c r="AE46" s="138">
        <f t="shared" si="2"/>
        <v>1.5061728395061813E-2</v>
      </c>
    </row>
    <row r="47" spans="15:31" x14ac:dyDescent="0.25">
      <c r="O47" s="83">
        <v>1.06</v>
      </c>
      <c r="P47" s="83">
        <f t="shared" si="3"/>
        <v>90.789000000000016</v>
      </c>
      <c r="Q47" s="2"/>
      <c r="R47" s="34"/>
      <c r="T47" s="10" t="s">
        <v>102</v>
      </c>
      <c r="U47" s="88">
        <v>89.85</v>
      </c>
      <c r="W47" s="157">
        <v>42478</v>
      </c>
      <c r="X47" s="40">
        <v>81.599999999999994</v>
      </c>
      <c r="Y47" s="40">
        <v>82.22</v>
      </c>
      <c r="Z47" s="40">
        <v>80.7</v>
      </c>
      <c r="AA47" s="40">
        <v>81.540000000000006</v>
      </c>
      <c r="AB47" s="95">
        <v>1769200</v>
      </c>
      <c r="AC47" s="40">
        <v>81</v>
      </c>
      <c r="AD47" s="2">
        <f t="shared" si="1"/>
        <v>1.519999999999996</v>
      </c>
      <c r="AE47" s="138">
        <f t="shared" si="2"/>
        <v>-1.1098779134295356E-3</v>
      </c>
    </row>
    <row r="48" spans="15:31" x14ac:dyDescent="0.25">
      <c r="O48" s="83">
        <v>1.05</v>
      </c>
      <c r="P48" s="83">
        <f t="shared" si="3"/>
        <v>89.932500000000005</v>
      </c>
      <c r="Q48" s="2"/>
      <c r="R48" s="34"/>
      <c r="T48" s="10" t="s">
        <v>103</v>
      </c>
      <c r="U48" s="88">
        <v>1.2701499999999999</v>
      </c>
      <c r="W48" s="157">
        <v>42475</v>
      </c>
      <c r="X48" s="40">
        <v>82.32</v>
      </c>
      <c r="Y48" s="40">
        <v>82.6</v>
      </c>
      <c r="Z48" s="40">
        <v>81.38</v>
      </c>
      <c r="AA48" s="40">
        <v>81.63</v>
      </c>
      <c r="AB48" s="95">
        <v>1476100</v>
      </c>
      <c r="AC48" s="40">
        <v>81.09</v>
      </c>
      <c r="AD48" s="2">
        <f t="shared" si="1"/>
        <v>1.2199999999999989</v>
      </c>
      <c r="AE48" s="138">
        <f t="shared" si="2"/>
        <v>-6.2499999999998668E-3</v>
      </c>
    </row>
    <row r="49" spans="15:31" x14ac:dyDescent="0.25">
      <c r="O49" s="83">
        <v>1.04</v>
      </c>
      <c r="P49" s="83">
        <f t="shared" si="3"/>
        <v>89.076000000000008</v>
      </c>
      <c r="Q49" s="2"/>
      <c r="R49" s="34"/>
      <c r="T49" s="10" t="s">
        <v>123</v>
      </c>
      <c r="U49" s="88" t="s">
        <v>236</v>
      </c>
      <c r="W49" s="157">
        <v>42474</v>
      </c>
      <c r="X49" s="40">
        <v>81.489999999999995</v>
      </c>
      <c r="Y49" s="40">
        <v>82.43</v>
      </c>
      <c r="Z49" s="40">
        <v>81.2</v>
      </c>
      <c r="AA49" s="40">
        <v>82.14</v>
      </c>
      <c r="AB49" s="95">
        <v>1877400</v>
      </c>
      <c r="AC49" s="40">
        <v>81.599999999999994</v>
      </c>
      <c r="AD49" s="2">
        <f t="shared" si="1"/>
        <v>1.230000000000004</v>
      </c>
      <c r="AE49" s="138">
        <f t="shared" si="2"/>
        <v>1.2406947890818865E-2</v>
      </c>
    </row>
    <row r="50" spans="15:31" x14ac:dyDescent="0.25">
      <c r="O50" s="83">
        <v>1.03</v>
      </c>
      <c r="P50" s="83">
        <f t="shared" si="3"/>
        <v>88.219500000000011</v>
      </c>
      <c r="Q50" s="2"/>
      <c r="R50" s="34"/>
      <c r="T50" s="10"/>
      <c r="U50" s="88"/>
      <c r="W50" s="157">
        <v>42473</v>
      </c>
      <c r="X50" s="40">
        <v>79.44</v>
      </c>
      <c r="Y50" s="40">
        <v>81.760000000000005</v>
      </c>
      <c r="Z50" s="40">
        <v>79.31</v>
      </c>
      <c r="AA50" s="40">
        <v>81.14</v>
      </c>
      <c r="AB50" s="95">
        <v>4334200</v>
      </c>
      <c r="AC50" s="40">
        <v>80.599999999999994</v>
      </c>
      <c r="AD50" s="2">
        <f t="shared" si="1"/>
        <v>2.4500000000000028</v>
      </c>
      <c r="AE50" s="138">
        <f t="shared" si="2"/>
        <v>3.0690537084398839E-2</v>
      </c>
    </row>
    <row r="51" spans="15:31" x14ac:dyDescent="0.25">
      <c r="O51" s="83">
        <v>1.02</v>
      </c>
      <c r="P51" s="83">
        <f t="shared" si="3"/>
        <v>87.363000000000014</v>
      </c>
      <c r="Q51" s="2"/>
      <c r="R51" s="34"/>
      <c r="T51" s="10" t="s">
        <v>105</v>
      </c>
      <c r="U51" s="88" t="s">
        <v>365</v>
      </c>
      <c r="W51" s="157">
        <v>42472</v>
      </c>
      <c r="X51" s="40">
        <v>79.44</v>
      </c>
      <c r="Y51" s="40">
        <v>79.69</v>
      </c>
      <c r="Z51" s="40">
        <v>78.22</v>
      </c>
      <c r="AA51" s="40">
        <v>78.72</v>
      </c>
      <c r="AB51" s="95">
        <v>2634100</v>
      </c>
      <c r="AC51" s="40">
        <v>78.2</v>
      </c>
      <c r="AD51" s="2">
        <f t="shared" si="1"/>
        <v>1.4699999999999989</v>
      </c>
      <c r="AE51" s="138">
        <f t="shared" si="2"/>
        <v>-7.1102082275267264E-3</v>
      </c>
    </row>
    <row r="52" spans="15:31" x14ac:dyDescent="0.25">
      <c r="O52" s="83">
        <v>1.01</v>
      </c>
      <c r="P52" s="83">
        <f t="shared" si="3"/>
        <v>86.506500000000003</v>
      </c>
      <c r="Q52" s="2"/>
      <c r="R52" s="34"/>
      <c r="T52" s="10" t="s">
        <v>106</v>
      </c>
      <c r="U52" s="88" t="s">
        <v>275</v>
      </c>
      <c r="W52" s="157">
        <v>42471</v>
      </c>
      <c r="X52" s="40">
        <v>79.12</v>
      </c>
      <c r="Y52" s="40">
        <v>81.180000000000007</v>
      </c>
      <c r="Z52" s="40">
        <v>78.150000000000006</v>
      </c>
      <c r="AA52" s="40">
        <v>79.28</v>
      </c>
      <c r="AB52" s="95">
        <v>3142900</v>
      </c>
      <c r="AC52" s="40">
        <v>78.760000000000005</v>
      </c>
      <c r="AD52" s="2">
        <f t="shared" si="1"/>
        <v>3.0300000000000011</v>
      </c>
      <c r="AE52" s="138">
        <f t="shared" si="2"/>
        <v>-2.7053736874613876E-2</v>
      </c>
    </row>
    <row r="53" spans="15:31" x14ac:dyDescent="0.25">
      <c r="O53" s="83">
        <v>1</v>
      </c>
      <c r="P53" s="83">
        <f t="shared" si="3"/>
        <v>85.65</v>
      </c>
      <c r="Q53" s="2"/>
      <c r="R53" s="34"/>
      <c r="T53" s="10" t="s">
        <v>107</v>
      </c>
      <c r="U53" s="90">
        <v>1777206</v>
      </c>
      <c r="W53" s="157">
        <v>42468</v>
      </c>
      <c r="X53" s="40">
        <v>80.650000000000006</v>
      </c>
      <c r="Y53" s="40">
        <v>82.57</v>
      </c>
      <c r="Z53" s="40">
        <v>80.650000000000006</v>
      </c>
      <c r="AA53" s="40">
        <v>81.489999999999995</v>
      </c>
      <c r="AB53" s="95">
        <v>1805400</v>
      </c>
      <c r="AC53" s="40">
        <v>80.95</v>
      </c>
      <c r="AD53" s="2">
        <f t="shared" si="1"/>
        <v>1.9199999999999875</v>
      </c>
      <c r="AE53" s="138">
        <f t="shared" si="2"/>
        <v>1.7343219806459809E-2</v>
      </c>
    </row>
    <row r="54" spans="15:31" x14ac:dyDescent="0.25">
      <c r="O54" s="83">
        <v>0.99</v>
      </c>
      <c r="P54" s="83">
        <f t="shared" si="3"/>
        <v>84.793500000000009</v>
      </c>
      <c r="Q54" s="2"/>
      <c r="R54" s="34"/>
      <c r="T54" s="10" t="s">
        <v>110</v>
      </c>
      <c r="U54" s="90">
        <v>1790120</v>
      </c>
      <c r="W54" s="157">
        <v>42467</v>
      </c>
      <c r="X54" s="40">
        <v>80.69</v>
      </c>
      <c r="Y54" s="40">
        <v>81.87</v>
      </c>
      <c r="Z54" s="40">
        <v>79.75</v>
      </c>
      <c r="AA54" s="40">
        <v>80.099999999999994</v>
      </c>
      <c r="AB54" s="95">
        <v>1657100</v>
      </c>
      <c r="AC54" s="40">
        <v>79.569999999999993</v>
      </c>
      <c r="AD54" s="2">
        <f t="shared" si="1"/>
        <v>2.1200000000000045</v>
      </c>
      <c r="AE54" s="138">
        <f t="shared" si="2"/>
        <v>-1.2901625108547421E-2</v>
      </c>
    </row>
    <row r="55" spans="15:31" x14ac:dyDescent="0.25">
      <c r="O55" s="83">
        <v>0.98</v>
      </c>
      <c r="P55" s="83">
        <f t="shared" si="3"/>
        <v>83.936999999999998</v>
      </c>
      <c r="Q55" s="2"/>
      <c r="R55" s="34"/>
      <c r="T55" s="10" t="s">
        <v>108</v>
      </c>
      <c r="U55" s="88" t="s">
        <v>366</v>
      </c>
      <c r="W55" s="157">
        <v>42466</v>
      </c>
      <c r="X55" s="40">
        <v>80.94</v>
      </c>
      <c r="Y55" s="40">
        <v>81.489999999999995</v>
      </c>
      <c r="Z55" s="40">
        <v>79.52</v>
      </c>
      <c r="AA55" s="40">
        <v>81.150000000000006</v>
      </c>
      <c r="AB55" s="95">
        <v>1065600</v>
      </c>
      <c r="AC55" s="40">
        <v>80.61</v>
      </c>
      <c r="AD55" s="2">
        <f t="shared" si="1"/>
        <v>1.9699999999999989</v>
      </c>
      <c r="AE55" s="138">
        <f t="shared" si="2"/>
        <v>-6.198859409868307E-4</v>
      </c>
    </row>
    <row r="56" spans="15:31" x14ac:dyDescent="0.25">
      <c r="O56" s="83">
        <v>0.97</v>
      </c>
      <c r="P56" s="83">
        <f t="shared" si="3"/>
        <v>83.080500000000001</v>
      </c>
      <c r="T56" s="10" t="s">
        <v>111</v>
      </c>
      <c r="U56" s="88">
        <v>15.88</v>
      </c>
      <c r="W56" s="157">
        <v>42465</v>
      </c>
      <c r="X56" s="40">
        <v>81.75</v>
      </c>
      <c r="Y56" s="40">
        <v>82.11</v>
      </c>
      <c r="Z56" s="40">
        <v>80.819999999999993</v>
      </c>
      <c r="AA56" s="40">
        <v>81.2</v>
      </c>
      <c r="AB56" s="95">
        <v>1119600</v>
      </c>
      <c r="AC56" s="40">
        <v>80.66</v>
      </c>
      <c r="AD56" s="2">
        <f t="shared" si="1"/>
        <v>1.2900000000000063</v>
      </c>
      <c r="AE56" s="138">
        <f t="shared" si="2"/>
        <v>-1.5621186233829687E-2</v>
      </c>
    </row>
    <row r="57" spans="15:31" x14ac:dyDescent="0.25">
      <c r="O57" s="83">
        <v>0.96</v>
      </c>
      <c r="P57" s="83">
        <f t="shared" si="3"/>
        <v>82.224000000000004</v>
      </c>
      <c r="T57" s="10" t="s">
        <v>112</v>
      </c>
      <c r="U57" s="88">
        <v>5.39</v>
      </c>
      <c r="W57" s="157">
        <v>42464</v>
      </c>
      <c r="X57" s="40">
        <v>83.13</v>
      </c>
      <c r="Y57" s="40">
        <v>84.09</v>
      </c>
      <c r="Z57" s="40">
        <v>82.42</v>
      </c>
      <c r="AA57" s="40">
        <v>82.49</v>
      </c>
      <c r="AB57" s="95">
        <v>935200</v>
      </c>
      <c r="AC57" s="40">
        <v>81.94</v>
      </c>
      <c r="AD57" s="2">
        <f t="shared" si="1"/>
        <v>1.6700000000000017</v>
      </c>
      <c r="AE57" s="138">
        <f t="shared" si="2"/>
        <v>-5.8238291676777632E-3</v>
      </c>
    </row>
    <row r="58" spans="15:31" x14ac:dyDescent="0.25">
      <c r="O58" s="83">
        <v>0.95</v>
      </c>
      <c r="P58" s="83">
        <f t="shared" si="3"/>
        <v>81.367500000000007</v>
      </c>
      <c r="T58" s="10" t="s">
        <v>109</v>
      </c>
      <c r="U58" s="88" t="s">
        <v>367</v>
      </c>
      <c r="W58" s="157">
        <v>42461</v>
      </c>
      <c r="X58" s="40">
        <v>82.43</v>
      </c>
      <c r="Y58" s="40">
        <v>83.45</v>
      </c>
      <c r="Z58" s="40">
        <v>81.84</v>
      </c>
      <c r="AA58" s="40">
        <v>82.97</v>
      </c>
      <c r="AB58" s="95">
        <v>1391700</v>
      </c>
      <c r="AC58" s="40">
        <v>82.42</v>
      </c>
      <c r="AD58" s="2">
        <f t="shared" si="1"/>
        <v>1.6099999999999994</v>
      </c>
      <c r="AE58" s="138">
        <f t="shared" si="2"/>
        <v>-3.3857315598548876E-3</v>
      </c>
    </row>
    <row r="59" spans="15:31" x14ac:dyDescent="0.25">
      <c r="O59" s="83">
        <v>0.94</v>
      </c>
      <c r="P59" s="83">
        <f t="shared" si="3"/>
        <v>80.510999999999996</v>
      </c>
      <c r="W59" s="157">
        <v>42460</v>
      </c>
      <c r="X59" s="40">
        <v>84.41</v>
      </c>
      <c r="Y59" s="40">
        <v>84.41</v>
      </c>
      <c r="Z59" s="40">
        <v>83.15</v>
      </c>
      <c r="AA59" s="40">
        <v>83.25</v>
      </c>
      <c r="AB59" s="95">
        <v>1576100</v>
      </c>
      <c r="AC59" s="40">
        <v>82.7</v>
      </c>
      <c r="AD59" s="2">
        <f t="shared" si="1"/>
        <v>1.2599999999999909</v>
      </c>
      <c r="AE59" s="138">
        <f t="shared" si="2"/>
        <v>-1.7698063903076267E-2</v>
      </c>
    </row>
    <row r="60" spans="15:31" x14ac:dyDescent="0.25">
      <c r="O60" s="83">
        <v>0.93</v>
      </c>
      <c r="P60" s="83">
        <f t="shared" si="3"/>
        <v>79.654500000000013</v>
      </c>
      <c r="W60" s="157">
        <v>42459</v>
      </c>
      <c r="X60" s="40">
        <v>83.32</v>
      </c>
      <c r="Y60" s="40">
        <v>86.66</v>
      </c>
      <c r="Z60" s="40">
        <v>83.24</v>
      </c>
      <c r="AA60" s="40">
        <v>84.75</v>
      </c>
      <c r="AB60" s="95">
        <v>1814900</v>
      </c>
      <c r="AC60" s="40">
        <v>84.19</v>
      </c>
      <c r="AD60" s="2">
        <f t="shared" si="1"/>
        <v>3.4200000000000017</v>
      </c>
      <c r="AE60" s="138">
        <f t="shared" si="2"/>
        <v>2.3586626139817657E-2</v>
      </c>
    </row>
    <row r="61" spans="15:31" x14ac:dyDescent="0.25">
      <c r="O61" s="83">
        <v>0.92</v>
      </c>
      <c r="P61" s="83">
        <f t="shared" si="3"/>
        <v>78.798000000000002</v>
      </c>
      <c r="W61" s="157">
        <v>42458</v>
      </c>
      <c r="X61" s="40">
        <v>81.14</v>
      </c>
      <c r="Y61" s="40">
        <v>83.33</v>
      </c>
      <c r="Z61" s="40">
        <v>80.489999999999995</v>
      </c>
      <c r="AA61" s="40">
        <v>82.8</v>
      </c>
      <c r="AB61" s="95">
        <v>874900</v>
      </c>
      <c r="AC61" s="40">
        <v>82.25</v>
      </c>
      <c r="AD61" s="2">
        <f t="shared" si="1"/>
        <v>2.8400000000000034</v>
      </c>
      <c r="AE61" s="138">
        <f t="shared" si="2"/>
        <v>1.2806304642285493E-2</v>
      </c>
    </row>
    <row r="62" spans="15:31" x14ac:dyDescent="0.25">
      <c r="O62" s="83">
        <v>0.91</v>
      </c>
      <c r="P62" s="83">
        <f t="shared" si="3"/>
        <v>77.941500000000005</v>
      </c>
      <c r="W62" s="157">
        <v>42457</v>
      </c>
      <c r="X62" s="40">
        <v>83.78</v>
      </c>
      <c r="Y62" s="40">
        <v>83.78</v>
      </c>
      <c r="Z62" s="40">
        <v>80.87</v>
      </c>
      <c r="AA62" s="40">
        <v>81.75</v>
      </c>
      <c r="AB62" s="95">
        <v>1539100</v>
      </c>
      <c r="AC62" s="40">
        <v>81.209999999999994</v>
      </c>
      <c r="AD62" s="2">
        <f t="shared" si="1"/>
        <v>2.9099999999999966</v>
      </c>
      <c r="AE62" s="138">
        <f t="shared" si="2"/>
        <v>-2.520705797623346E-2</v>
      </c>
    </row>
    <row r="63" spans="15:31" x14ac:dyDescent="0.25">
      <c r="O63" s="83">
        <v>0.9</v>
      </c>
      <c r="P63" s="83">
        <f t="shared" si="3"/>
        <v>77.085000000000008</v>
      </c>
      <c r="W63" s="157">
        <v>42453</v>
      </c>
      <c r="X63" s="40">
        <v>82.19</v>
      </c>
      <c r="Y63" s="40">
        <v>83.92</v>
      </c>
      <c r="Z63" s="40">
        <v>81.400000000000006</v>
      </c>
      <c r="AA63" s="40">
        <v>83.87</v>
      </c>
      <c r="AB63" s="95">
        <v>640200</v>
      </c>
      <c r="AC63" s="40">
        <v>83.31</v>
      </c>
      <c r="AD63" s="2">
        <f t="shared" si="1"/>
        <v>2.519999999999996</v>
      </c>
      <c r="AE63" s="138">
        <f t="shared" si="2"/>
        <v>1.2149192078726667E-2</v>
      </c>
    </row>
    <row r="64" spans="15:31" x14ac:dyDescent="0.25">
      <c r="W64" s="157">
        <v>42452</v>
      </c>
      <c r="X64" s="40">
        <v>84.37</v>
      </c>
      <c r="Y64" s="40">
        <v>84.54</v>
      </c>
      <c r="Z64" s="40">
        <v>82.74</v>
      </c>
      <c r="AA64" s="40">
        <v>82.86</v>
      </c>
      <c r="AB64" s="95">
        <v>1101200</v>
      </c>
      <c r="AC64" s="40">
        <v>82.31</v>
      </c>
      <c r="AD64" s="2">
        <f t="shared" si="1"/>
        <v>1.8000000000000114</v>
      </c>
      <c r="AE64" s="138">
        <f t="shared" si="2"/>
        <v>-1.7076665870551566E-2</v>
      </c>
    </row>
    <row r="65" spans="23:31" x14ac:dyDescent="0.25">
      <c r="W65" s="157">
        <v>42451</v>
      </c>
      <c r="X65" s="40">
        <v>83.37</v>
      </c>
      <c r="Y65" s="40">
        <v>85.25</v>
      </c>
      <c r="Z65" s="40">
        <v>83.27</v>
      </c>
      <c r="AA65" s="40">
        <v>84.3</v>
      </c>
      <c r="AB65" s="95">
        <v>1808700</v>
      </c>
      <c r="AC65" s="40">
        <v>83.74</v>
      </c>
      <c r="AD65" s="2">
        <f t="shared" si="1"/>
        <v>1.980000000000004</v>
      </c>
      <c r="AE65" s="138">
        <f t="shared" si="2"/>
        <v>3.1145184475322996E-3</v>
      </c>
    </row>
    <row r="66" spans="23:31" x14ac:dyDescent="0.25">
      <c r="W66" s="157">
        <v>42450</v>
      </c>
      <c r="X66" s="40">
        <v>83.74</v>
      </c>
      <c r="Y66" s="40">
        <v>85.24</v>
      </c>
      <c r="Z66" s="40">
        <v>83.23</v>
      </c>
      <c r="AA66" s="40">
        <v>84.04</v>
      </c>
      <c r="AB66" s="95">
        <v>1019800</v>
      </c>
      <c r="AC66" s="40">
        <v>83.48</v>
      </c>
      <c r="AD66" s="2">
        <f t="shared" si="1"/>
        <v>2.0099999999999909</v>
      </c>
      <c r="AE66" s="138">
        <f t="shared" si="2"/>
        <v>2.3963575365448797E-4</v>
      </c>
    </row>
    <row r="67" spans="23:31" x14ac:dyDescent="0.25">
      <c r="W67" s="157">
        <v>42447</v>
      </c>
      <c r="X67" s="40">
        <v>83.11</v>
      </c>
      <c r="Y67" s="40">
        <v>84.57</v>
      </c>
      <c r="Z67" s="40">
        <v>83.11</v>
      </c>
      <c r="AA67" s="40">
        <v>84.02</v>
      </c>
      <c r="AB67" s="95">
        <v>3346500</v>
      </c>
      <c r="AC67" s="40">
        <v>83.46</v>
      </c>
      <c r="AD67" s="2">
        <f>Y67-Z67</f>
        <v>1.4599999999999937</v>
      </c>
      <c r="AE67" s="138">
        <f>AC67/AC68-1</f>
        <v>1.4711246200607819E-2</v>
      </c>
    </row>
    <row r="68" spans="23:31" x14ac:dyDescent="0.25">
      <c r="W68" s="157">
        <v>42446</v>
      </c>
      <c r="X68" s="40">
        <v>80.97</v>
      </c>
      <c r="Y68" s="40">
        <v>82.99</v>
      </c>
      <c r="Z68" s="40">
        <v>80.290000000000006</v>
      </c>
      <c r="AA68" s="40">
        <v>82.8</v>
      </c>
      <c r="AB68" s="95">
        <v>1670500</v>
      </c>
      <c r="AC68" s="40">
        <v>82.25</v>
      </c>
      <c r="AD68" s="2">
        <f>Y68-Z68</f>
        <v>2.6999999999999886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91" priority="25">
      <formula>F24&gt;0</formula>
    </cfRule>
    <cfRule type="expression" dxfId="190" priority="26">
      <formula>F24&lt;0</formula>
    </cfRule>
  </conditionalFormatting>
  <conditionalFormatting sqref="H21:H27">
    <cfRule type="expression" dxfId="189" priority="19">
      <formula>H21&gt;0</formula>
    </cfRule>
    <cfRule type="expression" dxfId="188" priority="20">
      <formula>H21&lt;0</formula>
    </cfRule>
  </conditionalFormatting>
  <conditionalFormatting sqref="F21:F23">
    <cfRule type="expression" dxfId="187" priority="5">
      <formula>F21&gt;0</formula>
    </cfRule>
    <cfRule type="expression" dxfId="186" priority="6">
      <formula>F21&lt;0</formula>
    </cfRule>
  </conditionalFormatting>
  <conditionalFormatting sqref="Q8">
    <cfRule type="expression" dxfId="185" priority="1">
      <formula>Q8&gt;0</formula>
    </cfRule>
    <cfRule type="expression" dxfId="184" priority="2">
      <formula>Q8&lt;0</formula>
    </cfRule>
  </conditionalFormatting>
  <conditionalFormatting sqref="Q7">
    <cfRule type="expression" dxfId="183" priority="3">
      <formula>Q7&gt;0</formula>
    </cfRule>
    <cfRule type="expression" dxfId="18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5" si="1">H2*I2-J2</f>
        <v>559.99</v>
      </c>
      <c r="O2" s="11" t="s">
        <v>57</v>
      </c>
      <c r="Q2">
        <f>C35-H35</f>
        <v>0</v>
      </c>
      <c r="T2" s="1"/>
      <c r="W2" s="133">
        <v>42541</v>
      </c>
      <c r="X2" s="10">
        <v>21.98</v>
      </c>
      <c r="Y2" s="10">
        <v>22.5</v>
      </c>
      <c r="Z2" s="10">
        <v>21.66</v>
      </c>
      <c r="AA2" s="10">
        <v>21.88</v>
      </c>
      <c r="AB2" s="95">
        <v>4453600</v>
      </c>
      <c r="AC2" s="10">
        <v>21.88</v>
      </c>
      <c r="AD2" s="2">
        <f>Y2-Z2</f>
        <v>0.83999999999999986</v>
      </c>
      <c r="AE2" s="138">
        <f>AC2/AC3-1</f>
        <v>2.6266416510318802E-2</v>
      </c>
      <c r="AP2" t="s">
        <v>167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21.88</v>
      </c>
      <c r="W3" s="133">
        <v>42538</v>
      </c>
      <c r="X3" s="10">
        <v>21.51</v>
      </c>
      <c r="Y3" s="10">
        <v>22</v>
      </c>
      <c r="Z3" s="10">
        <v>21.25</v>
      </c>
      <c r="AA3" s="10">
        <v>21.32</v>
      </c>
      <c r="AB3" s="95">
        <v>3061100</v>
      </c>
      <c r="AC3" s="10">
        <v>21.32</v>
      </c>
      <c r="AD3" s="2">
        <f t="shared" ref="AD3:AD66" si="2">Y3-Z3</f>
        <v>0.75</v>
      </c>
      <c r="AE3" s="138">
        <f t="shared" ref="AE3:AE66" si="3">AC3/AC4-1</f>
        <v>4.2392840320302216E-3</v>
      </c>
      <c r="AI3" t="s">
        <v>175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21.88</v>
      </c>
      <c r="T4" s="1"/>
      <c r="W4" s="133">
        <v>42537</v>
      </c>
      <c r="X4" s="10">
        <v>21.39</v>
      </c>
      <c r="Y4" s="10">
        <v>21.49</v>
      </c>
      <c r="Z4" s="10">
        <v>20.75</v>
      </c>
      <c r="AA4" s="10">
        <v>21.23</v>
      </c>
      <c r="AB4" s="95">
        <v>3345300</v>
      </c>
      <c r="AC4" s="10">
        <v>21.23</v>
      </c>
      <c r="AD4" s="2">
        <f t="shared" si="2"/>
        <v>0.73999999999999844</v>
      </c>
      <c r="AE4" s="138">
        <f t="shared" si="3"/>
        <v>7.5937351684860488E-3</v>
      </c>
      <c r="AI4" t="s">
        <v>176</v>
      </c>
      <c r="AJ4">
        <v>-150</v>
      </c>
      <c r="AK4" t="s">
        <v>171</v>
      </c>
      <c r="AL4" t="s">
        <v>171</v>
      </c>
      <c r="AO4" s="246">
        <v>-4582.42</v>
      </c>
      <c r="AP4" t="s">
        <v>171</v>
      </c>
      <c r="AQ4" t="s">
        <v>171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0</v>
      </c>
      <c r="W5" s="133">
        <v>42536</v>
      </c>
      <c r="X5" s="10">
        <v>20.65</v>
      </c>
      <c r="Y5" s="10">
        <v>22.19</v>
      </c>
      <c r="Z5" s="10">
        <v>20.65</v>
      </c>
      <c r="AA5" s="10">
        <v>21.07</v>
      </c>
      <c r="AB5" s="95">
        <v>4556500</v>
      </c>
      <c r="AC5" s="10">
        <v>21.07</v>
      </c>
      <c r="AD5" s="2">
        <f t="shared" si="2"/>
        <v>1.5400000000000027</v>
      </c>
      <c r="AE5" s="138">
        <f t="shared" si="3"/>
        <v>2.7303754266211566E-2</v>
      </c>
      <c r="AI5" t="s">
        <v>179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0</v>
      </c>
      <c r="W6" s="133">
        <v>42535</v>
      </c>
      <c r="X6" s="10">
        <v>20.71</v>
      </c>
      <c r="Y6" s="10">
        <v>21.46</v>
      </c>
      <c r="Z6" s="10">
        <v>20.38</v>
      </c>
      <c r="AA6" s="10">
        <v>20.51</v>
      </c>
      <c r="AB6" s="95">
        <v>2935900</v>
      </c>
      <c r="AC6" s="10">
        <v>20.51</v>
      </c>
      <c r="AD6" s="2">
        <f t="shared" si="2"/>
        <v>1.0800000000000018</v>
      </c>
      <c r="AE6" s="138">
        <f t="shared" si="3"/>
        <v>-1.2518054886855978E-2</v>
      </c>
      <c r="AI6" t="s">
        <v>173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200</v>
      </c>
      <c r="Q7" s="2">
        <f>Q10+Q8</f>
        <v>87.060000000012224</v>
      </c>
      <c r="R7" s="165"/>
      <c r="W7" s="133">
        <v>42534</v>
      </c>
      <c r="X7" s="10">
        <v>21</v>
      </c>
      <c r="Y7" s="10">
        <v>21.78</v>
      </c>
      <c r="Z7" s="10">
        <v>20.57</v>
      </c>
      <c r="AA7" s="10">
        <v>20.77</v>
      </c>
      <c r="AB7" s="95">
        <v>2736600</v>
      </c>
      <c r="AC7" s="10">
        <v>20.77</v>
      </c>
      <c r="AD7" s="2">
        <f t="shared" si="2"/>
        <v>1.2100000000000009</v>
      </c>
      <c r="AE7" s="138">
        <f t="shared" si="3"/>
        <v>-2.1667451719265207E-2</v>
      </c>
      <c r="AI7" t="s">
        <v>180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205</v>
      </c>
      <c r="P8" s="34"/>
      <c r="Q8" s="2">
        <f>K35+M35-F35+Q2*Q4</f>
        <v>87.060000000012224</v>
      </c>
      <c r="W8" s="133">
        <v>42531</v>
      </c>
      <c r="X8" s="10">
        <v>22</v>
      </c>
      <c r="Y8" s="10">
        <v>22.15</v>
      </c>
      <c r="Z8" s="10">
        <v>21.01</v>
      </c>
      <c r="AA8" s="10">
        <v>21.23</v>
      </c>
      <c r="AB8" s="95">
        <v>6060800</v>
      </c>
      <c r="AC8" s="10">
        <v>21.23</v>
      </c>
      <c r="AD8" s="2">
        <f t="shared" si="2"/>
        <v>1.139999999999997</v>
      </c>
      <c r="AE8" s="138">
        <f t="shared" si="3"/>
        <v>-6.3106796116504826E-2</v>
      </c>
      <c r="AI8" t="s">
        <v>172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272</v>
      </c>
      <c r="Q9" s="138">
        <f>IF(Q2=0, 0, Q8/Q6)</f>
        <v>0</v>
      </c>
      <c r="W9" s="133">
        <v>42530</v>
      </c>
      <c r="X9" s="10">
        <v>24.28</v>
      </c>
      <c r="Y9" s="10">
        <v>24.3</v>
      </c>
      <c r="Z9" s="10">
        <v>22.61</v>
      </c>
      <c r="AA9" s="10">
        <v>22.66</v>
      </c>
      <c r="AB9" s="95">
        <v>6278100</v>
      </c>
      <c r="AC9" s="10">
        <v>22.66</v>
      </c>
      <c r="AD9" s="2">
        <f t="shared" si="2"/>
        <v>1.6900000000000013</v>
      </c>
      <c r="AE9" s="138">
        <f t="shared" si="3"/>
        <v>-1.7771998266146505E-2</v>
      </c>
      <c r="AI9" t="s">
        <v>170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271</v>
      </c>
      <c r="P10" s="34"/>
      <c r="Q10" s="2">
        <f>M40</f>
        <v>0</v>
      </c>
      <c r="W10" s="133">
        <v>42529</v>
      </c>
      <c r="X10" s="10">
        <v>23.37</v>
      </c>
      <c r="Y10" s="10">
        <v>24.77</v>
      </c>
      <c r="Z10" s="10">
        <v>22.81</v>
      </c>
      <c r="AA10" s="10">
        <v>23.07</v>
      </c>
      <c r="AB10" s="95">
        <v>9527700</v>
      </c>
      <c r="AC10" s="10">
        <v>23.07</v>
      </c>
      <c r="AD10" s="2">
        <f t="shared" si="2"/>
        <v>1.9600000000000009</v>
      </c>
      <c r="AE10" s="138">
        <f t="shared" si="3"/>
        <v>-9.4461142121081698E-3</v>
      </c>
      <c r="AI10" t="s">
        <v>172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193</v>
      </c>
      <c r="P11" s="34"/>
      <c r="Q11" s="138">
        <f>IF(U58="N/A (N/A)", 0, VALUE(TRIM(CLEAN(MID(U58, FIND("(", U58)+1, 5)))))</f>
        <v>0</v>
      </c>
      <c r="W11" s="133">
        <v>42528</v>
      </c>
      <c r="X11" s="10">
        <v>23.89</v>
      </c>
      <c r="Y11" s="10">
        <v>24.08</v>
      </c>
      <c r="Z11" s="10">
        <v>22.65</v>
      </c>
      <c r="AA11" s="10">
        <v>23.29</v>
      </c>
      <c r="AB11" s="95">
        <v>6864400</v>
      </c>
      <c r="AC11" s="10">
        <v>23.29</v>
      </c>
      <c r="AD11" s="2">
        <f t="shared" si="2"/>
        <v>1.4299999999999997</v>
      </c>
      <c r="AE11" s="138">
        <f t="shared" si="3"/>
        <v>-2.8368794326241176E-2</v>
      </c>
      <c r="AI11" t="s">
        <v>170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9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42527</v>
      </c>
      <c r="X12" s="10">
        <v>21.6</v>
      </c>
      <c r="Y12" s="10">
        <v>23.98</v>
      </c>
      <c r="Z12" s="10">
        <v>21.57</v>
      </c>
      <c r="AA12" s="10">
        <v>23.97</v>
      </c>
      <c r="AB12" s="95">
        <v>5338900</v>
      </c>
      <c r="AC12" s="10">
        <v>23.97</v>
      </c>
      <c r="AD12" s="2">
        <f t="shared" si="2"/>
        <v>2.41</v>
      </c>
      <c r="AE12" s="138">
        <f t="shared" si="3"/>
        <v>0.10767097966728278</v>
      </c>
      <c r="AI12" t="s">
        <v>172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42524</v>
      </c>
      <c r="X13" s="10">
        <v>21.5</v>
      </c>
      <c r="Y13" s="10">
        <v>22.32</v>
      </c>
      <c r="Z13" s="10">
        <v>21.25</v>
      </c>
      <c r="AA13" s="10">
        <v>21.64</v>
      </c>
      <c r="AB13" s="95">
        <v>2129800</v>
      </c>
      <c r="AC13" s="10">
        <v>21.64</v>
      </c>
      <c r="AD13" s="2">
        <f t="shared" si="2"/>
        <v>1.0700000000000003</v>
      </c>
      <c r="AE13" s="138">
        <f t="shared" si="3"/>
        <v>-2.7649769585252892E-3</v>
      </c>
      <c r="AI13" t="s">
        <v>170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42523</v>
      </c>
      <c r="X14" s="10">
        <v>21.43</v>
      </c>
      <c r="Y14" s="10">
        <v>21.87</v>
      </c>
      <c r="Z14" s="10">
        <v>21.15</v>
      </c>
      <c r="AA14" s="10">
        <v>21.7</v>
      </c>
      <c r="AB14" s="95">
        <v>2496200</v>
      </c>
      <c r="AC14" s="10">
        <v>21.7</v>
      </c>
      <c r="AD14" s="2">
        <f t="shared" si="2"/>
        <v>0.72000000000000242</v>
      </c>
      <c r="AE14" s="138">
        <f t="shared" si="3"/>
        <v>1.3545072396076607E-2</v>
      </c>
      <c r="AI14" t="s">
        <v>181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42522</v>
      </c>
      <c r="X15" s="10">
        <v>22</v>
      </c>
      <c r="Y15" s="10">
        <v>22.44</v>
      </c>
      <c r="Z15" s="10">
        <v>21.31</v>
      </c>
      <c r="AA15" s="10">
        <v>21.41</v>
      </c>
      <c r="AB15" s="95">
        <v>4232800</v>
      </c>
      <c r="AC15" s="10">
        <v>21.41</v>
      </c>
      <c r="AD15" s="2">
        <f t="shared" si="2"/>
        <v>1.1300000000000026</v>
      </c>
      <c r="AE15" s="138">
        <f t="shared" si="3"/>
        <v>-4.376953997320232E-2</v>
      </c>
      <c r="AI15" t="s">
        <v>170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42521</v>
      </c>
      <c r="X16" s="10">
        <v>22.3</v>
      </c>
      <c r="Y16" s="10">
        <v>23</v>
      </c>
      <c r="Z16" s="10">
        <v>22.22</v>
      </c>
      <c r="AA16" s="10">
        <v>22.39</v>
      </c>
      <c r="AB16" s="95">
        <v>3569000</v>
      </c>
      <c r="AC16" s="10">
        <v>22.39</v>
      </c>
      <c r="AD16" s="2">
        <f t="shared" si="2"/>
        <v>0.78000000000000114</v>
      </c>
      <c r="AE16" s="138">
        <f t="shared" si="3"/>
        <v>5.8400718778077731E-3</v>
      </c>
      <c r="AI16" t="s">
        <v>181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42517</v>
      </c>
      <c r="X17" s="10">
        <v>23.3</v>
      </c>
      <c r="Y17" s="10">
        <v>23.44</v>
      </c>
      <c r="Z17" s="10">
        <v>22.15</v>
      </c>
      <c r="AA17" s="10">
        <v>22.26</v>
      </c>
      <c r="AB17" s="95">
        <v>5603100</v>
      </c>
      <c r="AC17" s="10">
        <v>22.26</v>
      </c>
      <c r="AD17" s="2">
        <f t="shared" si="2"/>
        <v>1.2900000000000027</v>
      </c>
      <c r="AE17" s="138">
        <f t="shared" si="3"/>
        <v>-6.1946902654867242E-2</v>
      </c>
      <c r="AI17" t="s">
        <v>170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42516</v>
      </c>
      <c r="X18" s="10">
        <v>24</v>
      </c>
      <c r="Y18" s="10">
        <v>24.19</v>
      </c>
      <c r="Z18" s="10">
        <v>23.25</v>
      </c>
      <c r="AA18" s="10">
        <v>23.73</v>
      </c>
      <c r="AB18" s="95">
        <v>3186200</v>
      </c>
      <c r="AC18" s="10">
        <v>23.73</v>
      </c>
      <c r="AD18" s="2">
        <f t="shared" si="2"/>
        <v>0.94000000000000128</v>
      </c>
      <c r="AE18" s="138">
        <f t="shared" si="3"/>
        <v>-1.4125467386788548E-2</v>
      </c>
      <c r="AI18" t="s">
        <v>177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42515</v>
      </c>
      <c r="X19" s="10">
        <v>24.33</v>
      </c>
      <c r="Y19" s="10">
        <v>24.49</v>
      </c>
      <c r="Z19" s="10">
        <v>23.2</v>
      </c>
      <c r="AA19" s="10">
        <v>24.07</v>
      </c>
      <c r="AB19" s="95">
        <v>4402800</v>
      </c>
      <c r="AC19" s="10">
        <v>24.07</v>
      </c>
      <c r="AD19" s="2">
        <f t="shared" si="2"/>
        <v>1.2899999999999991</v>
      </c>
      <c r="AE19" s="138">
        <f t="shared" si="3"/>
        <v>1.3900589721988377E-2</v>
      </c>
      <c r="AI19" t="s">
        <v>170</v>
      </c>
    </row>
    <row r="20" spans="2:43" x14ac:dyDescent="0.25">
      <c r="B20" s="1">
        <v>42451</v>
      </c>
      <c r="C20" s="7">
        <v>30</v>
      </c>
      <c r="D20" s="44">
        <v>25.08</v>
      </c>
      <c r="E20" s="44">
        <v>0</v>
      </c>
      <c r="F20" s="44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42514</v>
      </c>
      <c r="X20" s="10">
        <v>24.1</v>
      </c>
      <c r="Y20" s="10">
        <v>25.2</v>
      </c>
      <c r="Z20" s="10">
        <v>23</v>
      </c>
      <c r="AA20" s="10">
        <v>23.74</v>
      </c>
      <c r="AB20" s="95">
        <v>9017500</v>
      </c>
      <c r="AC20" s="10">
        <v>23.74</v>
      </c>
      <c r="AD20" s="2">
        <f t="shared" si="2"/>
        <v>2.1999999999999993</v>
      </c>
      <c r="AE20" s="138">
        <f t="shared" si="3"/>
        <v>-1.2889812889812946E-2</v>
      </c>
      <c r="AI20" t="s">
        <v>178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4">
        <v>28.67</v>
      </c>
      <c r="E21" s="44">
        <v>0</v>
      </c>
      <c r="F21" s="44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42513</v>
      </c>
      <c r="X21" s="10">
        <v>21.95</v>
      </c>
      <c r="Y21" s="10">
        <v>24.36</v>
      </c>
      <c r="Z21" s="10">
        <v>21.86</v>
      </c>
      <c r="AA21" s="10">
        <v>24.05</v>
      </c>
      <c r="AB21" s="95">
        <v>8727000</v>
      </c>
      <c r="AC21" s="10">
        <v>24.05</v>
      </c>
      <c r="AD21" s="2">
        <f t="shared" si="2"/>
        <v>2.5</v>
      </c>
      <c r="AE21" s="138">
        <f t="shared" si="3"/>
        <v>9.6171376481312576E-2</v>
      </c>
      <c r="AI21" t="s">
        <v>170</v>
      </c>
    </row>
    <row r="22" spans="2:43" x14ac:dyDescent="0.25">
      <c r="B22" s="1">
        <v>42485</v>
      </c>
      <c r="C22" s="7">
        <v>100</v>
      </c>
      <c r="D22" s="44">
        <v>31.25</v>
      </c>
      <c r="E22" s="44">
        <v>0</v>
      </c>
      <c r="F22" s="44">
        <f t="shared" si="4"/>
        <v>3125</v>
      </c>
      <c r="G22" s="1">
        <v>42513</v>
      </c>
      <c r="H22" s="82">
        <v>70</v>
      </c>
      <c r="I22" s="44">
        <v>23.68</v>
      </c>
      <c r="J22" s="44">
        <v>0.04</v>
      </c>
      <c r="K22" s="44">
        <f t="shared" si="1"/>
        <v>1657.56</v>
      </c>
      <c r="W22" s="133">
        <v>42510</v>
      </c>
      <c r="X22" s="10">
        <v>20.45</v>
      </c>
      <c r="Y22" s="10">
        <v>22</v>
      </c>
      <c r="Z22" s="10">
        <v>20.329999999999998</v>
      </c>
      <c r="AA22" s="10">
        <v>21.94</v>
      </c>
      <c r="AB22" s="95">
        <v>5848900</v>
      </c>
      <c r="AC22" s="10">
        <v>21.94</v>
      </c>
      <c r="AD22" s="2">
        <f t="shared" si="2"/>
        <v>1.6700000000000017</v>
      </c>
      <c r="AE22" s="138">
        <f t="shared" si="3"/>
        <v>7.7074128620520321E-2</v>
      </c>
      <c r="AI22" t="s">
        <v>178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G23" s="1">
        <v>42513</v>
      </c>
      <c r="H23" s="82">
        <v>40</v>
      </c>
      <c r="I23" s="44">
        <v>23.55</v>
      </c>
      <c r="J23" s="44">
        <v>0.02</v>
      </c>
      <c r="K23" s="44">
        <f t="shared" si="1"/>
        <v>941.98</v>
      </c>
      <c r="W23" s="133">
        <v>42509</v>
      </c>
      <c r="X23" s="10">
        <v>19.82</v>
      </c>
      <c r="Y23" s="10">
        <v>20.83</v>
      </c>
      <c r="Z23" s="10">
        <v>19.399999999999999</v>
      </c>
      <c r="AA23" s="10">
        <v>20.37</v>
      </c>
      <c r="AB23" s="95">
        <v>4414800</v>
      </c>
      <c r="AC23" s="10">
        <v>20.37</v>
      </c>
      <c r="AD23" s="2">
        <f t="shared" si="2"/>
        <v>1.4299999999999997</v>
      </c>
      <c r="AE23" s="138">
        <f t="shared" si="3"/>
        <v>1.8499999999999961E-2</v>
      </c>
      <c r="AI23" t="s">
        <v>170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G24" s="1">
        <v>42527</v>
      </c>
      <c r="H24" s="82">
        <v>60</v>
      </c>
      <c r="I24" s="44">
        <v>22.79</v>
      </c>
      <c r="J24" s="44">
        <v>0.03</v>
      </c>
      <c r="K24" s="44">
        <f t="shared" si="1"/>
        <v>1367.37</v>
      </c>
      <c r="W24" s="133">
        <v>42508</v>
      </c>
      <c r="X24" s="10">
        <v>20.34</v>
      </c>
      <c r="Y24" s="10">
        <v>21.2</v>
      </c>
      <c r="Z24" s="10">
        <v>19.87</v>
      </c>
      <c r="AA24" s="10">
        <v>20</v>
      </c>
      <c r="AB24" s="95">
        <v>5637900</v>
      </c>
      <c r="AC24" s="10">
        <v>20</v>
      </c>
      <c r="AD24" s="2">
        <f t="shared" si="2"/>
        <v>1.3299999999999983</v>
      </c>
      <c r="AE24" s="138">
        <f t="shared" si="3"/>
        <v>-2.4390243902439046E-2</v>
      </c>
      <c r="AI24" t="s">
        <v>182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7">
        <v>70</v>
      </c>
      <c r="D25" s="44">
        <v>21.65</v>
      </c>
      <c r="E25" s="44">
        <v>0</v>
      </c>
      <c r="F25" s="44">
        <f t="shared" si="4"/>
        <v>1515.5</v>
      </c>
      <c r="G25" s="1">
        <v>42541</v>
      </c>
      <c r="H25" s="82">
        <v>70</v>
      </c>
      <c r="I25" s="44">
        <v>22.45</v>
      </c>
      <c r="J25" s="44">
        <v>0.03</v>
      </c>
      <c r="K25" s="44">
        <f t="shared" si="1"/>
        <v>1571.47</v>
      </c>
      <c r="W25" s="133">
        <v>42507</v>
      </c>
      <c r="X25" s="10">
        <v>20.18</v>
      </c>
      <c r="Y25" s="10">
        <v>20.87</v>
      </c>
      <c r="Z25" s="10">
        <v>19.809999999999999</v>
      </c>
      <c r="AA25" s="10">
        <v>20.5</v>
      </c>
      <c r="AB25" s="95">
        <v>4465400</v>
      </c>
      <c r="AC25" s="10">
        <v>20.5</v>
      </c>
      <c r="AD25" s="2">
        <f t="shared" si="2"/>
        <v>1.0600000000000023</v>
      </c>
      <c r="AE25" s="138">
        <f t="shared" si="3"/>
        <v>2.193419740777669E-2</v>
      </c>
      <c r="AI25" t="s">
        <v>170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42506</v>
      </c>
      <c r="X26" s="10">
        <v>20.2</v>
      </c>
      <c r="Y26" s="10">
        <v>20.66</v>
      </c>
      <c r="Z26" s="10">
        <v>19.82</v>
      </c>
      <c r="AA26" s="10">
        <v>20.059999999999999</v>
      </c>
      <c r="AB26" s="95">
        <v>4876300</v>
      </c>
      <c r="AC26" s="10">
        <v>20.059999999999999</v>
      </c>
      <c r="AD26" s="2">
        <f t="shared" si="2"/>
        <v>0.83999999999999986</v>
      </c>
      <c r="AE26" s="138">
        <f t="shared" si="3"/>
        <v>2.3469387755101989E-2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42503</v>
      </c>
      <c r="X27" s="10">
        <v>18.87</v>
      </c>
      <c r="Y27" s="10">
        <v>19.899999999999999</v>
      </c>
      <c r="Z27" s="10">
        <v>18.579999999999998</v>
      </c>
      <c r="AA27" s="10">
        <v>19.600000000000001</v>
      </c>
      <c r="AB27" s="95">
        <v>4927600</v>
      </c>
      <c r="AC27" s="10">
        <v>19.600000000000001</v>
      </c>
      <c r="AD27" s="2">
        <f t="shared" si="2"/>
        <v>1.3200000000000003</v>
      </c>
      <c r="AE27" s="138">
        <f t="shared" si="3"/>
        <v>3.5940803382663811E-2</v>
      </c>
    </row>
    <row r="28" spans="2:43" x14ac:dyDescent="0.25">
      <c r="B28" s="1">
        <v>42531</v>
      </c>
      <c r="C28" s="7">
        <v>70</v>
      </c>
      <c r="D28" s="44">
        <v>21.65</v>
      </c>
      <c r="E28" s="44">
        <v>0</v>
      </c>
      <c r="F28" s="44">
        <f t="shared" si="4"/>
        <v>1515.5</v>
      </c>
      <c r="W28" s="133">
        <v>42502</v>
      </c>
      <c r="X28" s="10">
        <v>19.25</v>
      </c>
      <c r="Y28" s="10">
        <v>20</v>
      </c>
      <c r="Z28" s="10">
        <v>17.88</v>
      </c>
      <c r="AA28" s="10">
        <v>18.920000000000002</v>
      </c>
      <c r="AB28" s="95">
        <v>9980500</v>
      </c>
      <c r="AC28" s="10">
        <v>18.920000000000002</v>
      </c>
      <c r="AD28" s="2">
        <f t="shared" si="2"/>
        <v>2.120000000000001</v>
      </c>
      <c r="AE28" s="138">
        <f t="shared" si="3"/>
        <v>1.2306046013911276E-2</v>
      </c>
    </row>
    <row r="29" spans="2:43" x14ac:dyDescent="0.25">
      <c r="C29" s="4"/>
      <c r="D29" s="3"/>
      <c r="E29" s="3"/>
      <c r="F29" s="3"/>
      <c r="W29" s="133">
        <v>42501</v>
      </c>
      <c r="X29" s="10">
        <v>18.010000000000002</v>
      </c>
      <c r="Y29" s="10">
        <v>20.72</v>
      </c>
      <c r="Z29" s="10">
        <v>18</v>
      </c>
      <c r="AA29" s="10">
        <v>18.690000000000001</v>
      </c>
      <c r="AB29" s="95">
        <v>15504700</v>
      </c>
      <c r="AC29" s="10">
        <v>18.690000000000001</v>
      </c>
      <c r="AD29" s="2">
        <f t="shared" si="2"/>
        <v>2.7199999999999989</v>
      </c>
      <c r="AE29" s="138">
        <f t="shared" si="3"/>
        <v>4.8821548821548877E-2</v>
      </c>
    </row>
    <row r="30" spans="2:43" x14ac:dyDescent="0.25">
      <c r="W30" s="133">
        <v>42500</v>
      </c>
      <c r="X30" s="10">
        <v>17.79</v>
      </c>
      <c r="Y30" s="10">
        <v>17.850000000000001</v>
      </c>
      <c r="Z30" s="10">
        <v>16.5</v>
      </c>
      <c r="AA30" s="10">
        <v>17.82</v>
      </c>
      <c r="AB30" s="95">
        <v>26889100</v>
      </c>
      <c r="AC30" s="10">
        <v>17.82</v>
      </c>
      <c r="AD30" s="2">
        <f t="shared" si="2"/>
        <v>1.3500000000000014</v>
      </c>
      <c r="AE30" s="138">
        <f t="shared" si="3"/>
        <v>-0.20835184362505554</v>
      </c>
    </row>
    <row r="31" spans="2:43" x14ac:dyDescent="0.25">
      <c r="W31" s="133">
        <v>42499</v>
      </c>
      <c r="X31" s="10">
        <v>22</v>
      </c>
      <c r="Y31" s="10">
        <v>22.64</v>
      </c>
      <c r="Z31" s="10">
        <v>21</v>
      </c>
      <c r="AA31" s="10">
        <v>22.51</v>
      </c>
      <c r="AB31" s="95">
        <v>8721200</v>
      </c>
      <c r="AC31" s="10">
        <v>22.51</v>
      </c>
      <c r="AD31" s="2">
        <f t="shared" si="2"/>
        <v>1.6400000000000006</v>
      </c>
      <c r="AE31" s="138">
        <f t="shared" si="3"/>
        <v>3.0677655677655791E-2</v>
      </c>
    </row>
    <row r="32" spans="2:43" x14ac:dyDescent="0.25">
      <c r="W32" s="133">
        <v>42496</v>
      </c>
      <c r="X32" s="10">
        <v>21.08</v>
      </c>
      <c r="Y32" s="10">
        <v>22.75</v>
      </c>
      <c r="Z32" s="10">
        <v>20.81</v>
      </c>
      <c r="AA32" s="10">
        <v>21.84</v>
      </c>
      <c r="AB32" s="95">
        <v>9406800</v>
      </c>
      <c r="AC32" s="10">
        <v>21.84</v>
      </c>
      <c r="AD32" s="2">
        <f t="shared" si="2"/>
        <v>1.9400000000000013</v>
      </c>
      <c r="AE32" s="138">
        <f t="shared" si="3"/>
        <v>7.844946931241159E-3</v>
      </c>
    </row>
    <row r="33" spans="1:31" x14ac:dyDescent="0.25">
      <c r="W33" s="133">
        <v>42495</v>
      </c>
      <c r="X33" s="10">
        <v>24.35</v>
      </c>
      <c r="Y33" s="10">
        <v>25</v>
      </c>
      <c r="Z33" s="10">
        <v>21.27</v>
      </c>
      <c r="AA33" s="10">
        <v>21.67</v>
      </c>
      <c r="AB33" s="95">
        <v>12420500</v>
      </c>
      <c r="AC33" s="10">
        <v>21.67</v>
      </c>
      <c r="AD33" s="2">
        <f t="shared" si="2"/>
        <v>3.7300000000000004</v>
      </c>
      <c r="AE33" s="138">
        <f t="shared" si="3"/>
        <v>-8.3720930232558E-2</v>
      </c>
    </row>
    <row r="34" spans="1:31" x14ac:dyDescent="0.25">
      <c r="W34" s="133">
        <v>42494</v>
      </c>
      <c r="X34" s="10">
        <v>26.74</v>
      </c>
      <c r="Y34" s="10">
        <v>27.78</v>
      </c>
      <c r="Z34" s="10">
        <v>23.01</v>
      </c>
      <c r="AA34" s="10">
        <v>23.65</v>
      </c>
      <c r="AB34" s="95">
        <v>10459800</v>
      </c>
      <c r="AC34" s="10">
        <v>23.65</v>
      </c>
      <c r="AD34" s="2">
        <f t="shared" si="2"/>
        <v>4.7699999999999996</v>
      </c>
      <c r="AE34" s="138">
        <f t="shared" si="3"/>
        <v>-0.10586011342155011</v>
      </c>
    </row>
    <row r="35" spans="1:31" x14ac:dyDescent="0.25">
      <c r="A35" s="32" t="s">
        <v>81</v>
      </c>
      <c r="B35" s="14"/>
      <c r="C35" s="14">
        <f>SUM(C2:C34)</f>
        <v>1925</v>
      </c>
      <c r="D35" s="18"/>
      <c r="E35" s="18"/>
      <c r="F35" s="18">
        <f>SUM(F2:F34)</f>
        <v>55975.85</v>
      </c>
      <c r="G35" s="14"/>
      <c r="H35" s="14">
        <f>SUM(H2:H34)</f>
        <v>1925</v>
      </c>
      <c r="I35" s="18"/>
      <c r="J35" s="18"/>
      <c r="K35" s="18">
        <f>SUM(K2:K34)</f>
        <v>56062.910000000011</v>
      </c>
      <c r="L35" s="14"/>
      <c r="M35" s="14"/>
      <c r="W35" s="133">
        <v>42493</v>
      </c>
      <c r="X35" s="10">
        <v>29.8</v>
      </c>
      <c r="Y35" s="10">
        <v>29.95</v>
      </c>
      <c r="Z35" s="10">
        <v>26.28</v>
      </c>
      <c r="AA35" s="10">
        <v>26.45</v>
      </c>
      <c r="AB35" s="95">
        <v>8300700</v>
      </c>
      <c r="AC35" s="10">
        <v>26.45</v>
      </c>
      <c r="AD35" s="2">
        <f t="shared" si="2"/>
        <v>3.6699999999999982</v>
      </c>
      <c r="AE35" s="138">
        <f t="shared" si="3"/>
        <v>-0.10490693739424706</v>
      </c>
    </row>
    <row r="36" spans="1:31" ht="15.75" thickBot="1" x14ac:dyDescent="0.3">
      <c r="A36" s="384" t="s">
        <v>221</v>
      </c>
      <c r="B36" s="385"/>
      <c r="C36" s="386">
        <f>SumByColor($A$36, C2:C34)</f>
        <v>1925</v>
      </c>
      <c r="D36" s="386"/>
      <c r="E36" s="386"/>
      <c r="F36" s="387">
        <f t="shared" ref="F36:M36" si="5">SumByColor($A$36, F2:F34)</f>
        <v>55976</v>
      </c>
      <c r="G36" s="386"/>
      <c r="H36" s="386">
        <f t="shared" si="5"/>
        <v>1925</v>
      </c>
      <c r="I36" s="386"/>
      <c r="J36" s="386"/>
      <c r="K36" s="387">
        <f t="shared" si="5"/>
        <v>56059</v>
      </c>
      <c r="L36" s="386"/>
      <c r="M36" s="387">
        <f t="shared" si="5"/>
        <v>0</v>
      </c>
      <c r="W36" s="133">
        <v>42492</v>
      </c>
      <c r="X36" s="10">
        <v>30.05</v>
      </c>
      <c r="Y36" s="10">
        <v>30.25</v>
      </c>
      <c r="Z36" s="10">
        <v>28.35</v>
      </c>
      <c r="AA36" s="10">
        <v>29.55</v>
      </c>
      <c r="AB36" s="95">
        <v>4675500</v>
      </c>
      <c r="AC36" s="10">
        <v>29.55</v>
      </c>
      <c r="AD36" s="2">
        <f t="shared" si="2"/>
        <v>1.8999999999999986</v>
      </c>
      <c r="AE36" s="138">
        <f t="shared" si="3"/>
        <v>-2.5395778364116106E-2</v>
      </c>
    </row>
    <row r="37" spans="1:31" x14ac:dyDescent="0.25">
      <c r="W37" s="133">
        <v>42489</v>
      </c>
      <c r="X37" s="10">
        <v>32.68</v>
      </c>
      <c r="Y37" s="10">
        <v>33.15</v>
      </c>
      <c r="Z37" s="10">
        <v>29.4</v>
      </c>
      <c r="AA37" s="10">
        <v>30.32</v>
      </c>
      <c r="AB37" s="95">
        <v>6037000</v>
      </c>
      <c r="AC37" s="10">
        <v>30.32</v>
      </c>
      <c r="AD37" s="2">
        <f t="shared" si="2"/>
        <v>3.75</v>
      </c>
      <c r="AE37" s="138">
        <f t="shared" si="3"/>
        <v>-5.9553349875930528E-2</v>
      </c>
    </row>
    <row r="38" spans="1:31" x14ac:dyDescent="0.25">
      <c r="W38" s="133">
        <v>42488</v>
      </c>
      <c r="X38" s="10">
        <v>32.99</v>
      </c>
      <c r="Y38" s="10">
        <v>34.17</v>
      </c>
      <c r="Z38" s="10">
        <v>32</v>
      </c>
      <c r="AA38" s="10">
        <v>32.24</v>
      </c>
      <c r="AB38" s="95">
        <v>3251600</v>
      </c>
      <c r="AC38" s="10">
        <v>32.24</v>
      </c>
      <c r="AD38" s="2">
        <f t="shared" si="2"/>
        <v>2.1700000000000017</v>
      </c>
      <c r="AE38" s="138">
        <f t="shared" si="3"/>
        <v>-3.212248574001797E-2</v>
      </c>
    </row>
    <row r="39" spans="1:31" x14ac:dyDescent="0.25">
      <c r="W39" s="133">
        <v>42487</v>
      </c>
      <c r="X39" s="10">
        <v>32.99</v>
      </c>
      <c r="Y39" s="10">
        <v>34.44</v>
      </c>
      <c r="Z39" s="10">
        <v>32.82</v>
      </c>
      <c r="AA39" s="10">
        <v>33.31</v>
      </c>
      <c r="AB39" s="95">
        <v>4894500</v>
      </c>
      <c r="AC39" s="10">
        <v>33.31</v>
      </c>
      <c r="AD39" s="2">
        <f t="shared" si="2"/>
        <v>1.6199999999999974</v>
      </c>
      <c r="AE39" s="138">
        <f t="shared" si="3"/>
        <v>9.3939393939395099E-3</v>
      </c>
    </row>
    <row r="40" spans="1:31" x14ac:dyDescent="0.25">
      <c r="W40" s="133">
        <v>42486</v>
      </c>
      <c r="X40" s="10">
        <v>31.56</v>
      </c>
      <c r="Y40" s="10">
        <v>33.6</v>
      </c>
      <c r="Z40" s="10">
        <v>31.5</v>
      </c>
      <c r="AA40" s="10">
        <v>33</v>
      </c>
      <c r="AB40" s="95">
        <v>3681900</v>
      </c>
      <c r="AC40" s="10">
        <v>33</v>
      </c>
      <c r="AD40" s="2">
        <f t="shared" si="2"/>
        <v>2.1000000000000014</v>
      </c>
      <c r="AE40" s="138">
        <f t="shared" si="3"/>
        <v>5.8370750481077538E-2</v>
      </c>
    </row>
    <row r="41" spans="1:31" x14ac:dyDescent="0.25">
      <c r="B41" s="199" t="s">
        <v>114</v>
      </c>
      <c r="C41" s="199" t="s">
        <v>150</v>
      </c>
      <c r="D41" s="200" t="s">
        <v>149</v>
      </c>
      <c r="E41" s="202" t="s">
        <v>151</v>
      </c>
      <c r="F41" s="203" t="s">
        <v>65</v>
      </c>
      <c r="G41" s="240" t="s">
        <v>155</v>
      </c>
      <c r="H41" s="203" t="s">
        <v>88</v>
      </c>
      <c r="I41" s="240" t="s">
        <v>161</v>
      </c>
      <c r="O41" s="34"/>
      <c r="W41" s="133">
        <v>42485</v>
      </c>
      <c r="X41" s="10">
        <v>33</v>
      </c>
      <c r="Y41" s="10">
        <v>33.94</v>
      </c>
      <c r="Z41" s="10">
        <v>30.71</v>
      </c>
      <c r="AA41" s="10">
        <v>31.18</v>
      </c>
      <c r="AB41" s="95">
        <v>6967000</v>
      </c>
      <c r="AC41" s="10">
        <v>31.18</v>
      </c>
      <c r="AD41" s="2">
        <f t="shared" si="2"/>
        <v>3.2299999999999969</v>
      </c>
      <c r="AE41" s="138">
        <f t="shared" si="3"/>
        <v>-6.4787042591481825E-2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74" t="s">
        <v>78</v>
      </c>
      <c r="P42" s="474"/>
      <c r="Q42" s="34"/>
      <c r="T42" s="91" t="s">
        <v>113</v>
      </c>
      <c r="W42" s="133">
        <v>42482</v>
      </c>
      <c r="X42" s="10">
        <v>34.04</v>
      </c>
      <c r="Y42" s="10">
        <v>35.229999999999997</v>
      </c>
      <c r="Z42" s="10">
        <v>32.82</v>
      </c>
      <c r="AA42" s="10">
        <v>33.340000000000003</v>
      </c>
      <c r="AB42" s="95">
        <v>5521800</v>
      </c>
      <c r="AC42" s="10">
        <v>33.340000000000003</v>
      </c>
      <c r="AD42" s="2">
        <f t="shared" si="2"/>
        <v>2.4099999999999966</v>
      </c>
      <c r="AE42" s="138">
        <f t="shared" si="3"/>
        <v>-1.5648066135222738E-2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24.943199999999997</v>
      </c>
      <c r="Q43" s="34"/>
      <c r="T43" s="128" t="s">
        <v>98</v>
      </c>
      <c r="U43" s="98">
        <v>21.32</v>
      </c>
      <c r="W43" s="133">
        <v>42481</v>
      </c>
      <c r="X43" s="10">
        <v>32.75</v>
      </c>
      <c r="Y43" s="10">
        <v>35</v>
      </c>
      <c r="Z43" s="10">
        <v>32.75</v>
      </c>
      <c r="AA43" s="10">
        <v>33.869999999999997</v>
      </c>
      <c r="AB43" s="95">
        <v>5887500</v>
      </c>
      <c r="AC43" s="10">
        <v>33.869999999999997</v>
      </c>
      <c r="AD43" s="2">
        <f t="shared" si="2"/>
        <v>2.25</v>
      </c>
      <c r="AE43" s="138">
        <f t="shared" si="3"/>
        <v>3.7366003062787145E-2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24.724399999999996</v>
      </c>
      <c r="Q44" s="34"/>
      <c r="T44" s="93" t="s">
        <v>99</v>
      </c>
      <c r="U44" s="88">
        <v>21.98</v>
      </c>
      <c r="W44" s="133">
        <v>42480</v>
      </c>
      <c r="X44" s="10">
        <v>30.4</v>
      </c>
      <c r="Y44" s="10">
        <v>34.35</v>
      </c>
      <c r="Z44" s="10">
        <v>30.3</v>
      </c>
      <c r="AA44" s="10">
        <v>32.65</v>
      </c>
      <c r="AB44" s="95">
        <v>9391200</v>
      </c>
      <c r="AC44" s="10">
        <v>32.65</v>
      </c>
      <c r="AD44" s="2">
        <f t="shared" si="2"/>
        <v>4.0500000000000007</v>
      </c>
      <c r="AE44" s="138">
        <f t="shared" si="3"/>
        <v>7.8269484808454415E-2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24.505600000000001</v>
      </c>
      <c r="Q45" s="34"/>
      <c r="T45" s="93" t="s">
        <v>100</v>
      </c>
      <c r="U45" s="88" t="s">
        <v>471</v>
      </c>
      <c r="W45" s="133">
        <v>42479</v>
      </c>
      <c r="X45" s="10">
        <v>30.61</v>
      </c>
      <c r="Y45" s="10">
        <v>30.85</v>
      </c>
      <c r="Z45" s="10">
        <v>29.76</v>
      </c>
      <c r="AA45" s="10">
        <v>30.28</v>
      </c>
      <c r="AB45" s="95">
        <v>3607900</v>
      </c>
      <c r="AC45" s="10">
        <v>30.28</v>
      </c>
      <c r="AD45" s="2">
        <f t="shared" si="2"/>
        <v>1.0899999999999999</v>
      </c>
      <c r="AE45" s="138">
        <f t="shared" si="3"/>
        <v>9.9173553719023033E-4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24.286799999999999</v>
      </c>
      <c r="Q46" s="83"/>
      <c r="T46" s="93" t="s">
        <v>101</v>
      </c>
      <c r="U46" s="88" t="s">
        <v>472</v>
      </c>
      <c r="W46" s="133">
        <v>42478</v>
      </c>
      <c r="X46" s="10">
        <v>28.5</v>
      </c>
      <c r="Y46" s="10">
        <v>31.18</v>
      </c>
      <c r="Z46" s="10">
        <v>28.35</v>
      </c>
      <c r="AA46" s="10">
        <v>30.25</v>
      </c>
      <c r="AB46" s="95">
        <v>4974500</v>
      </c>
      <c r="AC46" s="10">
        <v>30.25</v>
      </c>
      <c r="AD46" s="2">
        <f t="shared" si="2"/>
        <v>2.8299999999999983</v>
      </c>
      <c r="AE46" s="138">
        <f t="shared" si="3"/>
        <v>4.1666666666666741E-2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24.068000000000001</v>
      </c>
      <c r="Q47" s="83"/>
      <c r="T47" s="93" t="s">
        <v>102</v>
      </c>
      <c r="U47" s="88">
        <v>29.41</v>
      </c>
      <c r="W47" s="133">
        <v>42475</v>
      </c>
      <c r="X47" s="10">
        <v>29.05</v>
      </c>
      <c r="Y47" s="10">
        <v>29.38</v>
      </c>
      <c r="Z47" s="10">
        <v>28.63</v>
      </c>
      <c r="AA47" s="10">
        <v>29.04</v>
      </c>
      <c r="AB47" s="95">
        <v>2297700</v>
      </c>
      <c r="AC47" s="10">
        <v>29.04</v>
      </c>
      <c r="AD47" s="2">
        <f t="shared" si="2"/>
        <v>0.75</v>
      </c>
      <c r="AE47" s="138">
        <f t="shared" si="3"/>
        <v>-8.5353362922498954E-3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23.8492</v>
      </c>
      <c r="Q48" s="83"/>
      <c r="T48" s="93" t="s">
        <v>103</v>
      </c>
      <c r="U48" s="88">
        <v>1.63585</v>
      </c>
      <c r="W48" s="133">
        <v>42474</v>
      </c>
      <c r="X48" s="10">
        <v>29.5</v>
      </c>
      <c r="Y48" s="10">
        <v>29.67</v>
      </c>
      <c r="Z48" s="10">
        <v>29</v>
      </c>
      <c r="AA48" s="10">
        <v>29.29</v>
      </c>
      <c r="AB48" s="95">
        <v>2416800</v>
      </c>
      <c r="AC48" s="10">
        <v>29.29</v>
      </c>
      <c r="AD48" s="2">
        <f t="shared" si="2"/>
        <v>0.67000000000000171</v>
      </c>
      <c r="AE48" s="138">
        <f t="shared" si="3"/>
        <v>-3.0633083730429167E-3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23.630400000000002</v>
      </c>
      <c r="Q49" s="83"/>
      <c r="T49" s="93" t="s">
        <v>123</v>
      </c>
      <c r="U49" s="88" t="s">
        <v>235</v>
      </c>
      <c r="W49" s="133">
        <v>42473</v>
      </c>
      <c r="X49" s="10">
        <v>29.46</v>
      </c>
      <c r="Y49" s="10">
        <v>29.64</v>
      </c>
      <c r="Z49" s="10">
        <v>28.34</v>
      </c>
      <c r="AA49" s="10">
        <v>29.38</v>
      </c>
      <c r="AB49" s="95">
        <v>4663400</v>
      </c>
      <c r="AC49" s="10">
        <v>29.38</v>
      </c>
      <c r="AD49" s="2">
        <f t="shared" si="2"/>
        <v>1.3000000000000007</v>
      </c>
      <c r="AE49" s="138">
        <f t="shared" si="3"/>
        <v>-1.6989466530751285E-3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23.4116</v>
      </c>
      <c r="Q50" s="83"/>
      <c r="T50" s="93"/>
      <c r="U50" s="88"/>
      <c r="W50" s="133">
        <v>42472</v>
      </c>
      <c r="X50" s="10">
        <v>28.82</v>
      </c>
      <c r="Y50" s="10">
        <v>29.6</v>
      </c>
      <c r="Z50" s="10">
        <v>28.26</v>
      </c>
      <c r="AA50" s="10">
        <v>29.43</v>
      </c>
      <c r="AB50" s="95">
        <v>3063200</v>
      </c>
      <c r="AC50" s="10">
        <v>29.43</v>
      </c>
      <c r="AD50" s="2">
        <f t="shared" si="2"/>
        <v>1.3399999999999999</v>
      </c>
      <c r="AE50" s="138">
        <f t="shared" si="3"/>
        <v>4.0664780763790542E-2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23.192800000000002</v>
      </c>
      <c r="Q51" s="83"/>
      <c r="T51" s="93" t="s">
        <v>105</v>
      </c>
      <c r="U51" s="88" t="s">
        <v>391</v>
      </c>
      <c r="W51" s="133">
        <v>42471</v>
      </c>
      <c r="X51" s="10">
        <v>28.95</v>
      </c>
      <c r="Y51" s="10">
        <v>29.45</v>
      </c>
      <c r="Z51" s="10">
        <v>28.1</v>
      </c>
      <c r="AA51" s="10">
        <v>28.28</v>
      </c>
      <c r="AB51" s="95">
        <v>4028100</v>
      </c>
      <c r="AC51" s="10">
        <v>28.28</v>
      </c>
      <c r="AD51" s="2">
        <f t="shared" si="2"/>
        <v>1.3499999999999979</v>
      </c>
      <c r="AE51" s="138">
        <f t="shared" si="3"/>
        <v>1.0360843158270905E-2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22.974</v>
      </c>
      <c r="Q52" s="83"/>
      <c r="T52" s="93" t="s">
        <v>106</v>
      </c>
      <c r="U52" s="88" t="s">
        <v>302</v>
      </c>
      <c r="W52" s="133">
        <v>42468</v>
      </c>
      <c r="X52" s="10">
        <v>28.06</v>
      </c>
      <c r="Y52" s="10">
        <v>29.43</v>
      </c>
      <c r="Z52" s="10">
        <v>27.7</v>
      </c>
      <c r="AA52" s="10">
        <v>27.99</v>
      </c>
      <c r="AB52" s="95">
        <v>6069800</v>
      </c>
      <c r="AC52" s="10">
        <v>27.99</v>
      </c>
      <c r="AD52" s="2">
        <f t="shared" si="2"/>
        <v>1.7300000000000004</v>
      </c>
      <c r="AE52" s="138">
        <f t="shared" si="3"/>
        <v>3.6666666666666625E-2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22.755199999999999</v>
      </c>
      <c r="Q53" s="83"/>
      <c r="T53" s="93" t="s">
        <v>107</v>
      </c>
      <c r="U53" s="90">
        <v>4459098</v>
      </c>
      <c r="W53" s="133">
        <v>42467</v>
      </c>
      <c r="X53" s="10">
        <v>28.45</v>
      </c>
      <c r="Y53" s="10">
        <v>28.9</v>
      </c>
      <c r="Z53" s="10">
        <v>26.2</v>
      </c>
      <c r="AA53" s="10">
        <v>27</v>
      </c>
      <c r="AB53" s="95">
        <v>3998300</v>
      </c>
      <c r="AC53" s="10">
        <v>27</v>
      </c>
      <c r="AD53" s="2">
        <f t="shared" si="2"/>
        <v>2.6999999999999993</v>
      </c>
      <c r="AE53" s="138">
        <f t="shared" si="3"/>
        <v>-3.5025017869907082E-2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22.5364</v>
      </c>
      <c r="Q54" s="83"/>
      <c r="T54" s="93" t="s">
        <v>110</v>
      </c>
      <c r="U54" s="90">
        <v>5674510</v>
      </c>
      <c r="W54" s="133">
        <v>42466</v>
      </c>
      <c r="X54" s="10">
        <v>26.75</v>
      </c>
      <c r="Y54" s="10">
        <v>29.24</v>
      </c>
      <c r="Z54" s="10">
        <v>26.6</v>
      </c>
      <c r="AA54" s="10">
        <v>27.98</v>
      </c>
      <c r="AB54" s="95">
        <v>5710200</v>
      </c>
      <c r="AC54" s="10">
        <v>27.98</v>
      </c>
      <c r="AD54" s="2">
        <f t="shared" si="2"/>
        <v>2.639999999999997</v>
      </c>
      <c r="AE54" s="138">
        <f t="shared" si="3"/>
        <v>4.676393565282444E-2</v>
      </c>
    </row>
    <row r="55" spans="2:31" x14ac:dyDescent="0.25">
      <c r="B55" s="201">
        <v>42403</v>
      </c>
      <c r="C55" s="382">
        <v>100</v>
      </c>
      <c r="D55" s="389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22.317599999999999</v>
      </c>
      <c r="Q55" s="83"/>
      <c r="T55" s="93" t="s">
        <v>108</v>
      </c>
      <c r="U55" s="88" t="s">
        <v>392</v>
      </c>
      <c r="W55" s="133">
        <v>42465</v>
      </c>
      <c r="X55" s="10">
        <v>24.67</v>
      </c>
      <c r="Y55" s="10">
        <v>27.25</v>
      </c>
      <c r="Z55" s="10">
        <v>24.5</v>
      </c>
      <c r="AA55" s="10">
        <v>26.73</v>
      </c>
      <c r="AB55" s="95">
        <v>4108100</v>
      </c>
      <c r="AC55" s="10">
        <v>26.73</v>
      </c>
      <c r="AD55" s="2">
        <f t="shared" si="2"/>
        <v>2.75</v>
      </c>
      <c r="AE55" s="138">
        <f t="shared" si="3"/>
        <v>6.9199999999999928E-2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22.098800000000001</v>
      </c>
      <c r="Q56" s="83"/>
      <c r="T56" s="93" t="s">
        <v>111</v>
      </c>
      <c r="U56" s="88" t="s">
        <v>130</v>
      </c>
      <c r="W56" s="133">
        <v>42464</v>
      </c>
      <c r="X56" s="10">
        <v>24.5</v>
      </c>
      <c r="Y56" s="10">
        <v>25.38</v>
      </c>
      <c r="Z56" s="10">
        <v>24.5</v>
      </c>
      <c r="AA56" s="10">
        <v>25</v>
      </c>
      <c r="AB56" s="95">
        <v>2486700</v>
      </c>
      <c r="AC56" s="10">
        <v>25</v>
      </c>
      <c r="AD56" s="2">
        <f t="shared" si="2"/>
        <v>0.87999999999999901</v>
      </c>
      <c r="AE56" s="138">
        <f t="shared" si="3"/>
        <v>2.9654036243822013E-2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21.88</v>
      </c>
      <c r="Q57" s="83"/>
      <c r="T57" s="93" t="s">
        <v>112</v>
      </c>
      <c r="U57" s="88">
        <v>-0.63</v>
      </c>
      <c r="W57" s="133">
        <v>42461</v>
      </c>
      <c r="X57" s="10">
        <v>25.27</v>
      </c>
      <c r="Y57" s="10">
        <v>25.74</v>
      </c>
      <c r="Z57" s="10">
        <v>23.96</v>
      </c>
      <c r="AA57" s="10">
        <v>24.28</v>
      </c>
      <c r="AB57" s="95">
        <v>3570700</v>
      </c>
      <c r="AC57" s="10">
        <v>24.28</v>
      </c>
      <c r="AD57" s="2">
        <f t="shared" si="2"/>
        <v>1.7799999999999976</v>
      </c>
      <c r="AE57" s="138">
        <f t="shared" si="3"/>
        <v>-1.2205044751830596E-2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21.661199999999997</v>
      </c>
      <c r="Q58" s="83"/>
      <c r="T58" s="93" t="s">
        <v>109</v>
      </c>
      <c r="U58" s="88" t="s">
        <v>124</v>
      </c>
      <c r="W58" s="133">
        <v>42460</v>
      </c>
      <c r="X58" s="10">
        <v>23.34</v>
      </c>
      <c r="Y58" s="10">
        <v>25.11</v>
      </c>
      <c r="Z58" s="10">
        <v>23.32</v>
      </c>
      <c r="AA58" s="10">
        <v>24.58</v>
      </c>
      <c r="AB58" s="95">
        <v>3861200</v>
      </c>
      <c r="AC58" s="10">
        <v>24.58</v>
      </c>
      <c r="AD58" s="2">
        <f t="shared" si="2"/>
        <v>1.7899999999999991</v>
      </c>
      <c r="AE58" s="138">
        <f t="shared" si="3"/>
        <v>5.4483054483054572E-2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21.442399999999999</v>
      </c>
      <c r="Q59" s="83"/>
      <c r="W59" s="133">
        <v>42459</v>
      </c>
      <c r="X59" s="10">
        <v>23</v>
      </c>
      <c r="Y59" s="10">
        <v>23.4</v>
      </c>
      <c r="Z59" s="10">
        <v>22.25</v>
      </c>
      <c r="AA59" s="10">
        <v>23.31</v>
      </c>
      <c r="AB59" s="95">
        <v>3192800</v>
      </c>
      <c r="AC59" s="10">
        <v>23.31</v>
      </c>
      <c r="AD59" s="2">
        <f t="shared" si="2"/>
        <v>1.1499999999999986</v>
      </c>
      <c r="AE59" s="138">
        <f t="shared" si="3"/>
        <v>3.7383177570093462E-2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21.223599999999998</v>
      </c>
      <c r="Q60" s="83"/>
      <c r="W60" s="133">
        <v>42458</v>
      </c>
      <c r="X60" s="10">
        <v>21.16</v>
      </c>
      <c r="Y60" s="10">
        <v>22.74</v>
      </c>
      <c r="Z60" s="10">
        <v>21.01</v>
      </c>
      <c r="AA60" s="10">
        <v>22.47</v>
      </c>
      <c r="AB60" s="95">
        <v>2589400</v>
      </c>
      <c r="AC60" s="10">
        <v>22.47</v>
      </c>
      <c r="AD60" s="2">
        <f t="shared" si="2"/>
        <v>1.7299999999999969</v>
      </c>
      <c r="AE60" s="138">
        <f t="shared" si="3"/>
        <v>3.596127247579517E-2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21.004799999999999</v>
      </c>
      <c r="Q61" s="83"/>
      <c r="W61" s="133">
        <v>42457</v>
      </c>
      <c r="X61" s="10">
        <v>22.22</v>
      </c>
      <c r="Y61" s="10">
        <v>22.44</v>
      </c>
      <c r="Z61" s="10">
        <v>21.49</v>
      </c>
      <c r="AA61" s="10">
        <v>21.69</v>
      </c>
      <c r="AB61" s="95">
        <v>2732400</v>
      </c>
      <c r="AC61" s="10">
        <v>21.69</v>
      </c>
      <c r="AD61" s="2">
        <f t="shared" si="2"/>
        <v>0.95000000000000284</v>
      </c>
      <c r="AE61" s="138">
        <f t="shared" si="3"/>
        <v>-2.3852385238523732E-2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20.785999999999998</v>
      </c>
      <c r="Q62" s="83"/>
      <c r="W62" s="133">
        <v>42453</v>
      </c>
      <c r="X62" s="10">
        <v>21.8</v>
      </c>
      <c r="Y62" s="10">
        <v>23.3</v>
      </c>
      <c r="Z62" s="10">
        <v>21.25</v>
      </c>
      <c r="AA62" s="10">
        <v>22.22</v>
      </c>
      <c r="AB62" s="95">
        <v>3859300</v>
      </c>
      <c r="AC62" s="10">
        <v>22.22</v>
      </c>
      <c r="AD62" s="2">
        <f t="shared" si="2"/>
        <v>2.0500000000000007</v>
      </c>
      <c r="AE62" s="138">
        <f t="shared" si="3"/>
        <v>-6.2611806797853164E-3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20.567199999999996</v>
      </c>
      <c r="Q63" s="83"/>
      <c r="W63" s="133">
        <v>42452</v>
      </c>
      <c r="X63" s="10">
        <v>24.5</v>
      </c>
      <c r="Y63" s="10">
        <v>24.96</v>
      </c>
      <c r="Z63" s="10">
        <v>22.05</v>
      </c>
      <c r="AA63" s="10">
        <v>22.36</v>
      </c>
      <c r="AB63" s="95">
        <v>7436500</v>
      </c>
      <c r="AC63" s="10">
        <v>22.36</v>
      </c>
      <c r="AD63" s="2">
        <f t="shared" si="2"/>
        <v>2.91</v>
      </c>
      <c r="AE63" s="138">
        <f t="shared" si="3"/>
        <v>-9.7295115058538606E-2</v>
      </c>
    </row>
    <row r="64" spans="2:31" x14ac:dyDescent="0.25">
      <c r="B64" s="201">
        <v>42437</v>
      </c>
      <c r="C64" s="382">
        <v>100</v>
      </c>
      <c r="D64" s="389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20.348400000000002</v>
      </c>
      <c r="W64" s="133">
        <v>42451</v>
      </c>
      <c r="X64" s="10">
        <v>26.24</v>
      </c>
      <c r="Y64" s="10">
        <v>26.6</v>
      </c>
      <c r="Z64" s="10">
        <v>24.54</v>
      </c>
      <c r="AA64" s="10">
        <v>24.77</v>
      </c>
      <c r="AB64" s="95">
        <v>3806300</v>
      </c>
      <c r="AC64" s="10">
        <v>24.77</v>
      </c>
      <c r="AD64" s="2">
        <f t="shared" si="2"/>
        <v>2.0600000000000023</v>
      </c>
      <c r="AE64" s="138">
        <f t="shared" si="3"/>
        <v>-6.7394578313253017E-2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20.1296</v>
      </c>
      <c r="W65" s="133">
        <v>42450</v>
      </c>
      <c r="X65" s="10">
        <v>26.91</v>
      </c>
      <c r="Y65" s="10">
        <v>27.4</v>
      </c>
      <c r="Z65" s="10">
        <v>26.3</v>
      </c>
      <c r="AA65" s="10">
        <v>26.56</v>
      </c>
      <c r="AB65" s="95">
        <v>2341500</v>
      </c>
      <c r="AC65" s="10">
        <v>26.56</v>
      </c>
      <c r="AD65" s="2">
        <f t="shared" si="2"/>
        <v>1.0999999999999979</v>
      </c>
      <c r="AE65" s="138">
        <f t="shared" si="3"/>
        <v>-1.8477457501847705E-2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218</v>
      </c>
      <c r="O66" s="83">
        <v>0.91</v>
      </c>
      <c r="P66" s="83">
        <f t="shared" si="10"/>
        <v>19.910799999999998</v>
      </c>
      <c r="W66" s="133">
        <v>42447</v>
      </c>
      <c r="X66" s="10">
        <v>27.44</v>
      </c>
      <c r="Y66" s="10">
        <v>27.67</v>
      </c>
      <c r="Z66" s="10">
        <v>26.86</v>
      </c>
      <c r="AA66" s="10">
        <v>27.06</v>
      </c>
      <c r="AB66" s="95">
        <v>3498700</v>
      </c>
      <c r="AC66" s="10">
        <v>27.06</v>
      </c>
      <c r="AD66" s="2">
        <f t="shared" si="2"/>
        <v>0.81000000000000227</v>
      </c>
      <c r="AE66" s="138">
        <f t="shared" si="3"/>
        <v>1.1210762331838486E-2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19.692</v>
      </c>
      <c r="W67" s="133">
        <v>42446</v>
      </c>
      <c r="X67" s="10">
        <v>27.26</v>
      </c>
      <c r="Y67" s="10">
        <v>27.45</v>
      </c>
      <c r="Z67" s="10">
        <v>25.75</v>
      </c>
      <c r="AA67" s="10">
        <v>26.76</v>
      </c>
      <c r="AB67" s="95">
        <v>3888100</v>
      </c>
      <c r="AC67" s="10">
        <v>26.76</v>
      </c>
      <c r="AD67" s="2">
        <f>Y67-Z67</f>
        <v>1.6999999999999993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19.473199999999999</v>
      </c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2">
        <v>100</v>
      </c>
      <c r="D69" s="389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19.2544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19.035599999999999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1" si="11">C72*(E72-D72)</f>
        <v>176.50000000000006</v>
      </c>
      <c r="G72" s="40">
        <f t="shared" ref="G72:G81" si="12">D72*C72</f>
        <v>2941.5</v>
      </c>
      <c r="H72" s="244">
        <f t="shared" ref="H72:H81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201">
        <v>42513</v>
      </c>
      <c r="C81" s="10">
        <v>60</v>
      </c>
      <c r="D81" s="210">
        <v>22.271000000000001</v>
      </c>
      <c r="E81" s="40">
        <v>24.05</v>
      </c>
      <c r="F81" s="40">
        <f t="shared" si="11"/>
        <v>106.74</v>
      </c>
      <c r="G81" s="40">
        <f t="shared" si="12"/>
        <v>1336.26</v>
      </c>
      <c r="H81" s="244">
        <f t="shared" si="13"/>
        <v>7.9879664137218795E-2</v>
      </c>
      <c r="I81" s="40"/>
    </row>
    <row r="82" spans="2:9" x14ac:dyDescent="0.25">
      <c r="B82" s="201">
        <v>42527</v>
      </c>
      <c r="C82" s="10">
        <v>0</v>
      </c>
      <c r="D82" s="210"/>
      <c r="E82" s="40"/>
      <c r="F82" s="40">
        <v>31.09</v>
      </c>
      <c r="G82" s="40"/>
      <c r="H82" s="244"/>
      <c r="I82" s="40"/>
    </row>
    <row r="83" spans="2:9" x14ac:dyDescent="0.25">
      <c r="B83" s="201">
        <v>42500</v>
      </c>
      <c r="C83" s="10">
        <v>70</v>
      </c>
      <c r="D83" s="210">
        <v>21.206</v>
      </c>
      <c r="E83" s="40">
        <v>21.23</v>
      </c>
      <c r="F83" s="40">
        <f t="shared" ref="F83:F84" si="14">C83*(E83-D83)</f>
        <v>1.6800000000000637</v>
      </c>
      <c r="G83" s="40">
        <f t="shared" ref="G83:G84" si="15">D83*C83</f>
        <v>1484.42</v>
      </c>
      <c r="H83" s="244">
        <f t="shared" ref="H83:H84" si="16">(E83-D83)/D83</f>
        <v>1.1317551636329771E-3</v>
      </c>
      <c r="I83" s="40"/>
    </row>
    <row r="84" spans="2:9" x14ac:dyDescent="0.25">
      <c r="B84" s="201">
        <v>42534</v>
      </c>
      <c r="C84" s="10">
        <v>70</v>
      </c>
      <c r="D84" s="210">
        <v>21.206</v>
      </c>
      <c r="E84" s="40">
        <v>20.77</v>
      </c>
      <c r="F84" s="40">
        <f t="shared" si="14"/>
        <v>-30.519999999999996</v>
      </c>
      <c r="G84" s="40">
        <f t="shared" si="15"/>
        <v>1484.42</v>
      </c>
      <c r="H84" s="244">
        <f t="shared" si="16"/>
        <v>-2.0560218805998301E-2</v>
      </c>
      <c r="I84" s="40"/>
    </row>
    <row r="85" spans="2:9" x14ac:dyDescent="0.25">
      <c r="B85" s="201">
        <v>42541</v>
      </c>
      <c r="C85" s="10">
        <v>0</v>
      </c>
      <c r="D85" s="210"/>
      <c r="E85" s="40">
        <v>21.88</v>
      </c>
      <c r="F85" s="40">
        <v>87.06</v>
      </c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82 H73:H82 H84:H90 F84:F90">
    <cfRule type="expression" dxfId="181" priority="27">
      <formula>F58&gt;0</formula>
    </cfRule>
    <cfRule type="expression" dxfId="180" priority="28">
      <formula>F58&lt;0</formula>
    </cfRule>
  </conditionalFormatting>
  <conditionalFormatting sqref="O43:O7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9" priority="11">
      <formula>F42&gt;0</formula>
    </cfRule>
    <cfRule type="expression" dxfId="178" priority="12">
      <formula>F42&lt;0</formula>
    </cfRule>
  </conditionalFormatting>
  <conditionalFormatting sqref="H42:H57">
    <cfRule type="expression" dxfId="177" priority="9">
      <formula>H42&gt;0</formula>
    </cfRule>
    <cfRule type="expression" dxfId="176" priority="10">
      <formula>H42&lt;0</formula>
    </cfRule>
  </conditionalFormatting>
  <conditionalFormatting sqref="H72 F72">
    <cfRule type="expression" dxfId="175" priority="7">
      <formula>F72&gt;0</formula>
    </cfRule>
    <cfRule type="expression" dxfId="174" priority="8">
      <formula>F72&lt;0</formula>
    </cfRule>
  </conditionalFormatting>
  <conditionalFormatting sqref="Q8">
    <cfRule type="expression" dxfId="173" priority="3">
      <formula>Q8&gt;0</formula>
    </cfRule>
    <cfRule type="expression" dxfId="172" priority="4">
      <formula>Q8&lt;0</formula>
    </cfRule>
  </conditionalFormatting>
  <conditionalFormatting sqref="Q7">
    <cfRule type="expression" dxfId="171" priority="5">
      <formula>Q7&gt;0</formula>
    </cfRule>
    <cfRule type="expression" dxfId="170" priority="6">
      <formula>Q7&lt;0</formula>
    </cfRule>
  </conditionalFormatting>
  <conditionalFormatting sqref="F83 H83">
    <cfRule type="expression" dxfId="169" priority="1">
      <formula>F83&gt;0</formula>
    </cfRule>
    <cfRule type="expression" dxfId="168" priority="2">
      <formula>F83&lt;0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42541</v>
      </c>
      <c r="X2" s="10">
        <v>158.4</v>
      </c>
      <c r="Y2" s="10">
        <v>159.6</v>
      </c>
      <c r="Z2" s="10">
        <v>156.69</v>
      </c>
      <c r="AA2" s="10">
        <v>156.93</v>
      </c>
      <c r="AB2" s="95">
        <v>2023500</v>
      </c>
      <c r="AC2" s="10">
        <v>156.93</v>
      </c>
      <c r="AD2" s="2">
        <f>Y2-Z2</f>
        <v>2.9099999999999966</v>
      </c>
      <c r="AE2" s="138">
        <f>AC2/AC3-1</f>
        <v>5.9615384615385736E-3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156.93</v>
      </c>
      <c r="T3" s="63"/>
      <c r="W3" s="133">
        <v>42538</v>
      </c>
      <c r="X3" s="10">
        <v>158.97</v>
      </c>
      <c r="Y3" s="10">
        <v>159.75</v>
      </c>
      <c r="Z3" s="10">
        <v>154.93</v>
      </c>
      <c r="AA3" s="10">
        <v>156</v>
      </c>
      <c r="AB3" s="95">
        <v>4333300</v>
      </c>
      <c r="AC3" s="10">
        <v>156</v>
      </c>
      <c r="AD3" s="2">
        <f t="shared" ref="AD3:AD66" si="0">Y3-Z3</f>
        <v>4.8199999999999932</v>
      </c>
      <c r="AE3" s="138">
        <f t="shared" ref="AE3:AE66" si="1">AC3/AC4-1</f>
        <v>-1.6579461640295001E-2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156.93</v>
      </c>
      <c r="T4" s="63"/>
      <c r="W4" s="133">
        <v>42537</v>
      </c>
      <c r="X4" s="10">
        <v>157.05000000000001</v>
      </c>
      <c r="Y4" s="10">
        <v>158.84</v>
      </c>
      <c r="Z4" s="10">
        <v>155.6</v>
      </c>
      <c r="AA4" s="10">
        <v>158.63</v>
      </c>
      <c r="AB4" s="95">
        <v>2280400</v>
      </c>
      <c r="AC4" s="10">
        <v>158.63</v>
      </c>
      <c r="AD4" s="2">
        <f t="shared" si="0"/>
        <v>3.2400000000000091</v>
      </c>
      <c r="AE4" s="138">
        <f t="shared" si="1"/>
        <v>1.4520202020200657E-3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42536</v>
      </c>
      <c r="X5" s="10">
        <v>158.82</v>
      </c>
      <c r="Y5" s="10">
        <v>160.12</v>
      </c>
      <c r="Z5" s="10">
        <v>158.18</v>
      </c>
      <c r="AA5" s="10">
        <v>158.4</v>
      </c>
      <c r="AB5" s="95">
        <v>3088400</v>
      </c>
      <c r="AC5" s="10">
        <v>158.4</v>
      </c>
      <c r="AD5" s="2">
        <f t="shared" si="0"/>
        <v>1.9399999999999977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42536</v>
      </c>
      <c r="X6" s="10" t="s">
        <v>332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ht="15.75" x14ac:dyDescent="0.25">
      <c r="B7" s="40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200</v>
      </c>
      <c r="Q7" s="2">
        <f>Q10+Q8</f>
        <v>780.73999999999796</v>
      </c>
      <c r="R7" s="166"/>
      <c r="T7" s="63"/>
      <c r="W7" s="133">
        <v>42535</v>
      </c>
      <c r="X7" s="10">
        <v>159.27000000000001</v>
      </c>
      <c r="Y7" s="10">
        <v>160.53</v>
      </c>
      <c r="Z7" s="10">
        <v>158.13</v>
      </c>
      <c r="AA7" s="10">
        <v>158.99</v>
      </c>
      <c r="AB7" s="95">
        <v>2566900</v>
      </c>
      <c r="AC7" s="10">
        <v>158.49</v>
      </c>
      <c r="AD7" s="2">
        <f t="shared" si="0"/>
        <v>2.4000000000000057</v>
      </c>
      <c r="AE7" s="138">
        <f t="shared" si="1"/>
        <v>-6.3945834116981848E-3</v>
      </c>
    </row>
    <row r="8" spans="1:31" x14ac:dyDescent="0.25">
      <c r="B8" s="40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205</v>
      </c>
      <c r="P8" s="34"/>
      <c r="Q8" s="2">
        <f>K18+M18-F18+Q2*Q4</f>
        <v>0</v>
      </c>
      <c r="T8" s="63"/>
      <c r="W8" s="133">
        <v>42534</v>
      </c>
      <c r="X8" s="10">
        <v>160.13999999999999</v>
      </c>
      <c r="Y8" s="10">
        <v>162.25</v>
      </c>
      <c r="Z8" s="10">
        <v>159.63999999999999</v>
      </c>
      <c r="AA8" s="10">
        <v>160.01</v>
      </c>
      <c r="AB8" s="95">
        <v>2156800</v>
      </c>
      <c r="AC8" s="10">
        <v>159.51</v>
      </c>
      <c r="AD8" s="2">
        <f t="shared" si="0"/>
        <v>2.6100000000000136</v>
      </c>
      <c r="AE8" s="138">
        <f t="shared" si="1"/>
        <v>-4.9903312332356675E-3</v>
      </c>
    </row>
    <row r="9" spans="1:31" x14ac:dyDescent="0.25">
      <c r="B9" s="41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272</v>
      </c>
      <c r="Q9" s="138">
        <f>IF(Q2=0, 0, Q8/Q6)</f>
        <v>0</v>
      </c>
      <c r="T9" s="67"/>
      <c r="W9" s="133">
        <v>42531</v>
      </c>
      <c r="X9" s="10">
        <v>162.16999999999999</v>
      </c>
      <c r="Y9" s="10">
        <v>162.97999999999999</v>
      </c>
      <c r="Z9" s="10">
        <v>160</v>
      </c>
      <c r="AA9" s="10">
        <v>160.82</v>
      </c>
      <c r="AB9" s="95">
        <v>2665700</v>
      </c>
      <c r="AC9" s="10">
        <v>160.31</v>
      </c>
      <c r="AD9" s="2">
        <f t="shared" si="0"/>
        <v>2.9799999999999898</v>
      </c>
      <c r="AE9" s="138">
        <f t="shared" si="1"/>
        <v>-2.0229800757853522E-2</v>
      </c>
    </row>
    <row r="10" spans="1:31" x14ac:dyDescent="0.25">
      <c r="B10" s="41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271</v>
      </c>
      <c r="P10" s="34"/>
      <c r="Q10" s="2">
        <f>M32</f>
        <v>780.73999999999796</v>
      </c>
      <c r="W10" s="133">
        <v>42530</v>
      </c>
      <c r="X10" s="10">
        <v>162.13999999999999</v>
      </c>
      <c r="Y10" s="10">
        <v>165.05</v>
      </c>
      <c r="Z10" s="10">
        <v>162.12</v>
      </c>
      <c r="AA10" s="10">
        <v>164.14</v>
      </c>
      <c r="AB10" s="95">
        <v>2914300</v>
      </c>
      <c r="AC10" s="10">
        <v>163.62</v>
      </c>
      <c r="AD10" s="2">
        <f t="shared" si="0"/>
        <v>2.9300000000000068</v>
      </c>
      <c r="AE10" s="138">
        <f t="shared" si="1"/>
        <v>2.6349653777806292E-3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193</v>
      </c>
      <c r="P11" s="34"/>
      <c r="Q11" s="138">
        <f>VALUE(TRIM(CLEAN(MID(U57, FIND("(", U57)+1, 5))))</f>
        <v>1.2800000000000001E-2</v>
      </c>
      <c r="W11" s="133">
        <v>42529</v>
      </c>
      <c r="X11" s="10">
        <v>164.09</v>
      </c>
      <c r="Y11" s="10">
        <v>164.62</v>
      </c>
      <c r="Z11" s="10">
        <v>163.34</v>
      </c>
      <c r="AA11" s="10">
        <v>163.69999999999999</v>
      </c>
      <c r="AB11" s="95">
        <v>2562000</v>
      </c>
      <c r="AC11" s="10">
        <v>163.19</v>
      </c>
      <c r="AD11" s="2">
        <f t="shared" si="0"/>
        <v>1.2800000000000011</v>
      </c>
      <c r="AE11" s="138">
        <f t="shared" si="1"/>
        <v>-6.8768257059396154E-3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42528</v>
      </c>
      <c r="X12" s="10">
        <v>163.34</v>
      </c>
      <c r="Y12" s="10">
        <v>165.95</v>
      </c>
      <c r="Z12" s="10">
        <v>162.81</v>
      </c>
      <c r="AA12" s="10">
        <v>164.84</v>
      </c>
      <c r="AB12" s="95">
        <v>3234000</v>
      </c>
      <c r="AC12" s="10">
        <v>164.32</v>
      </c>
      <c r="AD12" s="2">
        <f t="shared" si="0"/>
        <v>3.1399999999999864</v>
      </c>
      <c r="AE12" s="138">
        <f t="shared" si="1"/>
        <v>1.2258978623790995E-2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42527</v>
      </c>
      <c r="X13" s="10">
        <v>163.4</v>
      </c>
      <c r="Y13" s="10">
        <v>163.94</v>
      </c>
      <c r="Z13" s="10">
        <v>161.02000000000001</v>
      </c>
      <c r="AA13" s="10">
        <v>162.84</v>
      </c>
      <c r="AB13" s="95">
        <v>3401000</v>
      </c>
      <c r="AC13" s="10">
        <v>162.33000000000001</v>
      </c>
      <c r="AD13" s="2">
        <f t="shared" si="0"/>
        <v>2.9199999999999875</v>
      </c>
      <c r="AE13" s="138">
        <f t="shared" si="1"/>
        <v>1.7278617710583255E-3</v>
      </c>
    </row>
    <row r="14" spans="1:31" x14ac:dyDescent="0.25">
      <c r="W14" s="133">
        <v>42524</v>
      </c>
      <c r="X14" s="10">
        <v>165.77</v>
      </c>
      <c r="Y14" s="10">
        <v>166</v>
      </c>
      <c r="Z14" s="10">
        <v>161.19999999999999</v>
      </c>
      <c r="AA14" s="10">
        <v>162.56</v>
      </c>
      <c r="AB14" s="95">
        <v>8298500</v>
      </c>
      <c r="AC14" s="10">
        <v>162.05000000000001</v>
      </c>
      <c r="AD14" s="2">
        <f t="shared" si="0"/>
        <v>4.8000000000000114</v>
      </c>
      <c r="AE14" s="138">
        <f t="shared" si="1"/>
        <v>4.9410698096101768E-2</v>
      </c>
    </row>
    <row r="15" spans="1:31" x14ac:dyDescent="0.25">
      <c r="W15" s="133">
        <v>42523</v>
      </c>
      <c r="X15" s="10">
        <v>155.21</v>
      </c>
      <c r="Y15" s="10">
        <v>155.52000000000001</v>
      </c>
      <c r="Z15" s="10">
        <v>153.38999999999999</v>
      </c>
      <c r="AA15" s="10">
        <v>154.91</v>
      </c>
      <c r="AB15" s="95">
        <v>4674600</v>
      </c>
      <c r="AC15" s="10">
        <v>154.41999999999999</v>
      </c>
      <c r="AD15" s="2">
        <f t="shared" si="0"/>
        <v>2.1300000000000239</v>
      </c>
      <c r="AE15" s="138">
        <f t="shared" si="1"/>
        <v>9.0744101633388752E-4</v>
      </c>
    </row>
    <row r="16" spans="1:31" x14ac:dyDescent="0.25">
      <c r="W16" s="133">
        <v>42522</v>
      </c>
      <c r="X16" s="10">
        <v>153.41</v>
      </c>
      <c r="Y16" s="10">
        <v>155.32</v>
      </c>
      <c r="Z16" s="10">
        <v>153.34</v>
      </c>
      <c r="AA16" s="10">
        <v>154.77000000000001</v>
      </c>
      <c r="AB16" s="95">
        <v>3077700</v>
      </c>
      <c r="AC16" s="10">
        <v>154.28</v>
      </c>
      <c r="AD16" s="2">
        <f t="shared" si="0"/>
        <v>1.9799999999999898</v>
      </c>
      <c r="AE16" s="138">
        <f t="shared" si="1"/>
        <v>2.6645869890167262E-3</v>
      </c>
    </row>
    <row r="17" spans="1:31" x14ac:dyDescent="0.25">
      <c r="W17" s="133">
        <v>42521</v>
      </c>
      <c r="X17" s="10">
        <v>154</v>
      </c>
      <c r="Y17" s="10">
        <v>154.94999999999999</v>
      </c>
      <c r="Z17" s="10">
        <v>153.30000000000001</v>
      </c>
      <c r="AA17" s="10">
        <v>154.36000000000001</v>
      </c>
      <c r="AB17" s="95">
        <v>3205800</v>
      </c>
      <c r="AC17" s="10">
        <v>153.87</v>
      </c>
      <c r="AD17" s="2">
        <f t="shared" si="0"/>
        <v>1.6499999999999773</v>
      </c>
      <c r="AE17" s="138">
        <f t="shared" si="1"/>
        <v>6.8708284255987184E-3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42517</v>
      </c>
      <c r="X18" s="10">
        <v>153</v>
      </c>
      <c r="Y18" s="10">
        <v>153.93</v>
      </c>
      <c r="Z18" s="10">
        <v>152.46</v>
      </c>
      <c r="AA18" s="10">
        <v>153.30000000000001</v>
      </c>
      <c r="AB18" s="95">
        <v>1869300</v>
      </c>
      <c r="AC18" s="10">
        <v>152.82</v>
      </c>
      <c r="AD18" s="2">
        <f t="shared" si="0"/>
        <v>1.4699999999999989</v>
      </c>
      <c r="AE18" s="138">
        <f t="shared" si="1"/>
        <v>1.8355841090862413E-3</v>
      </c>
    </row>
    <row r="19" spans="1:31" x14ac:dyDescent="0.25">
      <c r="W19" s="133">
        <v>42516</v>
      </c>
      <c r="X19" s="10">
        <v>153.77000000000001</v>
      </c>
      <c r="Y19" s="10">
        <v>154.25</v>
      </c>
      <c r="Z19" s="10">
        <v>151.82</v>
      </c>
      <c r="AA19" s="10">
        <v>153.02000000000001</v>
      </c>
      <c r="AB19" s="95">
        <v>1843100</v>
      </c>
      <c r="AC19" s="10">
        <v>152.54</v>
      </c>
      <c r="AD19" s="2">
        <f t="shared" si="0"/>
        <v>2.4300000000000068</v>
      </c>
      <c r="AE19" s="138">
        <f t="shared" si="1"/>
        <v>-3.5926579136456027E-3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42515</v>
      </c>
      <c r="X20" s="10">
        <v>151.84</v>
      </c>
      <c r="Y20" s="10">
        <v>154</v>
      </c>
      <c r="Z20" s="10">
        <v>150.49</v>
      </c>
      <c r="AA20" s="10">
        <v>153.57</v>
      </c>
      <c r="AB20" s="95">
        <v>2173700</v>
      </c>
      <c r="AC20" s="10">
        <v>153.09</v>
      </c>
      <c r="AD20" s="2">
        <f t="shared" si="0"/>
        <v>3.5099999999999909</v>
      </c>
      <c r="AE20" s="138">
        <f t="shared" si="1"/>
        <v>1.4244070491586047E-2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42514</v>
      </c>
      <c r="X21" s="10">
        <v>148.6</v>
      </c>
      <c r="Y21" s="10">
        <v>151.68</v>
      </c>
      <c r="Z21" s="10">
        <v>148.35</v>
      </c>
      <c r="AA21" s="10">
        <v>151.41999999999999</v>
      </c>
      <c r="AB21" s="95">
        <v>1990700</v>
      </c>
      <c r="AC21" s="10">
        <v>150.94</v>
      </c>
      <c r="AD21" s="2">
        <f t="shared" si="0"/>
        <v>3.3300000000000125</v>
      </c>
      <c r="AE21" s="138">
        <f t="shared" si="1"/>
        <v>2.2420917157759179E-2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42513</v>
      </c>
      <c r="X22" s="10">
        <v>148.19</v>
      </c>
      <c r="Y22" s="10">
        <v>150.34</v>
      </c>
      <c r="Z22" s="10">
        <v>147.88</v>
      </c>
      <c r="AA22" s="10">
        <v>148.1</v>
      </c>
      <c r="AB22" s="95">
        <v>1760900</v>
      </c>
      <c r="AC22" s="10">
        <v>147.63</v>
      </c>
      <c r="AD22" s="2">
        <f t="shared" si="0"/>
        <v>2.460000000000008</v>
      </c>
      <c r="AE22" s="138">
        <f t="shared" si="1"/>
        <v>9.2978737950364376E-3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42510</v>
      </c>
      <c r="X23" s="10">
        <v>144.13</v>
      </c>
      <c r="Y23" s="10">
        <v>147.66999999999999</v>
      </c>
      <c r="Z23" s="10">
        <v>143.71</v>
      </c>
      <c r="AA23" s="10">
        <v>146.72999999999999</v>
      </c>
      <c r="AB23" s="95">
        <v>2588900</v>
      </c>
      <c r="AC23" s="10">
        <v>146.27000000000001</v>
      </c>
      <c r="AD23" s="2">
        <f t="shared" si="0"/>
        <v>3.9599999999999795</v>
      </c>
      <c r="AE23" s="138">
        <f t="shared" si="1"/>
        <v>2.7971045048843957E-2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42509</v>
      </c>
      <c r="X24" s="10">
        <v>143.03</v>
      </c>
      <c r="Y24" s="10">
        <v>144.66</v>
      </c>
      <c r="Z24" s="10">
        <v>141.12</v>
      </c>
      <c r="AA24" s="10">
        <v>142.74</v>
      </c>
      <c r="AB24" s="95">
        <v>1747800</v>
      </c>
      <c r="AC24" s="10">
        <v>142.29</v>
      </c>
      <c r="AD24" s="2">
        <f t="shared" si="0"/>
        <v>3.539999999999992</v>
      </c>
      <c r="AE24" s="138">
        <f t="shared" si="1"/>
        <v>-7.9481280066933113E-3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42508</v>
      </c>
      <c r="X25" s="10">
        <v>140.53</v>
      </c>
      <c r="Y25" s="10">
        <v>145.05000000000001</v>
      </c>
      <c r="Z25" s="10">
        <v>140.33000000000001</v>
      </c>
      <c r="AA25" s="10">
        <v>143.88</v>
      </c>
      <c r="AB25" s="95">
        <v>2262000</v>
      </c>
      <c r="AC25" s="10">
        <v>143.43</v>
      </c>
      <c r="AD25" s="2">
        <f t="shared" si="0"/>
        <v>4.7199999999999989</v>
      </c>
      <c r="AE25" s="138">
        <f t="shared" si="1"/>
        <v>1.9185674696226895E-2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42507</v>
      </c>
      <c r="X26" s="10">
        <v>142.51</v>
      </c>
      <c r="Y26" s="10">
        <v>142.99</v>
      </c>
      <c r="Z26" s="10">
        <v>139.88</v>
      </c>
      <c r="AA26" s="10">
        <v>141.16999999999999</v>
      </c>
      <c r="AB26" s="95">
        <v>2124800</v>
      </c>
      <c r="AC26" s="10">
        <v>140.72999999999999</v>
      </c>
      <c r="AD26" s="2">
        <f t="shared" si="0"/>
        <v>3.1100000000000136</v>
      </c>
      <c r="AE26" s="138">
        <f t="shared" si="1"/>
        <v>-1.0337552742616052E-2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42506</v>
      </c>
      <c r="X27" s="10">
        <v>140.87</v>
      </c>
      <c r="Y27" s="10">
        <v>143.62</v>
      </c>
      <c r="Z27" s="10">
        <v>140.69</v>
      </c>
      <c r="AA27" s="10">
        <v>142.65</v>
      </c>
      <c r="AB27" s="95">
        <v>2037300</v>
      </c>
      <c r="AC27" s="10">
        <v>142.19999999999999</v>
      </c>
      <c r="AD27" s="2">
        <f t="shared" si="0"/>
        <v>2.9300000000000068</v>
      </c>
      <c r="AE27" s="138">
        <f t="shared" si="1"/>
        <v>1.855167967910587E-2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42503</v>
      </c>
      <c r="X28" s="10">
        <v>140.94</v>
      </c>
      <c r="Y28" s="10">
        <v>143.13</v>
      </c>
      <c r="Z28" s="10">
        <v>139.62</v>
      </c>
      <c r="AA28" s="10">
        <v>140.05000000000001</v>
      </c>
      <c r="AB28" s="95">
        <v>2171600</v>
      </c>
      <c r="AC28" s="10">
        <v>139.61000000000001</v>
      </c>
      <c r="AD28" s="2">
        <f t="shared" si="0"/>
        <v>3.5099999999999909</v>
      </c>
      <c r="AE28" s="138">
        <f t="shared" si="1"/>
        <v>-7.0412517780937822E-3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42502</v>
      </c>
      <c r="X29" s="10">
        <v>144.07</v>
      </c>
      <c r="Y29" s="10">
        <v>144.72999999999999</v>
      </c>
      <c r="Z29" s="10">
        <v>139.52000000000001</v>
      </c>
      <c r="AA29" s="10">
        <v>141.04</v>
      </c>
      <c r="AB29" s="95">
        <v>2645200</v>
      </c>
      <c r="AC29" s="10">
        <v>140.6</v>
      </c>
      <c r="AD29" s="2">
        <f t="shared" si="0"/>
        <v>5.2099999999999795</v>
      </c>
      <c r="AE29" s="138">
        <f t="shared" si="1"/>
        <v>-1.9525801952580246E-2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42501</v>
      </c>
      <c r="X30" s="10">
        <v>144.09</v>
      </c>
      <c r="Y30" s="10">
        <v>146.22</v>
      </c>
      <c r="Z30" s="10">
        <v>143.51</v>
      </c>
      <c r="AA30" s="10">
        <v>143.85</v>
      </c>
      <c r="AB30" s="95">
        <v>1671600</v>
      </c>
      <c r="AC30" s="10">
        <v>143.4</v>
      </c>
      <c r="AD30" s="2">
        <f t="shared" si="0"/>
        <v>2.710000000000008</v>
      </c>
      <c r="AE30" s="138">
        <f t="shared" si="1"/>
        <v>-5.2719200887901829E-3</v>
      </c>
    </row>
    <row r="31" spans="1:31" x14ac:dyDescent="0.25">
      <c r="W31" s="133">
        <v>42500</v>
      </c>
      <c r="X31" s="10">
        <v>142.5</v>
      </c>
      <c r="Y31" s="10">
        <v>145.13999999999999</v>
      </c>
      <c r="Z31" s="10">
        <v>141.5</v>
      </c>
      <c r="AA31" s="10">
        <v>144.61000000000001</v>
      </c>
      <c r="AB31" s="95">
        <v>1846100</v>
      </c>
      <c r="AC31" s="10">
        <v>144.16</v>
      </c>
      <c r="AD31" s="2">
        <f t="shared" si="0"/>
        <v>3.6399999999999864</v>
      </c>
      <c r="AE31" s="138">
        <f t="shared" si="1"/>
        <v>1.5568862275449069E-2</v>
      </c>
    </row>
    <row r="32" spans="1:31" x14ac:dyDescent="0.25">
      <c r="L32" t="s">
        <v>271</v>
      </c>
      <c r="M32" s="2">
        <f>M50+K50-F50</f>
        <v>780.73999999999796</v>
      </c>
      <c r="W32" s="133">
        <v>42499</v>
      </c>
      <c r="X32" s="10">
        <v>142</v>
      </c>
      <c r="Y32" s="10">
        <v>143.91999999999999</v>
      </c>
      <c r="Z32" s="10">
        <v>141.26</v>
      </c>
      <c r="AA32" s="10">
        <v>142.4</v>
      </c>
      <c r="AB32" s="95">
        <v>1730000</v>
      </c>
      <c r="AC32" s="10">
        <v>141.94999999999999</v>
      </c>
      <c r="AD32" s="2">
        <f t="shared" si="0"/>
        <v>2.6599999999999966</v>
      </c>
      <c r="AE32" s="138">
        <f t="shared" si="1"/>
        <v>3.6057692307691624E-3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42496</v>
      </c>
      <c r="X33" s="10">
        <v>141.76</v>
      </c>
      <c r="Y33" s="10">
        <v>142.5</v>
      </c>
      <c r="Z33" s="10">
        <v>139.18</v>
      </c>
      <c r="AA33" s="10">
        <v>141.88999999999999</v>
      </c>
      <c r="AB33" s="95">
        <v>3002700</v>
      </c>
      <c r="AC33" s="10">
        <v>141.44</v>
      </c>
      <c r="AD33" s="2">
        <f t="shared" si="0"/>
        <v>3.3199999999999932</v>
      </c>
      <c r="AE33" s="138">
        <f t="shared" si="1"/>
        <v>-4.8547104763244642E-3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42495</v>
      </c>
      <c r="X34" s="10">
        <v>143.82</v>
      </c>
      <c r="Y34" s="10">
        <v>144.9</v>
      </c>
      <c r="Z34" s="10">
        <v>142.09</v>
      </c>
      <c r="AA34" s="10">
        <v>142.58000000000001</v>
      </c>
      <c r="AB34" s="95">
        <v>1684100</v>
      </c>
      <c r="AC34" s="10">
        <v>142.13</v>
      </c>
      <c r="AD34" s="2">
        <f t="shared" si="0"/>
        <v>2.8100000000000023</v>
      </c>
      <c r="AE34" s="138">
        <f t="shared" si="1"/>
        <v>3.6011862731251121E-3</v>
      </c>
    </row>
    <row r="35" spans="1:31" x14ac:dyDescent="0.25">
      <c r="A35" s="23" t="s">
        <v>71</v>
      </c>
      <c r="B35" s="47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42494</v>
      </c>
      <c r="X35" s="10">
        <v>142.51</v>
      </c>
      <c r="Y35" s="10">
        <v>144.41999999999999</v>
      </c>
      <c r="Z35" s="10">
        <v>141.27000000000001</v>
      </c>
      <c r="AA35" s="10">
        <v>142.07</v>
      </c>
      <c r="AB35" s="95">
        <v>2080700</v>
      </c>
      <c r="AC35" s="10">
        <v>141.62</v>
      </c>
      <c r="AD35" s="2">
        <f t="shared" si="0"/>
        <v>3.1499999999999773</v>
      </c>
      <c r="AE35" s="138">
        <f t="shared" si="1"/>
        <v>-7.9159369527145307E-3</v>
      </c>
    </row>
    <row r="36" spans="1:31" x14ac:dyDescent="0.25">
      <c r="B36" s="47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42493</v>
      </c>
      <c r="X36" s="10">
        <v>145.1</v>
      </c>
      <c r="Y36" s="10">
        <v>145.99</v>
      </c>
      <c r="Z36" s="10">
        <v>142.33000000000001</v>
      </c>
      <c r="AA36" s="10">
        <v>143.19999999999999</v>
      </c>
      <c r="AB36" s="95">
        <v>2398600</v>
      </c>
      <c r="AC36" s="10">
        <v>142.75</v>
      </c>
      <c r="AD36" s="2">
        <f t="shared" si="0"/>
        <v>3.6599999999999966</v>
      </c>
      <c r="AE36" s="138">
        <f t="shared" si="1"/>
        <v>-1.9708831204504951E-2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42492</v>
      </c>
      <c r="X37" s="10">
        <v>146.16</v>
      </c>
      <c r="Y37" s="10">
        <v>146.83000000000001</v>
      </c>
      <c r="Z37" s="10">
        <v>144.5</v>
      </c>
      <c r="AA37" s="10">
        <v>146.08000000000001</v>
      </c>
      <c r="AB37" s="95">
        <v>1952500</v>
      </c>
      <c r="AC37" s="10">
        <v>145.62</v>
      </c>
      <c r="AD37" s="2">
        <f t="shared" si="0"/>
        <v>2.3300000000000125</v>
      </c>
      <c r="AE37" s="138">
        <f t="shared" si="1"/>
        <v>2.2713194301053896E-3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42489</v>
      </c>
      <c r="X38" s="10">
        <v>146.31</v>
      </c>
      <c r="Y38" s="10">
        <v>147.79</v>
      </c>
      <c r="Z38" s="10">
        <v>143.25</v>
      </c>
      <c r="AA38" s="10">
        <v>145.75</v>
      </c>
      <c r="AB38" s="95">
        <v>3506700</v>
      </c>
      <c r="AC38" s="10">
        <v>145.29</v>
      </c>
      <c r="AD38" s="2">
        <f t="shared" si="0"/>
        <v>4.539999999999992</v>
      </c>
      <c r="AE38" s="138">
        <f t="shared" si="1"/>
        <v>-1.5116594360086943E-2</v>
      </c>
    </row>
    <row r="39" spans="1:31" x14ac:dyDescent="0.25">
      <c r="B39" s="47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42488</v>
      </c>
      <c r="X39" s="10">
        <v>150.38999999999999</v>
      </c>
      <c r="Y39" s="10">
        <v>154.02000000000001</v>
      </c>
      <c r="Z39" s="10">
        <v>147.33000000000001</v>
      </c>
      <c r="AA39" s="10">
        <v>147.99</v>
      </c>
      <c r="AB39" s="95">
        <v>2552000</v>
      </c>
      <c r="AC39" s="10">
        <v>147.52000000000001</v>
      </c>
      <c r="AD39" s="2">
        <f t="shared" si="0"/>
        <v>6.6899999999999977</v>
      </c>
      <c r="AE39" s="138">
        <f t="shared" si="1"/>
        <v>-2.3369745117510776E-2</v>
      </c>
    </row>
    <row r="40" spans="1:31" x14ac:dyDescent="0.25">
      <c r="B40" s="480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42487</v>
      </c>
      <c r="X40" s="10">
        <v>147.21</v>
      </c>
      <c r="Y40" s="10">
        <v>153.36000000000001</v>
      </c>
      <c r="Z40" s="10">
        <v>146.5</v>
      </c>
      <c r="AA40" s="10">
        <v>151.53</v>
      </c>
      <c r="AB40" s="95">
        <v>3893000</v>
      </c>
      <c r="AC40" s="10">
        <v>151.05000000000001</v>
      </c>
      <c r="AD40" s="2">
        <f t="shared" si="0"/>
        <v>6.8600000000000136</v>
      </c>
      <c r="AE40" s="138">
        <f t="shared" si="1"/>
        <v>5.0568900126424232E-3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4" t="s">
        <v>78</v>
      </c>
      <c r="P41" s="474"/>
      <c r="T41" s="91" t="s">
        <v>113</v>
      </c>
      <c r="W41" s="133">
        <v>42486</v>
      </c>
      <c r="X41" s="10">
        <v>151.49</v>
      </c>
      <c r="Y41" s="10">
        <v>154.11000000000001</v>
      </c>
      <c r="Z41" s="10">
        <v>150.04</v>
      </c>
      <c r="AA41" s="10">
        <v>150.76</v>
      </c>
      <c r="AB41" s="95">
        <v>2630900</v>
      </c>
      <c r="AC41" s="10">
        <v>150.29</v>
      </c>
      <c r="AD41" s="2">
        <f t="shared" si="0"/>
        <v>4.0700000000000216</v>
      </c>
      <c r="AE41" s="138">
        <f t="shared" si="1"/>
        <v>1.116867388817866E-2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172.62300000000002</v>
      </c>
      <c r="Q42" s="2"/>
      <c r="T42" s="135" t="s">
        <v>98</v>
      </c>
      <c r="U42" s="98">
        <v>156</v>
      </c>
      <c r="W42" s="133">
        <v>42485</v>
      </c>
      <c r="X42" s="10">
        <v>150.25</v>
      </c>
      <c r="Y42" s="10">
        <v>150.86000000000001</v>
      </c>
      <c r="Z42" s="10">
        <v>148.77000000000001</v>
      </c>
      <c r="AA42" s="10">
        <v>149.1</v>
      </c>
      <c r="AB42" s="95">
        <v>1087000</v>
      </c>
      <c r="AC42" s="10">
        <v>148.63</v>
      </c>
      <c r="AD42" s="2">
        <f t="shared" si="0"/>
        <v>2.0900000000000034</v>
      </c>
      <c r="AE42" s="138">
        <f t="shared" si="1"/>
        <v>-8.207660483117718E-3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171.05370000000002</v>
      </c>
      <c r="Q43" s="2"/>
      <c r="T43" s="136" t="s">
        <v>99</v>
      </c>
      <c r="U43" s="88">
        <v>158.4</v>
      </c>
      <c r="W43" s="133">
        <v>42482</v>
      </c>
      <c r="X43" s="10">
        <v>150.4</v>
      </c>
      <c r="Y43" s="10">
        <v>152.94</v>
      </c>
      <c r="Z43" s="10">
        <v>148.72999999999999</v>
      </c>
      <c r="AA43" s="10">
        <v>150.33000000000001</v>
      </c>
      <c r="AB43" s="95">
        <v>2569900</v>
      </c>
      <c r="AC43" s="10">
        <v>149.86000000000001</v>
      </c>
      <c r="AD43" s="2">
        <f t="shared" si="0"/>
        <v>4.210000000000008</v>
      </c>
      <c r="AE43" s="138">
        <f t="shared" si="1"/>
        <v>-6.6945052031549546E-3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169.48440000000002</v>
      </c>
      <c r="Q44" s="2"/>
      <c r="T44" s="136" t="s">
        <v>100</v>
      </c>
      <c r="U44" s="88" t="s">
        <v>473</v>
      </c>
      <c r="W44" s="133">
        <v>42481</v>
      </c>
      <c r="X44" s="10">
        <v>152.9</v>
      </c>
      <c r="Y44" s="10">
        <v>153.28</v>
      </c>
      <c r="Z44" s="10">
        <v>150.44999999999999</v>
      </c>
      <c r="AA44" s="10">
        <v>151.35</v>
      </c>
      <c r="AB44" s="95">
        <v>1611700</v>
      </c>
      <c r="AC44" s="10">
        <v>150.87</v>
      </c>
      <c r="AD44" s="2">
        <f t="shared" si="0"/>
        <v>2.8300000000000125</v>
      </c>
      <c r="AE44" s="138">
        <f t="shared" si="1"/>
        <v>-1.2307692307692242E-2</v>
      </c>
    </row>
    <row r="45" spans="1:31" x14ac:dyDescent="0.25">
      <c r="O45" s="83">
        <v>1.07</v>
      </c>
      <c r="P45" s="83">
        <f t="shared" si="3"/>
        <v>167.91510000000002</v>
      </c>
      <c r="Q45" s="2"/>
      <c r="T45" s="136" t="s">
        <v>101</v>
      </c>
      <c r="U45" s="88" t="s">
        <v>393</v>
      </c>
      <c r="W45" s="133">
        <v>42480</v>
      </c>
      <c r="X45" s="10">
        <v>151.46</v>
      </c>
      <c r="Y45" s="10">
        <v>154.1</v>
      </c>
      <c r="Z45" s="10">
        <v>150.4</v>
      </c>
      <c r="AA45" s="10">
        <v>153.22999999999999</v>
      </c>
      <c r="AB45" s="95">
        <v>1943500</v>
      </c>
      <c r="AC45" s="10">
        <v>152.75</v>
      </c>
      <c r="AD45" s="2">
        <f t="shared" si="0"/>
        <v>3.6999999999999886</v>
      </c>
      <c r="AE45" s="138">
        <f t="shared" si="1"/>
        <v>1.4343581911149483E-2</v>
      </c>
    </row>
    <row r="46" spans="1:31" x14ac:dyDescent="0.25">
      <c r="O46" s="83">
        <v>1.06</v>
      </c>
      <c r="P46" s="83">
        <f t="shared" si="3"/>
        <v>166.34580000000003</v>
      </c>
      <c r="Q46" s="2"/>
      <c r="T46" s="136" t="s">
        <v>102</v>
      </c>
      <c r="U46" s="88">
        <v>193.31</v>
      </c>
      <c r="W46" s="133">
        <v>42479</v>
      </c>
      <c r="X46" s="10">
        <v>156.44999999999999</v>
      </c>
      <c r="Y46" s="10">
        <v>156.77000000000001</v>
      </c>
      <c r="Z46" s="10">
        <v>150.79</v>
      </c>
      <c r="AA46" s="10">
        <v>151.07</v>
      </c>
      <c r="AB46" s="95">
        <v>2456000</v>
      </c>
      <c r="AC46" s="10">
        <v>150.59</v>
      </c>
      <c r="AD46" s="2">
        <f t="shared" si="0"/>
        <v>5.9800000000000182</v>
      </c>
      <c r="AE46" s="138">
        <f t="shared" si="1"/>
        <v>-3.1014735216523981E-2</v>
      </c>
    </row>
    <row r="47" spans="1:31" x14ac:dyDescent="0.25">
      <c r="O47" s="83">
        <v>1.05</v>
      </c>
      <c r="P47" s="83">
        <f t="shared" si="3"/>
        <v>164.77650000000003</v>
      </c>
      <c r="Q47" s="2"/>
      <c r="T47" s="136" t="s">
        <v>103</v>
      </c>
      <c r="U47" s="88">
        <v>1.0256099999999999</v>
      </c>
      <c r="W47" s="133">
        <v>42478</v>
      </c>
      <c r="X47" s="10">
        <v>155.35</v>
      </c>
      <c r="Y47" s="10">
        <v>156.4</v>
      </c>
      <c r="Z47" s="10">
        <v>153.81</v>
      </c>
      <c r="AA47" s="10">
        <v>155.9</v>
      </c>
      <c r="AB47" s="95">
        <v>1529700</v>
      </c>
      <c r="AC47" s="10">
        <v>155.41</v>
      </c>
      <c r="AD47" s="2">
        <f t="shared" si="0"/>
        <v>2.5900000000000034</v>
      </c>
      <c r="AE47" s="138">
        <f t="shared" si="1"/>
        <v>2.6451612903226618E-3</v>
      </c>
    </row>
    <row r="48" spans="1:31" x14ac:dyDescent="0.25">
      <c r="O48" s="83">
        <v>1.04</v>
      </c>
      <c r="P48" s="83">
        <f t="shared" si="3"/>
        <v>163.2072</v>
      </c>
      <c r="Q48" s="2"/>
      <c r="T48" s="136" t="s">
        <v>104</v>
      </c>
      <c r="U48" s="88" t="s">
        <v>130</v>
      </c>
      <c r="W48" s="133">
        <v>42475</v>
      </c>
      <c r="X48" s="10">
        <v>158.13</v>
      </c>
      <c r="Y48" s="10">
        <v>158.34</v>
      </c>
      <c r="Z48" s="10">
        <v>154.52000000000001</v>
      </c>
      <c r="AA48" s="10">
        <v>155.49</v>
      </c>
      <c r="AB48" s="95">
        <v>2768500</v>
      </c>
      <c r="AC48" s="10">
        <v>155</v>
      </c>
      <c r="AD48" s="2">
        <f t="shared" si="0"/>
        <v>3.8199999999999932</v>
      </c>
      <c r="AE48" s="138">
        <f t="shared" si="1"/>
        <v>-2.0970186963112591E-2</v>
      </c>
    </row>
    <row r="49" spans="1:31" x14ac:dyDescent="0.25">
      <c r="O49" s="83">
        <v>1.03</v>
      </c>
      <c r="P49" s="83">
        <f t="shared" si="3"/>
        <v>161.6379</v>
      </c>
      <c r="Q49" s="2"/>
      <c r="T49" s="136"/>
      <c r="U49" s="88"/>
      <c r="W49" s="133">
        <v>42474</v>
      </c>
      <c r="X49" s="10">
        <v>157.29</v>
      </c>
      <c r="Y49" s="10">
        <v>159.11000000000001</v>
      </c>
      <c r="Z49" s="10">
        <v>156</v>
      </c>
      <c r="AA49" s="10">
        <v>158.82</v>
      </c>
      <c r="AB49" s="95">
        <v>2754900</v>
      </c>
      <c r="AC49" s="10">
        <v>158.32</v>
      </c>
      <c r="AD49" s="2">
        <f t="shared" si="0"/>
        <v>3.1100000000000136</v>
      </c>
      <c r="AE49" s="138">
        <f t="shared" si="1"/>
        <v>-4.1514655931563782E-3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160.0686</v>
      </c>
      <c r="Q50" s="2"/>
      <c r="T50" s="136" t="s">
        <v>105</v>
      </c>
      <c r="U50" s="88" t="s">
        <v>394</v>
      </c>
      <c r="W50" s="133">
        <v>42473</v>
      </c>
      <c r="X50" s="10">
        <v>156.47</v>
      </c>
      <c r="Y50" s="10">
        <v>159.65</v>
      </c>
      <c r="Z50" s="10">
        <v>155.61000000000001</v>
      </c>
      <c r="AA50" s="10">
        <v>159.47999999999999</v>
      </c>
      <c r="AB50" s="95">
        <v>2173000</v>
      </c>
      <c r="AC50" s="10">
        <v>158.97999999999999</v>
      </c>
      <c r="AD50" s="2">
        <f t="shared" si="0"/>
        <v>4.039999999999992</v>
      </c>
      <c r="AE50" s="138">
        <f t="shared" si="1"/>
        <v>2.6074609526268278E-2</v>
      </c>
    </row>
    <row r="51" spans="1:31" x14ac:dyDescent="0.25">
      <c r="O51" s="83">
        <v>1.01</v>
      </c>
      <c r="P51" s="83">
        <f t="shared" si="3"/>
        <v>158.49930000000001</v>
      </c>
      <c r="Q51" s="2"/>
      <c r="T51" s="136" t="s">
        <v>106</v>
      </c>
      <c r="U51" s="88" t="s">
        <v>307</v>
      </c>
      <c r="W51" s="133">
        <v>42472</v>
      </c>
      <c r="X51" s="10">
        <v>156.01</v>
      </c>
      <c r="Y51" s="10">
        <v>156.37</v>
      </c>
      <c r="Z51" s="10">
        <v>153</v>
      </c>
      <c r="AA51" s="10">
        <v>155.43</v>
      </c>
      <c r="AB51" s="95">
        <v>1653700</v>
      </c>
      <c r="AC51" s="10">
        <v>154.94</v>
      </c>
      <c r="AD51" s="2">
        <f t="shared" si="0"/>
        <v>3.3700000000000045</v>
      </c>
      <c r="AE51" s="138">
        <f t="shared" si="1"/>
        <v>-1.1603919546158137E-3</v>
      </c>
    </row>
    <row r="52" spans="1:31" x14ac:dyDescent="0.25">
      <c r="O52" s="83">
        <v>1</v>
      </c>
      <c r="P52" s="83">
        <f t="shared" si="3"/>
        <v>156.93</v>
      </c>
      <c r="Q52" s="2"/>
      <c r="T52" s="136" t="s">
        <v>107</v>
      </c>
      <c r="U52" s="90">
        <v>2026468</v>
      </c>
      <c r="W52" s="133">
        <v>42471</v>
      </c>
      <c r="X52" s="10">
        <v>157.43</v>
      </c>
      <c r="Y52" s="10">
        <v>157.80000000000001</v>
      </c>
      <c r="Z52" s="10">
        <v>155.6</v>
      </c>
      <c r="AA52" s="10">
        <v>155.61000000000001</v>
      </c>
      <c r="AB52" s="95">
        <v>1856800</v>
      </c>
      <c r="AC52" s="10">
        <v>155.12</v>
      </c>
      <c r="AD52" s="2">
        <f t="shared" si="0"/>
        <v>2.2000000000000171</v>
      </c>
      <c r="AE52" s="138">
        <f t="shared" si="1"/>
        <v>-3.4690993190286123E-3</v>
      </c>
    </row>
    <row r="53" spans="1:31" x14ac:dyDescent="0.25">
      <c r="O53" s="83">
        <v>0.99</v>
      </c>
      <c r="P53" s="83">
        <f t="shared" si="3"/>
        <v>155.36070000000001</v>
      </c>
      <c r="Q53" s="2"/>
      <c r="T53" s="136" t="s">
        <v>110</v>
      </c>
      <c r="U53" s="90">
        <v>2580700</v>
      </c>
      <c r="W53" s="133">
        <v>42468</v>
      </c>
      <c r="X53" s="10">
        <v>156.28</v>
      </c>
      <c r="Y53" s="10">
        <v>156.9</v>
      </c>
      <c r="Z53" s="10">
        <v>154.63999999999999</v>
      </c>
      <c r="AA53" s="10">
        <v>156.15</v>
      </c>
      <c r="AB53" s="95">
        <v>1852600</v>
      </c>
      <c r="AC53" s="10">
        <v>155.66</v>
      </c>
      <c r="AD53" s="2">
        <f t="shared" si="0"/>
        <v>2.2600000000000193</v>
      </c>
      <c r="AE53" s="138">
        <f t="shared" si="1"/>
        <v>7.6385292594511878E-3</v>
      </c>
    </row>
    <row r="54" spans="1:31" x14ac:dyDescent="0.25">
      <c r="O54" s="83">
        <v>0.98</v>
      </c>
      <c r="P54" s="83">
        <f t="shared" si="3"/>
        <v>153.79140000000001</v>
      </c>
      <c r="Q54" s="2"/>
      <c r="T54" s="136" t="s">
        <v>108</v>
      </c>
      <c r="U54" s="88" t="s">
        <v>395</v>
      </c>
      <c r="W54" s="133">
        <v>42467</v>
      </c>
      <c r="X54" s="10">
        <v>157.47999999999999</v>
      </c>
      <c r="Y54" s="10">
        <v>157.94999999999999</v>
      </c>
      <c r="Z54" s="10">
        <v>154.69</v>
      </c>
      <c r="AA54" s="10">
        <v>154.97</v>
      </c>
      <c r="AB54" s="95">
        <v>2297500</v>
      </c>
      <c r="AC54" s="10">
        <v>154.47999999999999</v>
      </c>
      <c r="AD54" s="2">
        <f t="shared" si="0"/>
        <v>3.2599999999999909</v>
      </c>
      <c r="AE54" s="138">
        <f t="shared" si="1"/>
        <v>-1.6301579215486472E-2</v>
      </c>
    </row>
    <row r="55" spans="1:31" x14ac:dyDescent="0.25">
      <c r="O55" s="83">
        <v>0.97</v>
      </c>
      <c r="P55" s="83">
        <f t="shared" si="3"/>
        <v>152.22210000000001</v>
      </c>
      <c r="T55" s="136" t="s">
        <v>111</v>
      </c>
      <c r="U55" s="88" t="s">
        <v>130</v>
      </c>
      <c r="W55" s="133">
        <v>42466</v>
      </c>
      <c r="X55" s="10">
        <v>154.69999999999999</v>
      </c>
      <c r="Y55" s="10">
        <v>157.77000000000001</v>
      </c>
      <c r="Z55" s="10">
        <v>153.71</v>
      </c>
      <c r="AA55" s="10">
        <v>157.54</v>
      </c>
      <c r="AB55" s="95">
        <v>2814900</v>
      </c>
      <c r="AC55" s="10">
        <v>157.04</v>
      </c>
      <c r="AD55" s="2">
        <f t="shared" si="0"/>
        <v>4.0600000000000023</v>
      </c>
      <c r="AE55" s="138">
        <f t="shared" si="1"/>
        <v>1.6177041542642767E-2</v>
      </c>
    </row>
    <row r="56" spans="1:31" x14ac:dyDescent="0.25">
      <c r="O56" s="83">
        <v>0.96</v>
      </c>
      <c r="P56" s="83">
        <f t="shared" si="3"/>
        <v>150.65280000000001</v>
      </c>
      <c r="T56" s="136" t="s">
        <v>112</v>
      </c>
      <c r="U56" s="88">
        <v>-0.69</v>
      </c>
      <c r="W56" s="133">
        <v>42465</v>
      </c>
      <c r="X56" s="10">
        <v>154.44999999999999</v>
      </c>
      <c r="Y56" s="10">
        <v>157.05000000000001</v>
      </c>
      <c r="Z56" s="10">
        <v>154.44999999999999</v>
      </c>
      <c r="AA56" s="10">
        <v>155.03</v>
      </c>
      <c r="AB56" s="95">
        <v>5691500</v>
      </c>
      <c r="AC56" s="10">
        <v>154.54</v>
      </c>
      <c r="AD56" s="2">
        <f t="shared" si="0"/>
        <v>2.6000000000000227</v>
      </c>
      <c r="AE56" s="138">
        <f t="shared" si="1"/>
        <v>-6.3014403292181997E-3</v>
      </c>
    </row>
    <row r="57" spans="1:31" x14ac:dyDescent="0.25">
      <c r="O57" s="83">
        <v>0.95</v>
      </c>
      <c r="P57" s="83">
        <f t="shared" si="3"/>
        <v>149.08349999999999</v>
      </c>
      <c r="T57" s="136" t="s">
        <v>109</v>
      </c>
      <c r="U57" s="88" t="s">
        <v>396</v>
      </c>
      <c r="W57" s="133">
        <v>42464</v>
      </c>
      <c r="X57" s="10">
        <v>158</v>
      </c>
      <c r="Y57" s="10">
        <v>158.33000000000001</v>
      </c>
      <c r="Z57" s="10">
        <v>155.66</v>
      </c>
      <c r="AA57" s="10">
        <v>156.01</v>
      </c>
      <c r="AB57" s="95">
        <v>1776000</v>
      </c>
      <c r="AC57" s="10">
        <v>155.52000000000001</v>
      </c>
      <c r="AD57" s="2">
        <f t="shared" si="0"/>
        <v>2.6700000000000159</v>
      </c>
      <c r="AE57" s="138">
        <f t="shared" si="1"/>
        <v>-1.1315956770502233E-2</v>
      </c>
    </row>
    <row r="58" spans="1:31" x14ac:dyDescent="0.25">
      <c r="O58" s="83">
        <v>0.94</v>
      </c>
      <c r="P58" s="83">
        <f t="shared" si="3"/>
        <v>147.51419999999999</v>
      </c>
      <c r="W58" s="133">
        <v>42461</v>
      </c>
      <c r="X58" s="10">
        <v>154.04</v>
      </c>
      <c r="Y58" s="10">
        <v>157.91999999999999</v>
      </c>
      <c r="Z58" s="10">
        <v>151.16</v>
      </c>
      <c r="AA58" s="10">
        <v>157.80000000000001</v>
      </c>
      <c r="AB58" s="95">
        <v>2567100</v>
      </c>
      <c r="AC58" s="10">
        <v>157.30000000000001</v>
      </c>
      <c r="AD58" s="2">
        <f t="shared" si="0"/>
        <v>6.7599999999999909</v>
      </c>
      <c r="AE58" s="138">
        <f t="shared" si="1"/>
        <v>2.1362249204597283E-2</v>
      </c>
    </row>
    <row r="59" spans="1:31" x14ac:dyDescent="0.25">
      <c r="O59" s="83">
        <v>0.93</v>
      </c>
      <c r="P59" s="83">
        <f t="shared" si="3"/>
        <v>145.94490000000002</v>
      </c>
      <c r="W59" s="133">
        <v>42460</v>
      </c>
      <c r="X59" s="10">
        <v>157.02000000000001</v>
      </c>
      <c r="Y59" s="10">
        <v>157.37</v>
      </c>
      <c r="Z59" s="10">
        <v>154.44999999999999</v>
      </c>
      <c r="AA59" s="10">
        <v>154.5</v>
      </c>
      <c r="AB59" s="95">
        <v>2496800</v>
      </c>
      <c r="AC59" s="10">
        <v>154.01</v>
      </c>
      <c r="AD59" s="2">
        <f t="shared" si="0"/>
        <v>2.9200000000000159</v>
      </c>
      <c r="AE59" s="138">
        <f t="shared" si="1"/>
        <v>-1.5533111736128924E-2</v>
      </c>
    </row>
    <row r="60" spans="1:31" x14ac:dyDescent="0.25">
      <c r="O60" s="83">
        <v>0.92</v>
      </c>
      <c r="P60" s="83">
        <f t="shared" si="3"/>
        <v>144.37560000000002</v>
      </c>
      <c r="W60" s="133">
        <v>42459</v>
      </c>
      <c r="X60" s="10">
        <v>155</v>
      </c>
      <c r="Y60" s="10">
        <v>157.28</v>
      </c>
      <c r="Z60" s="10">
        <v>154.54</v>
      </c>
      <c r="AA60" s="10">
        <v>156.93</v>
      </c>
      <c r="AB60" s="95">
        <v>2679400</v>
      </c>
      <c r="AC60" s="10">
        <v>156.44</v>
      </c>
      <c r="AD60" s="2">
        <f t="shared" si="0"/>
        <v>2.7400000000000091</v>
      </c>
      <c r="AE60" s="138">
        <f t="shared" si="1"/>
        <v>1.8158151643345111E-2</v>
      </c>
    </row>
    <row r="61" spans="1:31" x14ac:dyDescent="0.25">
      <c r="O61" s="83">
        <v>0.91</v>
      </c>
      <c r="P61" s="83">
        <f t="shared" si="3"/>
        <v>142.80630000000002</v>
      </c>
      <c r="W61" s="133">
        <v>42458</v>
      </c>
      <c r="X61" s="10">
        <v>153.27000000000001</v>
      </c>
      <c r="Y61" s="10">
        <v>154.93</v>
      </c>
      <c r="Z61" s="10">
        <v>152.18</v>
      </c>
      <c r="AA61" s="10">
        <v>154.13</v>
      </c>
      <c r="AB61" s="95">
        <v>2676500</v>
      </c>
      <c r="AC61" s="10">
        <v>153.65</v>
      </c>
      <c r="AD61" s="2">
        <f t="shared" si="0"/>
        <v>2.75</v>
      </c>
      <c r="AE61" s="138">
        <f t="shared" si="1"/>
        <v>6.748787839077508E-3</v>
      </c>
    </row>
    <row r="62" spans="1:31" x14ac:dyDescent="0.25">
      <c r="O62" s="83">
        <v>0.9</v>
      </c>
      <c r="P62" s="83">
        <f t="shared" si="3"/>
        <v>141.23700000000002</v>
      </c>
      <c r="W62" s="133">
        <v>42457</v>
      </c>
      <c r="X62" s="10">
        <v>153.28</v>
      </c>
      <c r="Y62" s="10">
        <v>153.5</v>
      </c>
      <c r="Z62" s="10">
        <v>152.07</v>
      </c>
      <c r="AA62" s="10">
        <v>153.1</v>
      </c>
      <c r="AB62" s="95">
        <v>1722400</v>
      </c>
      <c r="AC62" s="10">
        <v>152.62</v>
      </c>
      <c r="AD62" s="2">
        <f t="shared" si="0"/>
        <v>1.4300000000000068</v>
      </c>
      <c r="AE62" s="138">
        <f t="shared" si="1"/>
        <v>6.5565171780757048E-4</v>
      </c>
    </row>
    <row r="63" spans="1:31" x14ac:dyDescent="0.25">
      <c r="W63" s="133">
        <v>42453</v>
      </c>
      <c r="X63" s="10">
        <v>151.76</v>
      </c>
      <c r="Y63" s="10">
        <v>153.29</v>
      </c>
      <c r="Z63" s="10">
        <v>151.12</v>
      </c>
      <c r="AA63" s="10">
        <v>153</v>
      </c>
      <c r="AB63" s="95">
        <v>2565100</v>
      </c>
      <c r="AC63" s="10">
        <v>152.52000000000001</v>
      </c>
      <c r="AD63" s="2">
        <f t="shared" si="0"/>
        <v>2.1699999999999875</v>
      </c>
      <c r="AE63" s="138">
        <f t="shared" si="1"/>
        <v>6.5569470854454082E-5</v>
      </c>
    </row>
    <row r="64" spans="1:31" x14ac:dyDescent="0.25">
      <c r="W64" s="133">
        <v>42452</v>
      </c>
      <c r="X64" s="10">
        <v>154.82</v>
      </c>
      <c r="Y64" s="10">
        <v>155.32</v>
      </c>
      <c r="Z64" s="10">
        <v>152.34</v>
      </c>
      <c r="AA64" s="10">
        <v>152.99</v>
      </c>
      <c r="AB64" s="95">
        <v>2757700</v>
      </c>
      <c r="AC64" s="10">
        <v>152.51</v>
      </c>
      <c r="AD64" s="2">
        <f t="shared" si="0"/>
        <v>2.9799999999999898</v>
      </c>
      <c r="AE64" s="138">
        <f t="shared" si="1"/>
        <v>-1.1408569391327061E-2</v>
      </c>
    </row>
    <row r="65" spans="23:31" x14ac:dyDescent="0.25">
      <c r="W65" s="133">
        <v>42451</v>
      </c>
      <c r="X65" s="10">
        <v>152.4</v>
      </c>
      <c r="Y65" s="10">
        <v>155.61000000000001</v>
      </c>
      <c r="Z65" s="10">
        <v>151.55000000000001</v>
      </c>
      <c r="AA65" s="10">
        <v>154.76</v>
      </c>
      <c r="AB65" s="95">
        <v>3394500</v>
      </c>
      <c r="AC65" s="10">
        <v>154.27000000000001</v>
      </c>
      <c r="AD65" s="2">
        <f t="shared" si="0"/>
        <v>4.0600000000000023</v>
      </c>
      <c r="AE65" s="138">
        <f t="shared" si="1"/>
        <v>1.2203923627058577E-2</v>
      </c>
    </row>
    <row r="66" spans="23:31" x14ac:dyDescent="0.25">
      <c r="W66" s="133">
        <v>42450</v>
      </c>
      <c r="X66" s="10">
        <v>152.59</v>
      </c>
      <c r="Y66" s="10">
        <v>153</v>
      </c>
      <c r="Z66" s="10">
        <v>150.83000000000001</v>
      </c>
      <c r="AA66" s="10">
        <v>152.88999999999999</v>
      </c>
      <c r="AB66" s="95">
        <v>2820700</v>
      </c>
      <c r="AC66" s="10">
        <v>152.41</v>
      </c>
      <c r="AD66" s="2">
        <f t="shared" si="0"/>
        <v>2.1699999999999875</v>
      </c>
      <c r="AE66" s="138">
        <f t="shared" si="1"/>
        <v>2.6314058285639153E-3</v>
      </c>
    </row>
    <row r="67" spans="23:31" x14ac:dyDescent="0.25">
      <c r="W67" s="133">
        <v>42447</v>
      </c>
      <c r="X67" s="10">
        <v>151.94</v>
      </c>
      <c r="Y67" s="10">
        <v>153</v>
      </c>
      <c r="Z67" s="10">
        <v>150.87</v>
      </c>
      <c r="AA67" s="10">
        <v>152.49</v>
      </c>
      <c r="AB67" s="95">
        <v>7056800</v>
      </c>
      <c r="AC67" s="10">
        <v>152.01</v>
      </c>
      <c r="AD67" s="2">
        <f>Y67-Z67</f>
        <v>2.1299999999999955</v>
      </c>
      <c r="AE67" s="138">
        <f>AC67/AC68-1</f>
        <v>6.2222810617593716E-3</v>
      </c>
    </row>
    <row r="68" spans="23:31" x14ac:dyDescent="0.25">
      <c r="W68" s="133">
        <v>42446</v>
      </c>
      <c r="X68" s="10">
        <v>147.37</v>
      </c>
      <c r="Y68" s="10">
        <v>151.72</v>
      </c>
      <c r="Z68" s="10">
        <v>147.37</v>
      </c>
      <c r="AA68" s="10">
        <v>151.55000000000001</v>
      </c>
      <c r="AB68" s="95">
        <v>4470800</v>
      </c>
      <c r="AC68" s="10">
        <v>151.07</v>
      </c>
      <c r="AD68" s="2">
        <f>Y68-Z68</f>
        <v>4.3499999999999943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7" priority="11">
      <formula>F21&gt;0</formula>
    </cfRule>
    <cfRule type="expression" dxfId="166" priority="12">
      <formula>F21&lt;0</formula>
    </cfRule>
  </conditionalFormatting>
  <conditionalFormatting sqref="H21:H23">
    <cfRule type="expression" dxfId="165" priority="9">
      <formula>H21&gt;0</formula>
    </cfRule>
    <cfRule type="expression" dxfId="164" priority="10">
      <formula>H21&lt;0</formula>
    </cfRule>
  </conditionalFormatting>
  <conditionalFormatting sqref="Q8">
    <cfRule type="expression" dxfId="163" priority="1">
      <formula>Q8&gt;0</formula>
    </cfRule>
    <cfRule type="expression" dxfId="162" priority="2">
      <formula>Q8&lt;0</formula>
    </cfRule>
  </conditionalFormatting>
  <conditionalFormatting sqref="Q7">
    <cfRule type="expression" dxfId="161" priority="3">
      <formula>Q7&gt;0</formula>
    </cfRule>
    <cfRule type="expression" dxfId="16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7" si="0"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240</v>
      </c>
      <c r="T2" s="1"/>
      <c r="W2" s="133">
        <v>42541</v>
      </c>
      <c r="X2" s="10">
        <v>43.07</v>
      </c>
      <c r="Y2" s="10">
        <v>44.03</v>
      </c>
      <c r="Z2" s="10">
        <v>43</v>
      </c>
      <c r="AA2" s="10">
        <v>43.4</v>
      </c>
      <c r="AB2" s="95">
        <v>4427800</v>
      </c>
      <c r="AC2" s="10">
        <v>43.4</v>
      </c>
      <c r="AD2" s="2">
        <f>Y2-Z2</f>
        <v>1.0300000000000011</v>
      </c>
      <c r="AE2" s="138">
        <f>AC2/AC3-1</f>
        <v>1.8301267010793154E-2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46.455625000000005</v>
      </c>
      <c r="T3" s="1"/>
      <c r="W3" s="133">
        <v>42538</v>
      </c>
      <c r="X3" s="10">
        <v>41.9</v>
      </c>
      <c r="Y3" s="10">
        <v>43.07</v>
      </c>
      <c r="Z3" s="10">
        <v>41.5</v>
      </c>
      <c r="AA3" s="10">
        <v>42.62</v>
      </c>
      <c r="AB3" s="95">
        <v>8115000</v>
      </c>
      <c r="AC3" s="10">
        <v>42.62</v>
      </c>
      <c r="AD3" s="2">
        <f t="shared" ref="AD3:AD66" si="1">Y3-Z3</f>
        <v>1.5700000000000003</v>
      </c>
      <c r="AE3" s="138">
        <f t="shared" ref="AE3:AE66" si="2">AC3/AC4-1</f>
        <v>1.8885967009323323E-2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4"/>
      <c r="I4" s="3"/>
      <c r="J4" s="3"/>
      <c r="K4" s="3"/>
      <c r="O4" s="11" t="s">
        <v>66</v>
      </c>
      <c r="Q4" s="55">
        <v>43.4</v>
      </c>
      <c r="T4" s="163"/>
      <c r="W4" s="133">
        <v>42537</v>
      </c>
      <c r="X4" s="10">
        <v>42.23</v>
      </c>
      <c r="Y4" s="10">
        <v>42.9</v>
      </c>
      <c r="Z4" s="10">
        <v>41.68</v>
      </c>
      <c r="AA4" s="10">
        <v>41.83</v>
      </c>
      <c r="AB4" s="95">
        <v>7661500</v>
      </c>
      <c r="AC4" s="10">
        <v>41.83</v>
      </c>
      <c r="AD4" s="2">
        <f t="shared" si="1"/>
        <v>1.2199999999999989</v>
      </c>
      <c r="AE4" s="138">
        <f t="shared" si="2"/>
        <v>-2.4714385637677805E-2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4"/>
      <c r="I5" s="3"/>
      <c r="J5" s="3"/>
      <c r="K5" s="3"/>
      <c r="O5" s="11" t="s">
        <v>67</v>
      </c>
      <c r="Q5" s="3">
        <f>Q4*Q2</f>
        <v>10416</v>
      </c>
      <c r="W5" s="133">
        <v>42536</v>
      </c>
      <c r="X5" s="10">
        <v>42.55</v>
      </c>
      <c r="Y5" s="10">
        <v>43.72</v>
      </c>
      <c r="Z5" s="10">
        <v>42.51</v>
      </c>
      <c r="AA5" s="10">
        <v>42.89</v>
      </c>
      <c r="AB5" s="95">
        <v>6331700</v>
      </c>
      <c r="AC5" s="10">
        <v>42.89</v>
      </c>
      <c r="AD5" s="2">
        <f t="shared" si="1"/>
        <v>1.2100000000000009</v>
      </c>
      <c r="AE5" s="138">
        <f t="shared" si="2"/>
        <v>1.9006889997624121E-2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4"/>
      <c r="I6" s="3"/>
      <c r="J6" s="3"/>
      <c r="K6" s="3"/>
      <c r="O6" s="11" t="s">
        <v>64</v>
      </c>
      <c r="Q6" s="2">
        <f>Q3*Q2</f>
        <v>11149.35</v>
      </c>
      <c r="W6" s="133">
        <v>42535</v>
      </c>
      <c r="X6" s="10">
        <v>43.98</v>
      </c>
      <c r="Y6" s="10">
        <v>44.3</v>
      </c>
      <c r="Z6" s="10">
        <v>41.46</v>
      </c>
      <c r="AA6" s="10">
        <v>42.09</v>
      </c>
      <c r="AB6" s="95">
        <v>8160000</v>
      </c>
      <c r="AC6" s="10">
        <v>42.09</v>
      </c>
      <c r="AD6" s="2">
        <f t="shared" si="1"/>
        <v>2.8399999999999963</v>
      </c>
      <c r="AE6" s="138">
        <f t="shared" si="2"/>
        <v>-4.4711756695415272E-2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4"/>
      <c r="I7" s="3"/>
      <c r="J7" s="3"/>
      <c r="K7" s="3"/>
      <c r="O7" s="11" t="s">
        <v>200</v>
      </c>
      <c r="Q7" s="2">
        <f>Q10+Q8</f>
        <v>-733.35000000000036</v>
      </c>
      <c r="R7" s="196"/>
      <c r="W7" s="133">
        <v>42534</v>
      </c>
      <c r="X7" s="10">
        <v>45.59</v>
      </c>
      <c r="Y7" s="10">
        <v>45.88</v>
      </c>
      <c r="Z7" s="10">
        <v>43.64</v>
      </c>
      <c r="AA7" s="10">
        <v>44.06</v>
      </c>
      <c r="AB7" s="95">
        <v>7123700</v>
      </c>
      <c r="AC7" s="10">
        <v>44.06</v>
      </c>
      <c r="AD7" s="2">
        <f t="shared" si="1"/>
        <v>2.240000000000002</v>
      </c>
      <c r="AE7" s="138">
        <f t="shared" si="2"/>
        <v>-4.3836805555555469E-2</v>
      </c>
    </row>
    <row r="8" spans="1:31" x14ac:dyDescent="0.25">
      <c r="O8" s="11" t="s">
        <v>205</v>
      </c>
      <c r="P8" s="34"/>
      <c r="Q8" s="2">
        <f>K18+M18-F18+Q2*Q4</f>
        <v>-733.35000000000036</v>
      </c>
      <c r="W8" s="133">
        <v>42531</v>
      </c>
      <c r="X8" s="10">
        <v>46.09</v>
      </c>
      <c r="Y8" s="10">
        <v>46.69</v>
      </c>
      <c r="Z8" s="10">
        <v>45.63</v>
      </c>
      <c r="AA8" s="10">
        <v>46.08</v>
      </c>
      <c r="AB8" s="95">
        <v>4200500</v>
      </c>
      <c r="AC8" s="10">
        <v>46.08</v>
      </c>
      <c r="AD8" s="2">
        <f t="shared" si="1"/>
        <v>1.0599999999999952</v>
      </c>
      <c r="AE8" s="138">
        <f t="shared" si="2"/>
        <v>-1.3276231263383398E-2</v>
      </c>
    </row>
    <row r="9" spans="1:31" x14ac:dyDescent="0.25">
      <c r="O9" s="11" t="s">
        <v>272</v>
      </c>
      <c r="Q9" s="138">
        <f>IF(Q2=0, 0, Q8/Q6)</f>
        <v>-6.577513487333346E-2</v>
      </c>
      <c r="W9" s="133">
        <v>42530</v>
      </c>
      <c r="X9" s="10">
        <v>45.59</v>
      </c>
      <c r="Y9" s="10">
        <v>46.91</v>
      </c>
      <c r="Z9" s="10">
        <v>45.44</v>
      </c>
      <c r="AA9" s="10">
        <v>46.7</v>
      </c>
      <c r="AB9" s="95">
        <v>4648800</v>
      </c>
      <c r="AC9" s="10">
        <v>46.7</v>
      </c>
      <c r="AD9" s="2">
        <f t="shared" si="1"/>
        <v>1.4699999999999989</v>
      </c>
      <c r="AE9" s="138">
        <f t="shared" si="2"/>
        <v>2.2105493543445043E-2</v>
      </c>
    </row>
    <row r="10" spans="1:31" x14ac:dyDescent="0.25">
      <c r="O10" s="11" t="s">
        <v>271</v>
      </c>
      <c r="P10" s="34"/>
      <c r="Q10" s="2">
        <f>M48</f>
        <v>0</v>
      </c>
      <c r="W10" s="133">
        <v>42529</v>
      </c>
      <c r="X10" s="10">
        <v>45.94</v>
      </c>
      <c r="Y10" s="10">
        <v>46.53</v>
      </c>
      <c r="Z10" s="10">
        <v>45.29</v>
      </c>
      <c r="AA10" s="10">
        <v>45.69</v>
      </c>
      <c r="AB10" s="95">
        <v>4873500</v>
      </c>
      <c r="AC10" s="10">
        <v>45.69</v>
      </c>
      <c r="AD10" s="2">
        <f t="shared" si="1"/>
        <v>1.240000000000002</v>
      </c>
      <c r="AE10" s="138">
        <f t="shared" si="2"/>
        <v>-2.6195153896529932E-3</v>
      </c>
    </row>
    <row r="11" spans="1:31" x14ac:dyDescent="0.25">
      <c r="O11" s="11" t="s">
        <v>193</v>
      </c>
      <c r="P11" s="34"/>
      <c r="Q11" s="138">
        <f>IF(U58="N/A (N/A)", 0, VALUE(TRIM(CLEAN(MID(U58, FIND("(", U58)+1, 5)))))</f>
        <v>0</v>
      </c>
      <c r="W11" s="133">
        <v>42528</v>
      </c>
      <c r="X11" s="10">
        <v>44.5</v>
      </c>
      <c r="Y11" s="10">
        <v>46.46</v>
      </c>
      <c r="Z11" s="10">
        <v>44.01</v>
      </c>
      <c r="AA11" s="10">
        <v>45.81</v>
      </c>
      <c r="AB11" s="95">
        <v>5860700</v>
      </c>
      <c r="AC11" s="10">
        <v>45.81</v>
      </c>
      <c r="AD11" s="2">
        <f t="shared" si="1"/>
        <v>2.4500000000000028</v>
      </c>
      <c r="AE11" s="138">
        <f t="shared" si="2"/>
        <v>2.8744666516954842E-2</v>
      </c>
    </row>
    <row r="12" spans="1:31" x14ac:dyDescent="0.25">
      <c r="W12" s="133">
        <v>42527</v>
      </c>
      <c r="X12" s="10">
        <v>44.2</v>
      </c>
      <c r="Y12" s="10">
        <v>44.54</v>
      </c>
      <c r="Z12" s="10">
        <v>43.53</v>
      </c>
      <c r="AA12" s="10">
        <v>44.53</v>
      </c>
      <c r="AB12" s="95">
        <v>5249100</v>
      </c>
      <c r="AC12" s="10">
        <v>44.53</v>
      </c>
      <c r="AD12" s="2">
        <f t="shared" si="1"/>
        <v>1.009999999999998</v>
      </c>
      <c r="AE12" s="138">
        <f t="shared" si="2"/>
        <v>5.1918735891649526E-3</v>
      </c>
    </row>
    <row r="13" spans="1:31" x14ac:dyDescent="0.25">
      <c r="W13" s="133">
        <v>42524</v>
      </c>
      <c r="X13" s="10">
        <v>45.01</v>
      </c>
      <c r="Y13" s="10">
        <v>45.16</v>
      </c>
      <c r="Z13" s="10">
        <v>43.6</v>
      </c>
      <c r="AA13" s="10">
        <v>44.3</v>
      </c>
      <c r="AB13" s="95">
        <v>5639400</v>
      </c>
      <c r="AC13" s="10">
        <v>44.3</v>
      </c>
      <c r="AD13" s="2">
        <f t="shared" si="1"/>
        <v>1.5599999999999952</v>
      </c>
      <c r="AE13" s="138">
        <f t="shared" si="2"/>
        <v>-1.9260571175559127E-2</v>
      </c>
    </row>
    <row r="14" spans="1:31" x14ac:dyDescent="0.25">
      <c r="W14" s="133">
        <v>42523</v>
      </c>
      <c r="X14" s="10">
        <v>44.92</v>
      </c>
      <c r="Y14" s="10">
        <v>45.59</v>
      </c>
      <c r="Z14" s="10">
        <v>44.86</v>
      </c>
      <c r="AA14" s="10">
        <v>45.17</v>
      </c>
      <c r="AB14" s="95">
        <v>3355300</v>
      </c>
      <c r="AC14" s="10">
        <v>45.17</v>
      </c>
      <c r="AD14" s="2">
        <f t="shared" si="1"/>
        <v>0.73000000000000398</v>
      </c>
      <c r="AE14" s="138">
        <f t="shared" si="2"/>
        <v>-1.7679558011048924E-3</v>
      </c>
    </row>
    <row r="15" spans="1:31" x14ac:dyDescent="0.25">
      <c r="W15" s="133">
        <v>42522</v>
      </c>
      <c r="X15" s="10">
        <v>45.09</v>
      </c>
      <c r="Y15" s="10">
        <v>45.46</v>
      </c>
      <c r="Z15" s="10">
        <v>44.7</v>
      </c>
      <c r="AA15" s="10">
        <v>45.25</v>
      </c>
      <c r="AB15" s="95">
        <v>3982300</v>
      </c>
      <c r="AC15" s="10">
        <v>45.25</v>
      </c>
      <c r="AD15" s="2">
        <f t="shared" si="1"/>
        <v>0.75999999999999801</v>
      </c>
      <c r="AE15" s="138">
        <f t="shared" si="2"/>
        <v>3.5484586382790173E-3</v>
      </c>
    </row>
    <row r="16" spans="1:31" x14ac:dyDescent="0.25">
      <c r="W16" s="133">
        <v>42521</v>
      </c>
      <c r="X16" s="10">
        <v>45.13</v>
      </c>
      <c r="Y16" s="10">
        <v>45.3</v>
      </c>
      <c r="Z16" s="10">
        <v>44.3</v>
      </c>
      <c r="AA16" s="10">
        <v>45.09</v>
      </c>
      <c r="AB16" s="95">
        <v>5625200</v>
      </c>
      <c r="AC16" s="10">
        <v>45.09</v>
      </c>
      <c r="AD16" s="2">
        <f t="shared" si="1"/>
        <v>1</v>
      </c>
      <c r="AE16" s="138">
        <f t="shared" si="2"/>
        <v>-1.9920318725098474E-3</v>
      </c>
    </row>
    <row r="17" spans="1:31" x14ac:dyDescent="0.25">
      <c r="W17" s="133">
        <v>42517</v>
      </c>
      <c r="X17" s="10">
        <v>44.56</v>
      </c>
      <c r="Y17" s="10">
        <v>45.46</v>
      </c>
      <c r="Z17" s="10">
        <v>44.53</v>
      </c>
      <c r="AA17" s="10">
        <v>45.18</v>
      </c>
      <c r="AB17" s="95">
        <v>3618300</v>
      </c>
      <c r="AC17" s="10">
        <v>45.18</v>
      </c>
      <c r="AD17" s="2">
        <f t="shared" si="1"/>
        <v>0.92999999999999972</v>
      </c>
      <c r="AE17" s="138">
        <f t="shared" si="2"/>
        <v>1.5280898876404381E-2</v>
      </c>
    </row>
    <row r="18" spans="1:31" x14ac:dyDescent="0.25">
      <c r="A18" s="32" t="s">
        <v>81</v>
      </c>
      <c r="B18" s="14"/>
      <c r="C18" s="14">
        <f>SUM(C2:C7)</f>
        <v>240</v>
      </c>
      <c r="D18" s="18"/>
      <c r="E18" s="18"/>
      <c r="F18" s="18">
        <f>SUM(F2:F7)</f>
        <v>11149.35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42516</v>
      </c>
      <c r="X18" s="10">
        <v>45.2</v>
      </c>
      <c r="Y18" s="10">
        <v>45.33</v>
      </c>
      <c r="Z18" s="10">
        <v>44.14</v>
      </c>
      <c r="AA18" s="10">
        <v>44.5</v>
      </c>
      <c r="AB18" s="95">
        <v>4883300</v>
      </c>
      <c r="AC18" s="10">
        <v>44.5</v>
      </c>
      <c r="AD18" s="2">
        <f t="shared" si="1"/>
        <v>1.1899999999999977</v>
      </c>
      <c r="AE18" s="138">
        <f t="shared" si="2"/>
        <v>-1.3959672058497685E-2</v>
      </c>
    </row>
    <row r="19" spans="1:31" x14ac:dyDescent="0.25">
      <c r="W19" s="133">
        <v>42515</v>
      </c>
      <c r="X19" s="10">
        <v>45.12</v>
      </c>
      <c r="Y19" s="10">
        <v>45.94</v>
      </c>
      <c r="Z19" s="10">
        <v>45.07</v>
      </c>
      <c r="AA19" s="10">
        <v>45.13</v>
      </c>
      <c r="AB19" s="95">
        <v>3650300</v>
      </c>
      <c r="AC19" s="10">
        <v>45.13</v>
      </c>
      <c r="AD19" s="2">
        <f t="shared" si="1"/>
        <v>0.86999999999999744</v>
      </c>
      <c r="AE19" s="138">
        <f t="shared" si="2"/>
        <v>3.1118026228049711E-3</v>
      </c>
    </row>
    <row r="20" spans="1:31" x14ac:dyDescent="0.25">
      <c r="W20" s="133">
        <v>42514</v>
      </c>
      <c r="X20" s="10">
        <v>44.46</v>
      </c>
      <c r="Y20" s="10">
        <v>45.08</v>
      </c>
      <c r="Z20" s="10">
        <v>44.39</v>
      </c>
      <c r="AA20" s="10">
        <v>44.99</v>
      </c>
      <c r="AB20" s="95">
        <v>3702000</v>
      </c>
      <c r="AC20" s="10">
        <v>44.99</v>
      </c>
      <c r="AD20" s="2">
        <f t="shared" si="1"/>
        <v>0.68999999999999773</v>
      </c>
      <c r="AE20" s="138">
        <f t="shared" si="2"/>
        <v>1.7873303167420751E-2</v>
      </c>
    </row>
    <row r="21" spans="1:31" x14ac:dyDescent="0.25">
      <c r="W21" s="133">
        <v>42513</v>
      </c>
      <c r="X21" s="10">
        <v>44.54</v>
      </c>
      <c r="Y21" s="10">
        <v>45</v>
      </c>
      <c r="Z21" s="10">
        <v>44.15</v>
      </c>
      <c r="AA21" s="10">
        <v>44.2</v>
      </c>
      <c r="AB21" s="95">
        <v>3691800</v>
      </c>
      <c r="AC21" s="10">
        <v>44.2</v>
      </c>
      <c r="AD21" s="2">
        <f t="shared" si="1"/>
        <v>0.85000000000000142</v>
      </c>
      <c r="AE21" s="138">
        <f t="shared" si="2"/>
        <v>-6.5183187233085471E-3</v>
      </c>
    </row>
    <row r="22" spans="1:31" x14ac:dyDescent="0.25">
      <c r="W22" s="133">
        <v>42510</v>
      </c>
      <c r="X22" s="10">
        <v>44.39</v>
      </c>
      <c r="Y22" s="10">
        <v>45.29</v>
      </c>
      <c r="Z22" s="10">
        <v>44.22</v>
      </c>
      <c r="AA22" s="10">
        <v>44.49</v>
      </c>
      <c r="AB22" s="95">
        <v>3281500</v>
      </c>
      <c r="AC22" s="10">
        <v>44.49</v>
      </c>
      <c r="AD22" s="2">
        <f t="shared" si="1"/>
        <v>1.0700000000000003</v>
      </c>
      <c r="AE22" s="138">
        <f t="shared" si="2"/>
        <v>1.0906612133606108E-2</v>
      </c>
    </row>
    <row r="23" spans="1:31" x14ac:dyDescent="0.25">
      <c r="W23" s="133">
        <v>42509</v>
      </c>
      <c r="X23" s="10">
        <v>44.73</v>
      </c>
      <c r="Y23" s="10">
        <v>45.29</v>
      </c>
      <c r="Z23" s="10">
        <v>43.65</v>
      </c>
      <c r="AA23" s="10">
        <v>44.01</v>
      </c>
      <c r="AB23" s="95">
        <v>5552800</v>
      </c>
      <c r="AC23" s="10">
        <v>44.01</v>
      </c>
      <c r="AD23" s="2">
        <f t="shared" si="1"/>
        <v>1.6400000000000006</v>
      </c>
      <c r="AE23" s="138">
        <f t="shared" si="2"/>
        <v>-2.7833001988071704E-2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42508</v>
      </c>
      <c r="X24" s="10">
        <v>44.91</v>
      </c>
      <c r="Y24" s="10">
        <v>46.28</v>
      </c>
      <c r="Z24" s="10">
        <v>44.83</v>
      </c>
      <c r="AA24" s="10">
        <v>45.27</v>
      </c>
      <c r="AB24" s="95">
        <v>4478100</v>
      </c>
      <c r="AC24" s="10">
        <v>45.27</v>
      </c>
      <c r="AD24" s="2">
        <f t="shared" si="1"/>
        <v>1.4500000000000028</v>
      </c>
      <c r="AE24" s="138">
        <f t="shared" si="2"/>
        <v>4.8834628190901341E-3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5" si="3">C25*(E25-D25)</f>
        <v>-10.400000000000205</v>
      </c>
      <c r="G25" s="40">
        <f t="shared" ref="G25:G35" si="4">D25*C25</f>
        <v>3960</v>
      </c>
      <c r="H25" s="243">
        <f t="shared" ref="H25:H35" si="5">(E25-D25)/D25</f>
        <v>-2.6262626262626779E-3</v>
      </c>
      <c r="I25" s="40"/>
      <c r="W25" s="133">
        <v>42507</v>
      </c>
      <c r="X25" s="10">
        <v>44.35</v>
      </c>
      <c r="Y25" s="10">
        <v>46.08</v>
      </c>
      <c r="Z25" s="10">
        <v>44.32</v>
      </c>
      <c r="AA25" s="10">
        <v>45.05</v>
      </c>
      <c r="AB25" s="95">
        <v>5915400</v>
      </c>
      <c r="AC25" s="10">
        <v>45.05</v>
      </c>
      <c r="AD25" s="2">
        <f t="shared" si="1"/>
        <v>1.759999999999998</v>
      </c>
      <c r="AE25" s="138">
        <f t="shared" si="2"/>
        <v>1.0316214397846801E-2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43">
        <f t="shared" si="5"/>
        <v>-2.9090909090909046E-2</v>
      </c>
      <c r="I26" s="40"/>
      <c r="W26" s="133">
        <v>42506</v>
      </c>
      <c r="X26" s="10">
        <v>44.32</v>
      </c>
      <c r="Y26" s="10">
        <v>44.87</v>
      </c>
      <c r="Z26" s="10">
        <v>43.51</v>
      </c>
      <c r="AA26" s="10">
        <v>44.59</v>
      </c>
      <c r="AB26" s="95">
        <v>6075200</v>
      </c>
      <c r="AC26" s="10">
        <v>44.59</v>
      </c>
      <c r="AD26" s="2">
        <f t="shared" si="1"/>
        <v>1.3599999999999994</v>
      </c>
      <c r="AE26" s="138">
        <f t="shared" si="2"/>
        <v>1.7107664233576569E-2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43">
        <f t="shared" si="5"/>
        <v>-6.4911206368646654E-2</v>
      </c>
      <c r="I27" s="40"/>
      <c r="W27" s="133">
        <v>42503</v>
      </c>
      <c r="X27" s="10">
        <v>43.7</v>
      </c>
      <c r="Y27" s="10">
        <v>44.94</v>
      </c>
      <c r="Z27" s="10">
        <v>43.62</v>
      </c>
      <c r="AA27" s="10">
        <v>43.84</v>
      </c>
      <c r="AB27" s="95">
        <v>5761100</v>
      </c>
      <c r="AC27" s="10">
        <v>43.84</v>
      </c>
      <c r="AD27" s="2">
        <f t="shared" si="1"/>
        <v>1.3200000000000003</v>
      </c>
      <c r="AE27" s="138">
        <f t="shared" si="2"/>
        <v>1.3704888076748745E-3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43">
        <f t="shared" si="5"/>
        <v>-4.4894742438489316E-2</v>
      </c>
      <c r="I28" s="40"/>
      <c r="W28" s="133">
        <v>42502</v>
      </c>
      <c r="X28" s="10">
        <v>46.03</v>
      </c>
      <c r="Y28" s="10">
        <v>46.03</v>
      </c>
      <c r="Z28" s="10">
        <v>43.33</v>
      </c>
      <c r="AA28" s="10">
        <v>43.78</v>
      </c>
      <c r="AB28" s="95">
        <v>7909500</v>
      </c>
      <c r="AC28" s="10">
        <v>43.78</v>
      </c>
      <c r="AD28" s="2">
        <f t="shared" si="1"/>
        <v>2.7000000000000028</v>
      </c>
      <c r="AE28" s="138">
        <f t="shared" si="2"/>
        <v>-4.4104803493449696E-2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43">
        <f t="shared" si="5"/>
        <v>-5.363904080774079E-2</v>
      </c>
      <c r="I29" s="40"/>
      <c r="W29" s="133">
        <v>42501</v>
      </c>
      <c r="X29" s="10">
        <v>46.73</v>
      </c>
      <c r="Y29" s="10">
        <v>47.4</v>
      </c>
      <c r="Z29" s="10">
        <v>45.79</v>
      </c>
      <c r="AA29" s="10">
        <v>45.8</v>
      </c>
      <c r="AB29" s="95">
        <v>5050900</v>
      </c>
      <c r="AC29" s="10">
        <v>45.8</v>
      </c>
      <c r="AD29" s="2">
        <f t="shared" si="1"/>
        <v>1.6099999999999994</v>
      </c>
      <c r="AE29" s="138">
        <f t="shared" si="2"/>
        <v>-2.5531914893617058E-2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43">
        <f t="shared" si="5"/>
        <v>-7.066195700166425E-2</v>
      </c>
      <c r="I30" s="40"/>
      <c r="W30" s="133">
        <v>42500</v>
      </c>
      <c r="X30" s="10">
        <v>46.07</v>
      </c>
      <c r="Y30" s="10">
        <v>47.12</v>
      </c>
      <c r="Z30" s="10">
        <v>45.79</v>
      </c>
      <c r="AA30" s="10">
        <v>47</v>
      </c>
      <c r="AB30" s="95">
        <v>4796800</v>
      </c>
      <c r="AC30" s="10">
        <v>47</v>
      </c>
      <c r="AD30" s="2">
        <f t="shared" si="1"/>
        <v>1.3299999999999983</v>
      </c>
      <c r="AE30" s="138">
        <f t="shared" si="2"/>
        <v>2.8221395755852141E-2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43">
        <f t="shared" si="5"/>
        <v>-4.2004890805964056E-2</v>
      </c>
      <c r="I31" s="40"/>
      <c r="W31" s="133">
        <v>42499</v>
      </c>
      <c r="X31" s="10">
        <v>45.88</v>
      </c>
      <c r="Y31" s="10">
        <v>46.81</v>
      </c>
      <c r="Z31" s="10">
        <v>45.68</v>
      </c>
      <c r="AA31" s="10">
        <v>45.71</v>
      </c>
      <c r="AB31" s="95">
        <v>4603500</v>
      </c>
      <c r="AC31" s="10">
        <v>45.71</v>
      </c>
      <c r="AD31" s="2">
        <f t="shared" si="1"/>
        <v>1.1300000000000026</v>
      </c>
      <c r="AE31" s="138">
        <f t="shared" si="2"/>
        <v>2.1881838074389037E-4</v>
      </c>
    </row>
    <row r="32" spans="1:31" x14ac:dyDescent="0.25">
      <c r="B32" s="201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43">
        <f t="shared" si="5"/>
        <v>-5.4741364670719717E-2</v>
      </c>
      <c r="I32" s="40"/>
      <c r="W32" s="133">
        <v>42496</v>
      </c>
      <c r="X32" s="10">
        <v>44.8</v>
      </c>
      <c r="Y32" s="10">
        <v>45.73</v>
      </c>
      <c r="Z32" s="10">
        <v>44.01</v>
      </c>
      <c r="AA32" s="10">
        <v>45.7</v>
      </c>
      <c r="AB32" s="95">
        <v>9245700</v>
      </c>
      <c r="AC32" s="10">
        <v>45.7</v>
      </c>
      <c r="AD32" s="2">
        <f t="shared" si="1"/>
        <v>1.7199999999999989</v>
      </c>
      <c r="AE32" s="138">
        <f t="shared" si="2"/>
        <v>1.5781284729940115E-2</v>
      </c>
    </row>
    <row r="33" spans="2:31" x14ac:dyDescent="0.25">
      <c r="B33" s="201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43">
        <f t="shared" si="5"/>
        <v>-2.7570220425907684E-2</v>
      </c>
      <c r="I33" s="40"/>
      <c r="W33" s="133">
        <v>42495</v>
      </c>
      <c r="X33" s="10">
        <v>45.6</v>
      </c>
      <c r="Y33" s="10">
        <v>46.07</v>
      </c>
      <c r="Z33" s="10">
        <v>44.96</v>
      </c>
      <c r="AA33" s="10">
        <v>44.99</v>
      </c>
      <c r="AB33" s="95">
        <v>6034600</v>
      </c>
      <c r="AC33" s="10">
        <v>44.99</v>
      </c>
      <c r="AD33" s="2">
        <f t="shared" si="1"/>
        <v>1.1099999999999994</v>
      </c>
      <c r="AE33" s="138">
        <f t="shared" si="2"/>
        <v>-1.2294182217343463E-2</v>
      </c>
    </row>
    <row r="34" spans="2:31" x14ac:dyDescent="0.25">
      <c r="B34" s="201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43">
        <f t="shared" si="5"/>
        <v>-9.3973600599281767E-2</v>
      </c>
      <c r="I34" s="40"/>
      <c r="W34" s="133">
        <v>42494</v>
      </c>
      <c r="X34" s="10">
        <v>46.71</v>
      </c>
      <c r="Y34" s="10">
        <v>46.76</v>
      </c>
      <c r="Z34" s="10">
        <v>45.15</v>
      </c>
      <c r="AA34" s="10">
        <v>45.55</v>
      </c>
      <c r="AB34" s="95">
        <v>6732700</v>
      </c>
      <c r="AC34" s="10">
        <v>45.55</v>
      </c>
      <c r="AD34" s="2">
        <f t="shared" si="1"/>
        <v>1.6099999999999994</v>
      </c>
      <c r="AE34" s="138">
        <f t="shared" si="2"/>
        <v>-3.3524294504561958E-2</v>
      </c>
    </row>
    <row r="35" spans="2:31" x14ac:dyDescent="0.25">
      <c r="B35" s="201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43">
        <f t="shared" si="5"/>
        <v>-6.5774632121853957E-2</v>
      </c>
      <c r="I35" s="40"/>
      <c r="W35" s="133">
        <v>42493</v>
      </c>
      <c r="X35" s="10">
        <v>47</v>
      </c>
      <c r="Y35" s="10">
        <v>47.54</v>
      </c>
      <c r="Z35" s="10">
        <v>46.15</v>
      </c>
      <c r="AA35" s="10">
        <v>47.13</v>
      </c>
      <c r="AB35" s="95">
        <v>6714500</v>
      </c>
      <c r="AC35" s="10">
        <v>47.13</v>
      </c>
      <c r="AD35" s="2">
        <f t="shared" si="1"/>
        <v>1.3900000000000006</v>
      </c>
      <c r="AE35" s="138">
        <f t="shared" si="2"/>
        <v>1.0072867552507692E-2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42492</v>
      </c>
      <c r="X36" s="10">
        <v>46.61</v>
      </c>
      <c r="Y36" s="10">
        <v>46.81</v>
      </c>
      <c r="Z36" s="10">
        <v>45.81</v>
      </c>
      <c r="AA36" s="10">
        <v>46.66</v>
      </c>
      <c r="AB36" s="95">
        <v>6624600</v>
      </c>
      <c r="AC36" s="10">
        <v>46.66</v>
      </c>
      <c r="AD36" s="2">
        <f t="shared" si="1"/>
        <v>1</v>
      </c>
      <c r="AE36" s="138">
        <f t="shared" si="2"/>
        <v>1.8554900676708064E-2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42489</v>
      </c>
      <c r="X37" s="10">
        <v>47.89</v>
      </c>
      <c r="Y37" s="10">
        <v>47.93</v>
      </c>
      <c r="Z37" s="10">
        <v>45.58</v>
      </c>
      <c r="AA37" s="10">
        <v>45.81</v>
      </c>
      <c r="AB37" s="95">
        <v>10233200</v>
      </c>
      <c r="AC37" s="10">
        <v>45.81</v>
      </c>
      <c r="AD37" s="2">
        <f t="shared" si="1"/>
        <v>2.3500000000000014</v>
      </c>
      <c r="AE37" s="138">
        <f t="shared" si="2"/>
        <v>-4.6816479400749067E-2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42488</v>
      </c>
      <c r="X38" s="10">
        <v>48.84</v>
      </c>
      <c r="Y38" s="10">
        <v>49.21</v>
      </c>
      <c r="Z38" s="10">
        <v>47.9</v>
      </c>
      <c r="AA38" s="10">
        <v>48.06</v>
      </c>
      <c r="AB38" s="95">
        <v>5645200</v>
      </c>
      <c r="AC38" s="10">
        <v>48.06</v>
      </c>
      <c r="AD38" s="2">
        <f t="shared" si="1"/>
        <v>1.3100000000000023</v>
      </c>
      <c r="AE38" s="138">
        <f t="shared" si="2"/>
        <v>-1.798120147118909E-2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42487</v>
      </c>
      <c r="X39" s="10">
        <v>49.05</v>
      </c>
      <c r="Y39" s="10">
        <v>49.7</v>
      </c>
      <c r="Z39" s="10">
        <v>48.7</v>
      </c>
      <c r="AA39" s="10">
        <v>48.94</v>
      </c>
      <c r="AB39" s="95">
        <v>5201300</v>
      </c>
      <c r="AC39" s="10">
        <v>48.94</v>
      </c>
      <c r="AD39" s="2">
        <f t="shared" si="1"/>
        <v>1</v>
      </c>
      <c r="AE39" s="138">
        <f t="shared" si="2"/>
        <v>-4.0700040700041296E-3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4" t="s">
        <v>78</v>
      </c>
      <c r="P40" s="474"/>
      <c r="W40" s="133">
        <v>42486</v>
      </c>
      <c r="X40" s="10">
        <v>49.75</v>
      </c>
      <c r="Y40" s="10">
        <v>50.06</v>
      </c>
      <c r="Z40" s="10">
        <v>48.05</v>
      </c>
      <c r="AA40" s="10">
        <v>49.14</v>
      </c>
      <c r="AB40" s="95">
        <v>7541500</v>
      </c>
      <c r="AC40" s="10">
        <v>49.14</v>
      </c>
      <c r="AD40" s="2">
        <f t="shared" si="1"/>
        <v>2.0100000000000051</v>
      </c>
      <c r="AE40" s="138">
        <f t="shared" si="2"/>
        <v>-4.6586996151508631E-3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47.74</v>
      </c>
      <c r="Q41" s="2"/>
      <c r="W41" s="133">
        <v>42485</v>
      </c>
      <c r="X41" s="10">
        <v>51.06</v>
      </c>
      <c r="Y41" s="10">
        <v>51.45</v>
      </c>
      <c r="Z41" s="10">
        <v>49.3</v>
      </c>
      <c r="AA41" s="10">
        <v>49.37</v>
      </c>
      <c r="AB41" s="95">
        <v>6859000</v>
      </c>
      <c r="AC41" s="10">
        <v>49.37</v>
      </c>
      <c r="AD41" s="2">
        <f t="shared" si="1"/>
        <v>2.1500000000000057</v>
      </c>
      <c r="AE41" s="138">
        <f t="shared" si="2"/>
        <v>-2.700039416633826E-2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6">O42*$Q$4</f>
        <v>47.306000000000004</v>
      </c>
      <c r="Q42" s="2"/>
      <c r="T42" s="91" t="s">
        <v>113</v>
      </c>
      <c r="W42" s="133">
        <v>42482</v>
      </c>
      <c r="X42" s="10">
        <v>51.2</v>
      </c>
      <c r="Y42" s="10">
        <v>51.59</v>
      </c>
      <c r="Z42" s="10">
        <v>50.2</v>
      </c>
      <c r="AA42" s="10">
        <v>50.74</v>
      </c>
      <c r="AB42" s="95">
        <v>11340800</v>
      </c>
      <c r="AC42" s="10">
        <v>50.74</v>
      </c>
      <c r="AD42" s="2">
        <f t="shared" si="1"/>
        <v>1.3900000000000006</v>
      </c>
      <c r="AE42" s="138">
        <f t="shared" si="2"/>
        <v>-3.8286580742987075E-2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1.08</v>
      </c>
      <c r="P43" s="83">
        <f t="shared" si="6"/>
        <v>46.872</v>
      </c>
      <c r="Q43" s="2"/>
      <c r="T43" s="128" t="s">
        <v>98</v>
      </c>
      <c r="U43" s="98">
        <v>42.62</v>
      </c>
      <c r="W43" s="133">
        <v>42481</v>
      </c>
      <c r="X43" s="10">
        <v>55.32</v>
      </c>
      <c r="Y43" s="10">
        <v>56</v>
      </c>
      <c r="Z43" s="10">
        <v>51.33</v>
      </c>
      <c r="AA43" s="10">
        <v>52.76</v>
      </c>
      <c r="AB43" s="95">
        <v>25281200</v>
      </c>
      <c r="AC43" s="10">
        <v>52.76</v>
      </c>
      <c r="AD43" s="2">
        <f t="shared" si="1"/>
        <v>4.6700000000000017</v>
      </c>
      <c r="AE43" s="138">
        <f t="shared" si="2"/>
        <v>-9.9658703071672461E-2</v>
      </c>
    </row>
    <row r="44" spans="2:31" x14ac:dyDescent="0.25">
      <c r="B44" s="201"/>
      <c r="C44" s="10"/>
      <c r="D44" s="40"/>
      <c r="E44" s="40"/>
      <c r="F44" s="40"/>
      <c r="G44" s="40"/>
      <c r="H44" s="243"/>
      <c r="I44" s="40"/>
      <c r="O44" s="83">
        <v>1.07</v>
      </c>
      <c r="P44" s="83">
        <f t="shared" si="6"/>
        <v>46.438000000000002</v>
      </c>
      <c r="Q44" s="2"/>
      <c r="T44" s="93" t="s">
        <v>99</v>
      </c>
      <c r="U44" s="88">
        <v>43.07</v>
      </c>
      <c r="W44" s="133">
        <v>42480</v>
      </c>
      <c r="X44" s="10">
        <v>57.96</v>
      </c>
      <c r="Y44" s="10">
        <v>58.9</v>
      </c>
      <c r="Z44" s="10">
        <v>57.96</v>
      </c>
      <c r="AA44" s="10">
        <v>58.6</v>
      </c>
      <c r="AB44" s="95">
        <v>4122300</v>
      </c>
      <c r="AC44" s="10">
        <v>58.6</v>
      </c>
      <c r="AD44" s="2">
        <f t="shared" si="1"/>
        <v>0.93999999999999773</v>
      </c>
      <c r="AE44" s="138">
        <f t="shared" si="2"/>
        <v>9.4745908699398473E-3</v>
      </c>
    </row>
    <row r="45" spans="2:31" x14ac:dyDescent="0.25">
      <c r="O45" s="83">
        <v>1.06</v>
      </c>
      <c r="P45" s="83">
        <f t="shared" si="6"/>
        <v>46.003999999999998</v>
      </c>
      <c r="Q45" s="2"/>
      <c r="T45" s="93" t="s">
        <v>100</v>
      </c>
      <c r="U45" s="88" t="s">
        <v>501</v>
      </c>
      <c r="W45" s="133">
        <v>42479</v>
      </c>
      <c r="X45" s="10">
        <v>57.12</v>
      </c>
      <c r="Y45" s="10">
        <v>58.33</v>
      </c>
      <c r="Z45" s="10">
        <v>57.12</v>
      </c>
      <c r="AA45" s="10">
        <v>58.05</v>
      </c>
      <c r="AB45" s="95">
        <v>3551700</v>
      </c>
      <c r="AC45" s="10">
        <v>58.05</v>
      </c>
      <c r="AD45" s="2">
        <f t="shared" si="1"/>
        <v>1.2100000000000009</v>
      </c>
      <c r="AE45" s="138">
        <f t="shared" si="2"/>
        <v>1.8778518778518771E-2</v>
      </c>
    </row>
    <row r="46" spans="2:31" x14ac:dyDescent="0.25">
      <c r="O46" s="83">
        <v>1.05</v>
      </c>
      <c r="P46" s="83">
        <f t="shared" si="6"/>
        <v>45.57</v>
      </c>
      <c r="Q46" s="2"/>
      <c r="T46" s="93" t="s">
        <v>101</v>
      </c>
      <c r="U46" s="88" t="s">
        <v>502</v>
      </c>
      <c r="W46" s="133">
        <v>42478</v>
      </c>
      <c r="X46" s="10">
        <v>57.78</v>
      </c>
      <c r="Y46" s="10">
        <v>57.78</v>
      </c>
      <c r="Z46" s="10">
        <v>56.35</v>
      </c>
      <c r="AA46" s="10">
        <v>56.98</v>
      </c>
      <c r="AB46" s="95">
        <v>2406900</v>
      </c>
      <c r="AC46" s="10">
        <v>56.98</v>
      </c>
      <c r="AD46" s="2">
        <f t="shared" si="1"/>
        <v>1.4299999999999997</v>
      </c>
      <c r="AE46" s="138">
        <f t="shared" si="2"/>
        <v>1.4059753954305254E-3</v>
      </c>
    </row>
    <row r="47" spans="2:31" x14ac:dyDescent="0.25">
      <c r="O47" s="83">
        <v>1.04</v>
      </c>
      <c r="P47" s="83">
        <f t="shared" si="6"/>
        <v>45.136000000000003</v>
      </c>
      <c r="Q47" s="2"/>
      <c r="T47" s="93" t="s">
        <v>102</v>
      </c>
      <c r="U47" s="88">
        <v>64</v>
      </c>
      <c r="W47" s="133">
        <v>42475</v>
      </c>
      <c r="X47" s="10">
        <v>56.97</v>
      </c>
      <c r="Y47" s="10">
        <v>57.11</v>
      </c>
      <c r="Z47" s="10">
        <v>56.08</v>
      </c>
      <c r="AA47" s="10">
        <v>56.9</v>
      </c>
      <c r="AB47" s="95">
        <v>2847900</v>
      </c>
      <c r="AC47" s="10">
        <v>56.9</v>
      </c>
      <c r="AD47" s="2">
        <f t="shared" si="1"/>
        <v>1.0300000000000011</v>
      </c>
      <c r="AE47" s="138">
        <f t="shared" si="2"/>
        <v>2.996650802044698E-3</v>
      </c>
    </row>
    <row r="48" spans="2:31" x14ac:dyDescent="0.25">
      <c r="O48" s="83">
        <v>1.03</v>
      </c>
      <c r="P48" s="83">
        <f t="shared" si="6"/>
        <v>44.701999999999998</v>
      </c>
      <c r="Q48" s="2"/>
      <c r="T48" s="93" t="s">
        <v>103</v>
      </c>
      <c r="U48" s="88">
        <v>0.86339100000000002</v>
      </c>
      <c r="W48" s="133">
        <v>42474</v>
      </c>
      <c r="X48" s="10">
        <v>55.86</v>
      </c>
      <c r="Y48" s="10">
        <v>57.84</v>
      </c>
      <c r="Z48" s="10">
        <v>55.8</v>
      </c>
      <c r="AA48" s="10">
        <v>56.73</v>
      </c>
      <c r="AB48" s="95">
        <v>3795100</v>
      </c>
      <c r="AC48" s="10">
        <v>56.73</v>
      </c>
      <c r="AD48" s="2">
        <f t="shared" si="1"/>
        <v>2.0400000000000063</v>
      </c>
      <c r="AE48" s="138">
        <f t="shared" si="2"/>
        <v>2.0690896005757464E-2</v>
      </c>
    </row>
    <row r="49" spans="15:31" x14ac:dyDescent="0.25">
      <c r="O49" s="83">
        <v>1.02</v>
      </c>
      <c r="P49" s="83">
        <f t="shared" si="6"/>
        <v>44.268000000000001</v>
      </c>
      <c r="Q49" s="2"/>
      <c r="T49" s="93" t="s">
        <v>123</v>
      </c>
      <c r="U49" s="88" t="s">
        <v>232</v>
      </c>
      <c r="W49" s="133">
        <v>42473</v>
      </c>
      <c r="X49" s="10">
        <v>54.48</v>
      </c>
      <c r="Y49" s="10">
        <v>55.68</v>
      </c>
      <c r="Z49" s="10">
        <v>54.34</v>
      </c>
      <c r="AA49" s="10">
        <v>55.58</v>
      </c>
      <c r="AB49" s="95">
        <v>3789200</v>
      </c>
      <c r="AC49" s="10">
        <v>55.58</v>
      </c>
      <c r="AD49" s="2">
        <f t="shared" si="1"/>
        <v>1.3399999999999963</v>
      </c>
      <c r="AE49" s="138">
        <f t="shared" si="2"/>
        <v>2.7926761605326478E-2</v>
      </c>
    </row>
    <row r="50" spans="15:31" x14ac:dyDescent="0.25">
      <c r="O50" s="83">
        <v>1.01</v>
      </c>
      <c r="P50" s="83">
        <f t="shared" si="6"/>
        <v>43.833999999999996</v>
      </c>
      <c r="Q50" s="2"/>
      <c r="T50" s="93"/>
      <c r="U50" s="88"/>
      <c r="W50" s="133">
        <v>42472</v>
      </c>
      <c r="X50" s="10">
        <v>53.89</v>
      </c>
      <c r="Y50" s="10">
        <v>54.78</v>
      </c>
      <c r="Z50" s="10">
        <v>53.83</v>
      </c>
      <c r="AA50" s="10">
        <v>54.07</v>
      </c>
      <c r="AB50" s="95">
        <v>3392700</v>
      </c>
      <c r="AC50" s="10">
        <v>54.07</v>
      </c>
      <c r="AD50" s="2">
        <f t="shared" si="1"/>
        <v>0.95000000000000284</v>
      </c>
      <c r="AE50" s="138">
        <f t="shared" si="2"/>
        <v>6.7026624464718854E-3</v>
      </c>
    </row>
    <row r="51" spans="15:31" x14ac:dyDescent="0.25">
      <c r="O51" s="83">
        <v>1</v>
      </c>
      <c r="P51" s="83">
        <f t="shared" si="6"/>
        <v>43.4</v>
      </c>
      <c r="Q51" s="2"/>
      <c r="T51" s="93" t="s">
        <v>105</v>
      </c>
      <c r="U51" s="88" t="s">
        <v>440</v>
      </c>
      <c r="W51" s="133">
        <v>42471</v>
      </c>
      <c r="X51" s="10">
        <v>53.38</v>
      </c>
      <c r="Y51" s="10">
        <v>55.2</v>
      </c>
      <c r="Z51" s="10">
        <v>53.28</v>
      </c>
      <c r="AA51" s="10">
        <v>53.71</v>
      </c>
      <c r="AB51" s="95">
        <v>4584900</v>
      </c>
      <c r="AC51" s="10">
        <v>53.71</v>
      </c>
      <c r="AD51" s="2">
        <f t="shared" si="1"/>
        <v>1.9200000000000017</v>
      </c>
      <c r="AE51" s="138">
        <f t="shared" si="2"/>
        <v>1.186887716654117E-2</v>
      </c>
    </row>
    <row r="52" spans="15:31" x14ac:dyDescent="0.25">
      <c r="O52" s="83">
        <v>0.99</v>
      </c>
      <c r="P52" s="83">
        <f t="shared" si="6"/>
        <v>42.966000000000001</v>
      </c>
      <c r="Q52" s="2"/>
      <c r="T52" s="93" t="s">
        <v>106</v>
      </c>
      <c r="U52" s="88" t="s">
        <v>330</v>
      </c>
      <c r="W52" s="133">
        <v>42468</v>
      </c>
      <c r="X52" s="10">
        <v>53.65</v>
      </c>
      <c r="Y52" s="10">
        <v>53.81</v>
      </c>
      <c r="Z52" s="10">
        <v>52.95</v>
      </c>
      <c r="AA52" s="10">
        <v>53.08</v>
      </c>
      <c r="AB52" s="95">
        <v>3548400</v>
      </c>
      <c r="AC52" s="10">
        <v>53.08</v>
      </c>
      <c r="AD52" s="2">
        <f t="shared" si="1"/>
        <v>0.85999999999999943</v>
      </c>
      <c r="AE52" s="138">
        <f t="shared" si="2"/>
        <v>-1.5048908954100604E-3</v>
      </c>
    </row>
    <row r="53" spans="15:31" x14ac:dyDescent="0.25">
      <c r="O53" s="83">
        <v>0.98</v>
      </c>
      <c r="P53" s="83">
        <f t="shared" si="6"/>
        <v>42.531999999999996</v>
      </c>
      <c r="Q53" s="2"/>
      <c r="T53" s="93" t="s">
        <v>107</v>
      </c>
      <c r="U53" s="90">
        <v>4427783</v>
      </c>
      <c r="W53" s="133">
        <v>42467</v>
      </c>
      <c r="X53" s="10">
        <v>54.55</v>
      </c>
      <c r="Y53" s="10">
        <v>54.66</v>
      </c>
      <c r="Z53" s="10">
        <v>52.93</v>
      </c>
      <c r="AA53" s="10">
        <v>53.16</v>
      </c>
      <c r="AB53" s="95">
        <v>6755000</v>
      </c>
      <c r="AC53" s="10">
        <v>53.16</v>
      </c>
      <c r="AD53" s="2">
        <f t="shared" si="1"/>
        <v>1.7299999999999969</v>
      </c>
      <c r="AE53" s="138">
        <f t="shared" si="2"/>
        <v>-3.5908596300326501E-2</v>
      </c>
    </row>
    <row r="54" spans="15:31" x14ac:dyDescent="0.25">
      <c r="O54" s="83">
        <v>0.97</v>
      </c>
      <c r="P54" s="83">
        <f t="shared" si="6"/>
        <v>42.097999999999999</v>
      </c>
      <c r="T54" s="93" t="s">
        <v>110</v>
      </c>
      <c r="U54" s="90">
        <v>5602510</v>
      </c>
      <c r="W54" s="133">
        <v>42466</v>
      </c>
      <c r="X54" s="10">
        <v>55.6</v>
      </c>
      <c r="Y54" s="10">
        <v>55.65</v>
      </c>
      <c r="Z54" s="10">
        <v>54.59</v>
      </c>
      <c r="AA54" s="10">
        <v>55.14</v>
      </c>
      <c r="AB54" s="95">
        <v>3224200</v>
      </c>
      <c r="AC54" s="10">
        <v>55.14</v>
      </c>
      <c r="AD54" s="2">
        <f t="shared" si="1"/>
        <v>1.0599999999999952</v>
      </c>
      <c r="AE54" s="138">
        <f t="shared" si="2"/>
        <v>-7.9165167326376018E-3</v>
      </c>
    </row>
    <row r="55" spans="15:31" x14ac:dyDescent="0.25">
      <c r="O55" s="83">
        <v>0.96</v>
      </c>
      <c r="P55" s="83">
        <f t="shared" si="6"/>
        <v>41.663999999999994</v>
      </c>
      <c r="T55" s="93" t="s">
        <v>108</v>
      </c>
      <c r="U55" s="88" t="s">
        <v>441</v>
      </c>
      <c r="W55" s="133">
        <v>42465</v>
      </c>
      <c r="X55" s="10">
        <v>55.49</v>
      </c>
      <c r="Y55" s="10">
        <v>55.85</v>
      </c>
      <c r="Z55" s="10">
        <v>55.1</v>
      </c>
      <c r="AA55" s="10">
        <v>55.58</v>
      </c>
      <c r="AB55" s="95">
        <v>2727400</v>
      </c>
      <c r="AC55" s="10">
        <v>55.58</v>
      </c>
      <c r="AD55" s="2">
        <f t="shared" si="1"/>
        <v>0.75</v>
      </c>
      <c r="AE55" s="138">
        <f t="shared" si="2"/>
        <v>-4.8343777976723734E-3</v>
      </c>
    </row>
    <row r="56" spans="15:31" x14ac:dyDescent="0.25">
      <c r="O56" s="83">
        <v>0.95</v>
      </c>
      <c r="P56" s="83">
        <f t="shared" si="6"/>
        <v>41.23</v>
      </c>
      <c r="T56" s="93" t="s">
        <v>111</v>
      </c>
      <c r="U56" s="88">
        <v>2.25</v>
      </c>
      <c r="W56" s="133">
        <v>42464</v>
      </c>
      <c r="X56" s="10">
        <v>56.59</v>
      </c>
      <c r="Y56" s="10">
        <v>57.6</v>
      </c>
      <c r="Z56" s="10">
        <v>55.7</v>
      </c>
      <c r="AA56" s="10">
        <v>55.85</v>
      </c>
      <c r="AB56" s="95">
        <v>4622100</v>
      </c>
      <c r="AC56" s="10">
        <v>55.85</v>
      </c>
      <c r="AD56" s="2">
        <f t="shared" si="1"/>
        <v>1.8999999999999986</v>
      </c>
      <c r="AE56" s="138">
        <f t="shared" si="2"/>
        <v>-1.5338504936530328E-2</v>
      </c>
    </row>
    <row r="57" spans="15:31" x14ac:dyDescent="0.25">
      <c r="O57" s="83">
        <v>0.94</v>
      </c>
      <c r="P57" s="83">
        <f t="shared" si="6"/>
        <v>40.795999999999999</v>
      </c>
      <c r="T57" s="93" t="s">
        <v>112</v>
      </c>
      <c r="U57" s="88">
        <v>19.329999999999998</v>
      </c>
      <c r="W57" s="133">
        <v>42461</v>
      </c>
      <c r="X57" s="10">
        <v>57.43</v>
      </c>
      <c r="Y57" s="10">
        <v>57.67</v>
      </c>
      <c r="Z57" s="10">
        <v>56.19</v>
      </c>
      <c r="AA57" s="10">
        <v>56.72</v>
      </c>
      <c r="AB57" s="95">
        <v>7407200</v>
      </c>
      <c r="AC57" s="10">
        <v>56.72</v>
      </c>
      <c r="AD57" s="2">
        <f t="shared" si="1"/>
        <v>1.480000000000004</v>
      </c>
      <c r="AE57" s="138">
        <f t="shared" si="2"/>
        <v>-5.2455730036752413E-2</v>
      </c>
    </row>
    <row r="58" spans="15:31" x14ac:dyDescent="0.25">
      <c r="O58" s="83">
        <v>0.93</v>
      </c>
      <c r="P58" s="83">
        <f t="shared" si="6"/>
        <v>40.362000000000002</v>
      </c>
      <c r="T58" s="93" t="s">
        <v>109</v>
      </c>
      <c r="U58" s="88" t="s">
        <v>124</v>
      </c>
      <c r="W58" s="133">
        <v>42460</v>
      </c>
      <c r="X58" s="10">
        <v>59.92</v>
      </c>
      <c r="Y58" s="10">
        <v>61.39</v>
      </c>
      <c r="Z58" s="10">
        <v>59.82</v>
      </c>
      <c r="AA58" s="10">
        <v>59.86</v>
      </c>
      <c r="AB58" s="95">
        <v>5745000</v>
      </c>
      <c r="AC58" s="10">
        <v>59.86</v>
      </c>
      <c r="AD58" s="2">
        <f t="shared" si="1"/>
        <v>1.5700000000000003</v>
      </c>
      <c r="AE58" s="138">
        <f t="shared" si="2"/>
        <v>6.6867268472070585E-4</v>
      </c>
    </row>
    <row r="59" spans="15:31" x14ac:dyDescent="0.25">
      <c r="O59" s="83">
        <v>0.92</v>
      </c>
      <c r="P59" s="83">
        <f t="shared" si="6"/>
        <v>39.927999999999997</v>
      </c>
      <c r="W59" s="133">
        <v>42459</v>
      </c>
      <c r="X59" s="10">
        <v>58.99</v>
      </c>
      <c r="Y59" s="10">
        <v>60.39</v>
      </c>
      <c r="Z59" s="10">
        <v>58.89</v>
      </c>
      <c r="AA59" s="10">
        <v>59.82</v>
      </c>
      <c r="AB59" s="95">
        <v>3402800</v>
      </c>
      <c r="AC59" s="10">
        <v>59.82</v>
      </c>
      <c r="AD59" s="2">
        <f t="shared" si="1"/>
        <v>1.5</v>
      </c>
      <c r="AE59" s="138">
        <f t="shared" si="2"/>
        <v>1.9774974428912406E-2</v>
      </c>
    </row>
    <row r="60" spans="15:31" x14ac:dyDescent="0.25">
      <c r="O60" s="83">
        <v>0.91</v>
      </c>
      <c r="P60" s="83">
        <f t="shared" si="6"/>
        <v>39.494</v>
      </c>
      <c r="W60" s="133">
        <v>42458</v>
      </c>
      <c r="X60" s="10">
        <v>57.78</v>
      </c>
      <c r="Y60" s="10">
        <v>58.75</v>
      </c>
      <c r="Z60" s="10">
        <v>57.59</v>
      </c>
      <c r="AA60" s="10">
        <v>58.66</v>
      </c>
      <c r="AB60" s="95">
        <v>4041000</v>
      </c>
      <c r="AC60" s="10">
        <v>58.66</v>
      </c>
      <c r="AD60" s="2">
        <f t="shared" si="1"/>
        <v>1.1599999999999966</v>
      </c>
      <c r="AE60" s="138">
        <f t="shared" si="2"/>
        <v>1.2951131065446431E-2</v>
      </c>
    </row>
    <row r="61" spans="15:31" x14ac:dyDescent="0.25">
      <c r="O61" s="83">
        <v>0.9</v>
      </c>
      <c r="P61" s="83">
        <f t="shared" si="6"/>
        <v>39.06</v>
      </c>
      <c r="W61" s="133">
        <v>42457</v>
      </c>
      <c r="X61" s="10">
        <v>57.95</v>
      </c>
      <c r="Y61" s="10">
        <v>58.18</v>
      </c>
      <c r="Z61" s="10">
        <v>57.41</v>
      </c>
      <c r="AA61" s="10">
        <v>57.91</v>
      </c>
      <c r="AB61" s="95">
        <v>3395100</v>
      </c>
      <c r="AC61" s="10">
        <v>57.91</v>
      </c>
      <c r="AD61" s="2">
        <f t="shared" si="1"/>
        <v>0.77000000000000313</v>
      </c>
      <c r="AE61" s="138">
        <f t="shared" si="2"/>
        <v>1.2102351313967308E-3</v>
      </c>
    </row>
    <row r="62" spans="15:31" x14ac:dyDescent="0.25">
      <c r="W62" s="133">
        <v>42453</v>
      </c>
      <c r="X62" s="10">
        <v>58.76</v>
      </c>
      <c r="Y62" s="10">
        <v>58.96</v>
      </c>
      <c r="Z62" s="10">
        <v>57.2</v>
      </c>
      <c r="AA62" s="10">
        <v>57.84</v>
      </c>
      <c r="AB62" s="95">
        <v>6622400</v>
      </c>
      <c r="AC62" s="10">
        <v>57.84</v>
      </c>
      <c r="AD62" s="2">
        <f t="shared" si="1"/>
        <v>1.759999999999998</v>
      </c>
      <c r="AE62" s="138">
        <f t="shared" si="2"/>
        <v>-3.180448610646136E-2</v>
      </c>
    </row>
    <row r="63" spans="15:31" x14ac:dyDescent="0.25">
      <c r="W63" s="133">
        <v>42452</v>
      </c>
      <c r="X63" s="10">
        <v>60.43</v>
      </c>
      <c r="Y63" s="10">
        <v>60.61</v>
      </c>
      <c r="Z63" s="10">
        <v>59.29</v>
      </c>
      <c r="AA63" s="10">
        <v>59.74</v>
      </c>
      <c r="AB63" s="95">
        <v>4020400</v>
      </c>
      <c r="AC63" s="10">
        <v>59.74</v>
      </c>
      <c r="AD63" s="2">
        <f t="shared" si="1"/>
        <v>1.3200000000000003</v>
      </c>
      <c r="AE63" s="138">
        <f t="shared" si="2"/>
        <v>-1.239874359398252E-2</v>
      </c>
    </row>
    <row r="64" spans="15:31" x14ac:dyDescent="0.25">
      <c r="W64" s="133">
        <v>42451</v>
      </c>
      <c r="X64" s="10">
        <v>59.51</v>
      </c>
      <c r="Y64" s="10">
        <v>60.96</v>
      </c>
      <c r="Z64" s="10">
        <v>59.41</v>
      </c>
      <c r="AA64" s="10">
        <v>60.49</v>
      </c>
      <c r="AB64" s="95">
        <v>4467900</v>
      </c>
      <c r="AC64" s="10">
        <v>60.49</v>
      </c>
      <c r="AD64" s="2">
        <f t="shared" si="1"/>
        <v>1.5500000000000043</v>
      </c>
      <c r="AE64" s="138">
        <f t="shared" si="2"/>
        <v>-1.1439777741460988E-2</v>
      </c>
    </row>
    <row r="65" spans="23:31" x14ac:dyDescent="0.25">
      <c r="W65" s="133">
        <v>42450</v>
      </c>
      <c r="X65" s="10">
        <v>60.38</v>
      </c>
      <c r="Y65" s="10">
        <v>61.41</v>
      </c>
      <c r="Z65" s="10">
        <v>60.35</v>
      </c>
      <c r="AA65" s="10">
        <v>61.19</v>
      </c>
      <c r="AB65" s="95">
        <v>3629200</v>
      </c>
      <c r="AC65" s="10">
        <v>61.19</v>
      </c>
      <c r="AD65" s="2">
        <f t="shared" si="1"/>
        <v>1.0599999999999952</v>
      </c>
      <c r="AE65" s="138">
        <f t="shared" si="2"/>
        <v>1.2911769574573739E-2</v>
      </c>
    </row>
    <row r="66" spans="23:31" x14ac:dyDescent="0.25">
      <c r="W66" s="133">
        <v>42447</v>
      </c>
      <c r="X66" s="10">
        <v>58.9</v>
      </c>
      <c r="Y66" s="10">
        <v>60.67</v>
      </c>
      <c r="Z66" s="10">
        <v>58.86</v>
      </c>
      <c r="AA66" s="10">
        <v>60.41</v>
      </c>
      <c r="AB66" s="95">
        <v>7375300</v>
      </c>
      <c r="AC66" s="10">
        <v>60.41</v>
      </c>
      <c r="AD66" s="2">
        <f t="shared" si="1"/>
        <v>1.8100000000000023</v>
      </c>
      <c r="AE66" s="138">
        <f t="shared" si="2"/>
        <v>2.668252889191014E-2</v>
      </c>
    </row>
    <row r="67" spans="23:31" x14ac:dyDescent="0.25">
      <c r="W67" s="133">
        <v>42446</v>
      </c>
      <c r="X67" s="10">
        <v>58.71</v>
      </c>
      <c r="Y67" s="10">
        <v>59.16</v>
      </c>
      <c r="Z67" s="10">
        <v>58.21</v>
      </c>
      <c r="AA67" s="10">
        <v>58.84</v>
      </c>
      <c r="AB67" s="95">
        <v>3279000</v>
      </c>
      <c r="AC67" s="10">
        <v>58.84</v>
      </c>
      <c r="AD67" s="2">
        <f>Y67-Z67</f>
        <v>0.94999999999999574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9" priority="15">
      <formula>F29&gt;0</formula>
    </cfRule>
    <cfRule type="expression" dxfId="158" priority="16">
      <formula>F29&lt;0</formula>
    </cfRule>
  </conditionalFormatting>
  <conditionalFormatting sqref="F34:F44">
    <cfRule type="expression" dxfId="157" priority="11">
      <formula>F34&gt;0</formula>
    </cfRule>
    <cfRule type="expression" dxfId="156" priority="12">
      <formula>F34&lt;0</formula>
    </cfRule>
  </conditionalFormatting>
  <conditionalFormatting sqref="F34:F44">
    <cfRule type="expression" dxfId="155" priority="13">
      <formula>F34&gt;0</formula>
    </cfRule>
    <cfRule type="expression" dxfId="154" priority="14">
      <formula>F34&lt;0</formula>
    </cfRule>
  </conditionalFormatting>
  <conditionalFormatting sqref="H29:H44">
    <cfRule type="expression" dxfId="153" priority="9">
      <formula>H29&gt;0</formula>
    </cfRule>
    <cfRule type="expression" dxfId="152" priority="10">
      <formula>H29&lt;0</formula>
    </cfRule>
  </conditionalFormatting>
  <conditionalFormatting sqref="F25:F28">
    <cfRule type="expression" dxfId="151" priority="7">
      <formula>F25&gt;0</formula>
    </cfRule>
    <cfRule type="expression" dxfId="150" priority="8">
      <formula>F25&lt;0</formula>
    </cfRule>
  </conditionalFormatting>
  <conditionalFormatting sqref="H25:H28">
    <cfRule type="expression" dxfId="149" priority="5">
      <formula>H25&gt;0</formula>
    </cfRule>
    <cfRule type="expression" dxfId="148" priority="6">
      <formula>H25&lt;0</formula>
    </cfRule>
  </conditionalFormatting>
  <conditionalFormatting sqref="Q7">
    <cfRule type="expression" dxfId="147" priority="3">
      <formula>Q7&gt;0</formula>
    </cfRule>
    <cfRule type="expression" dxfId="146" priority="4">
      <formula>Q7&lt;0</formula>
    </cfRule>
  </conditionalFormatting>
  <conditionalFormatting sqref="Q8">
    <cfRule type="expression" dxfId="145" priority="1">
      <formula>Q8&gt;0</formula>
    </cfRule>
    <cfRule type="expression" dxfId="14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82">
        <v>25</v>
      </c>
      <c r="I2" s="44">
        <v>79.05</v>
      </c>
      <c r="J2" s="44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50</v>
      </c>
      <c r="T2" s="1" t="s">
        <v>250</v>
      </c>
      <c r="W2" s="133">
        <v>42541</v>
      </c>
      <c r="X2" s="10">
        <v>76.400000000000006</v>
      </c>
      <c r="Y2" s="10">
        <v>77.06</v>
      </c>
      <c r="Z2" s="10">
        <v>76.23</v>
      </c>
      <c r="AA2" s="10">
        <v>76.48</v>
      </c>
      <c r="AB2" s="95">
        <v>2170500</v>
      </c>
      <c r="AC2" s="10">
        <v>76.48</v>
      </c>
      <c r="AD2" s="2">
        <f>Y2-Z2</f>
        <v>0.82999999999999829</v>
      </c>
      <c r="AE2" s="138">
        <f>AC2/AC3-1</f>
        <v>1.2845980664812684E-2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8"/>
      <c r="I3" s="3"/>
      <c r="J3" s="3"/>
      <c r="K3" s="3"/>
      <c r="O3" s="11" t="s">
        <v>58</v>
      </c>
      <c r="Q3" s="242">
        <f>IF(Q2=0, Q4, (F18-K18-M18)/Q2)</f>
        <v>76.525800000000004</v>
      </c>
      <c r="T3" s="1" t="s">
        <v>252</v>
      </c>
      <c r="W3" s="133">
        <v>42538</v>
      </c>
      <c r="X3" s="10">
        <v>76.56</v>
      </c>
      <c r="Y3" s="10">
        <v>76.569999999999993</v>
      </c>
      <c r="Z3" s="10">
        <v>75.37</v>
      </c>
      <c r="AA3" s="10">
        <v>75.510000000000005</v>
      </c>
      <c r="AB3" s="95">
        <v>2897500</v>
      </c>
      <c r="AC3" s="10">
        <v>75.510000000000005</v>
      </c>
      <c r="AD3" s="2">
        <f t="shared" ref="AD3:AD66" si="0">Y3-Z3</f>
        <v>1.1999999999999886</v>
      </c>
      <c r="AE3" s="138">
        <f t="shared" ref="AE3:AE66" si="1">AC3/AC4-1</f>
        <v>-1.3457015939378092E-2</v>
      </c>
    </row>
    <row r="4" spans="1:31" x14ac:dyDescent="0.25">
      <c r="B4" s="74">
        <v>42537</v>
      </c>
      <c r="C4" s="7">
        <v>25</v>
      </c>
      <c r="D4" s="44">
        <v>75.88</v>
      </c>
      <c r="E4" s="44">
        <v>0</v>
      </c>
      <c r="F4" s="3">
        <f>D4*C4+E4</f>
        <v>1897</v>
      </c>
      <c r="G4" s="4"/>
      <c r="H4" s="188"/>
      <c r="I4" s="3"/>
      <c r="J4" s="3"/>
      <c r="K4" s="3"/>
      <c r="O4" s="11" t="s">
        <v>66</v>
      </c>
      <c r="Q4" s="55">
        <v>76.48</v>
      </c>
      <c r="T4" s="163" t="s">
        <v>273</v>
      </c>
      <c r="U4" s="1">
        <v>42550</v>
      </c>
      <c r="W4" s="133">
        <v>42537</v>
      </c>
      <c r="X4" s="10">
        <v>76.400000000000006</v>
      </c>
      <c r="Y4" s="10">
        <v>76.599999999999994</v>
      </c>
      <c r="Z4" s="10">
        <v>75.430000000000007</v>
      </c>
      <c r="AA4" s="10">
        <v>76.540000000000006</v>
      </c>
      <c r="AB4" s="95">
        <v>3228300</v>
      </c>
      <c r="AC4" s="10">
        <v>76.540000000000006</v>
      </c>
      <c r="AD4" s="2">
        <f t="shared" si="0"/>
        <v>1.1699999999999875</v>
      </c>
      <c r="AE4" s="138">
        <f t="shared" si="1"/>
        <v>-1.8257694314032236E-3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3824</v>
      </c>
      <c r="W5" s="133">
        <v>42536</v>
      </c>
      <c r="X5" s="10">
        <v>78.02</v>
      </c>
      <c r="Y5" s="10">
        <v>78.08</v>
      </c>
      <c r="Z5" s="10">
        <v>76.61</v>
      </c>
      <c r="AA5" s="10">
        <v>76.680000000000007</v>
      </c>
      <c r="AB5" s="95">
        <v>3548700</v>
      </c>
      <c r="AC5" s="10">
        <v>76.680000000000007</v>
      </c>
      <c r="AD5" s="2">
        <f t="shared" si="0"/>
        <v>1.4699999999999989</v>
      </c>
      <c r="AE5" s="138">
        <f t="shared" si="1"/>
        <v>-1.6040035929680507E-2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3826.29</v>
      </c>
      <c r="W6" s="133">
        <v>42535</v>
      </c>
      <c r="X6" s="10">
        <v>78.010000000000005</v>
      </c>
      <c r="Y6" s="10">
        <v>78.319999999999993</v>
      </c>
      <c r="Z6" s="10">
        <v>77.569999999999993</v>
      </c>
      <c r="AA6" s="10">
        <v>77.930000000000007</v>
      </c>
      <c r="AB6" s="95">
        <v>1707400</v>
      </c>
      <c r="AC6" s="10">
        <v>77.930000000000007</v>
      </c>
      <c r="AD6" s="2">
        <f t="shared" si="0"/>
        <v>0.75</v>
      </c>
      <c r="AE6" s="138">
        <f t="shared" si="1"/>
        <v>-3.4526854219948389E-3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200</v>
      </c>
      <c r="Q7" s="2">
        <f>Q10+Q8</f>
        <v>-2.2899999999999636</v>
      </c>
      <c r="R7" s="455"/>
      <c r="W7" s="133">
        <v>42534</v>
      </c>
      <c r="X7" s="10">
        <v>78.53</v>
      </c>
      <c r="Y7" s="10">
        <v>78.790000000000006</v>
      </c>
      <c r="Z7" s="10">
        <v>78.150000000000006</v>
      </c>
      <c r="AA7" s="10">
        <v>78.2</v>
      </c>
      <c r="AB7" s="95">
        <v>2042100</v>
      </c>
      <c r="AC7" s="10">
        <v>78.2</v>
      </c>
      <c r="AD7" s="2">
        <f t="shared" si="0"/>
        <v>0.64000000000000057</v>
      </c>
      <c r="AE7" s="138">
        <f t="shared" si="1"/>
        <v>-4.2022157137399097E-3</v>
      </c>
    </row>
    <row r="8" spans="1:31" x14ac:dyDescent="0.25">
      <c r="H8" s="72"/>
      <c r="O8" s="11" t="s">
        <v>205</v>
      </c>
      <c r="P8" s="34"/>
      <c r="Q8" s="2">
        <f>K18+M18-F18+Q2*Q4</f>
        <v>-2.2899999999999636</v>
      </c>
      <c r="W8" s="133">
        <v>42531</v>
      </c>
      <c r="X8" s="10">
        <v>79</v>
      </c>
      <c r="Y8" s="10">
        <v>79.06</v>
      </c>
      <c r="Z8" s="10">
        <v>78.05</v>
      </c>
      <c r="AA8" s="10">
        <v>78.53</v>
      </c>
      <c r="AB8" s="95">
        <v>2714500</v>
      </c>
      <c r="AC8" s="10">
        <v>78.53</v>
      </c>
      <c r="AD8" s="2">
        <f t="shared" si="0"/>
        <v>1.0100000000000051</v>
      </c>
      <c r="AE8" s="138">
        <f t="shared" si="1"/>
        <v>-9.5850674738302555E-3</v>
      </c>
    </row>
    <row r="9" spans="1:31" x14ac:dyDescent="0.25">
      <c r="H9" s="72"/>
      <c r="O9" s="11" t="s">
        <v>272</v>
      </c>
      <c r="Q9" s="138">
        <f>IF(Q2=0, 0, Q8/Q6)</f>
        <v>-5.9849096644529393E-4</v>
      </c>
      <c r="W9" s="133">
        <v>42530</v>
      </c>
      <c r="X9" s="10">
        <v>79.56</v>
      </c>
      <c r="Y9" s="10">
        <v>79.959999999999994</v>
      </c>
      <c r="Z9" s="10">
        <v>79.11</v>
      </c>
      <c r="AA9" s="10">
        <v>79.290000000000006</v>
      </c>
      <c r="AB9" s="95">
        <v>3082300</v>
      </c>
      <c r="AC9" s="10">
        <v>79.290000000000006</v>
      </c>
      <c r="AD9" s="2">
        <f t="shared" si="0"/>
        <v>0.84999999999999432</v>
      </c>
      <c r="AE9" s="138">
        <f t="shared" si="1"/>
        <v>-4.6447401456187754E-3</v>
      </c>
    </row>
    <row r="10" spans="1:31" x14ac:dyDescent="0.25">
      <c r="H10" s="72"/>
      <c r="O10" s="11" t="s">
        <v>271</v>
      </c>
      <c r="P10" s="34"/>
      <c r="Q10" s="2">
        <v>0</v>
      </c>
      <c r="W10" s="133">
        <v>42529</v>
      </c>
      <c r="X10" s="10">
        <v>79.849999999999994</v>
      </c>
      <c r="Y10" s="10">
        <v>80.13</v>
      </c>
      <c r="Z10" s="10">
        <v>79.5</v>
      </c>
      <c r="AA10" s="10">
        <v>79.66</v>
      </c>
      <c r="AB10" s="95">
        <v>3437900</v>
      </c>
      <c r="AC10" s="10">
        <v>79.66</v>
      </c>
      <c r="AD10" s="2">
        <f t="shared" si="0"/>
        <v>0.62999999999999545</v>
      </c>
      <c r="AE10" s="138">
        <f t="shared" si="1"/>
        <v>-4.250000000000087E-3</v>
      </c>
    </row>
    <row r="11" spans="1:31" x14ac:dyDescent="0.25">
      <c r="H11" s="72"/>
      <c r="O11" s="11" t="s">
        <v>193</v>
      </c>
      <c r="P11" s="34"/>
      <c r="Q11" s="138">
        <f>IF(U58="N/A (N/A)", 0, VALUE(TRIM(CLEAN(MID(U58, FIND("(", U58)+1, 5)))))</f>
        <v>2.3800000000000002E-2</v>
      </c>
      <c r="W11" s="133">
        <v>42528</v>
      </c>
      <c r="X11" s="10">
        <v>80.099999999999994</v>
      </c>
      <c r="Y11" s="10">
        <v>80.41</v>
      </c>
      <c r="Z11" s="10">
        <v>79.72</v>
      </c>
      <c r="AA11" s="10">
        <v>80</v>
      </c>
      <c r="AB11" s="95">
        <v>2142200</v>
      </c>
      <c r="AC11" s="10">
        <v>80</v>
      </c>
      <c r="AD11" s="2">
        <f t="shared" si="0"/>
        <v>0.68999999999999773</v>
      </c>
      <c r="AE11" s="138">
        <f t="shared" si="1"/>
        <v>-5.2225814474011756E-3</v>
      </c>
    </row>
    <row r="12" spans="1:31" x14ac:dyDescent="0.25">
      <c r="H12" s="72"/>
      <c r="W12" s="133">
        <v>42527</v>
      </c>
      <c r="X12" s="10">
        <v>79.72</v>
      </c>
      <c r="Y12" s="10">
        <v>80.52</v>
      </c>
      <c r="Z12" s="10">
        <v>79.37</v>
      </c>
      <c r="AA12" s="10">
        <v>80.42</v>
      </c>
      <c r="AB12" s="95">
        <v>2021800</v>
      </c>
      <c r="AC12" s="10">
        <v>80.42</v>
      </c>
      <c r="AD12" s="2">
        <f t="shared" si="0"/>
        <v>1.1499999999999915</v>
      </c>
      <c r="AE12" s="138">
        <f t="shared" si="1"/>
        <v>7.8957262814889351E-3</v>
      </c>
    </row>
    <row r="13" spans="1:31" x14ac:dyDescent="0.25">
      <c r="H13" s="72"/>
      <c r="W13" s="133">
        <v>42524</v>
      </c>
      <c r="X13" s="10">
        <v>79.72</v>
      </c>
      <c r="Y13" s="10">
        <v>79.989999999999995</v>
      </c>
      <c r="Z13" s="10">
        <v>79.209999999999994</v>
      </c>
      <c r="AA13" s="10">
        <v>79.790000000000006</v>
      </c>
      <c r="AB13" s="95">
        <v>1988000</v>
      </c>
      <c r="AC13" s="10">
        <v>79.790000000000006</v>
      </c>
      <c r="AD13" s="2">
        <f t="shared" si="0"/>
        <v>0.78000000000000114</v>
      </c>
      <c r="AE13" s="138">
        <f t="shared" si="1"/>
        <v>-1.2517211165351538E-3</v>
      </c>
    </row>
    <row r="14" spans="1:31" x14ac:dyDescent="0.25">
      <c r="H14" s="72"/>
      <c r="W14" s="133">
        <v>42523</v>
      </c>
      <c r="X14" s="10">
        <v>78.7</v>
      </c>
      <c r="Y14" s="10">
        <v>79.89</v>
      </c>
      <c r="Z14" s="10">
        <v>78.61</v>
      </c>
      <c r="AA14" s="10">
        <v>79.89</v>
      </c>
      <c r="AB14" s="95">
        <v>2361100</v>
      </c>
      <c r="AC14" s="10">
        <v>79.89</v>
      </c>
      <c r="AD14" s="2">
        <f t="shared" si="0"/>
        <v>1.2800000000000011</v>
      </c>
      <c r="AE14" s="138">
        <f t="shared" si="1"/>
        <v>1.4862804878048808E-2</v>
      </c>
    </row>
    <row r="15" spans="1:31" x14ac:dyDescent="0.25">
      <c r="H15" s="72"/>
      <c r="W15" s="133">
        <v>42522</v>
      </c>
      <c r="X15" s="10">
        <v>78.58</v>
      </c>
      <c r="Y15" s="10">
        <v>79.05</v>
      </c>
      <c r="Z15" s="10">
        <v>78.44</v>
      </c>
      <c r="AA15" s="10">
        <v>78.72</v>
      </c>
      <c r="AB15" s="95">
        <v>2595700</v>
      </c>
      <c r="AC15" s="10">
        <v>78.72</v>
      </c>
      <c r="AD15" s="2">
        <f t="shared" si="0"/>
        <v>0.60999999999999943</v>
      </c>
      <c r="AE15" s="138">
        <f t="shared" si="1"/>
        <v>-2.9132362254592481E-3</v>
      </c>
    </row>
    <row r="16" spans="1:31" x14ac:dyDescent="0.25">
      <c r="H16" s="72"/>
      <c r="W16" s="133">
        <v>42521</v>
      </c>
      <c r="X16" s="10">
        <v>78.16</v>
      </c>
      <c r="Y16" s="10">
        <v>79.17</v>
      </c>
      <c r="Z16" s="10">
        <v>78.150000000000006</v>
      </c>
      <c r="AA16" s="10">
        <v>78.95</v>
      </c>
      <c r="AB16" s="95">
        <v>3613000</v>
      </c>
      <c r="AC16" s="10">
        <v>78.95</v>
      </c>
      <c r="AD16" s="2">
        <f t="shared" si="0"/>
        <v>1.019999999999996</v>
      </c>
      <c r="AE16" s="138">
        <f t="shared" si="1"/>
        <v>1.0236724248240625E-2</v>
      </c>
    </row>
    <row r="17" spans="1:31" x14ac:dyDescent="0.25">
      <c r="W17" s="133">
        <v>42517</v>
      </c>
      <c r="X17" s="10">
        <v>77.55</v>
      </c>
      <c r="Y17" s="10">
        <v>78.36</v>
      </c>
      <c r="Z17" s="10">
        <v>77.45</v>
      </c>
      <c r="AA17" s="10">
        <v>78.150000000000006</v>
      </c>
      <c r="AB17" s="95">
        <v>1857200</v>
      </c>
      <c r="AC17" s="10">
        <v>78.150000000000006</v>
      </c>
      <c r="AD17" s="2">
        <f t="shared" si="0"/>
        <v>0.90999999999999659</v>
      </c>
      <c r="AE17" s="138">
        <f t="shared" si="1"/>
        <v>1.1126924569802021E-2</v>
      </c>
    </row>
    <row r="18" spans="1:31" x14ac:dyDescent="0.25">
      <c r="A18" s="32" t="s">
        <v>81</v>
      </c>
      <c r="B18" s="14"/>
      <c r="C18" s="14">
        <f>SUM(C2:C6)</f>
        <v>75</v>
      </c>
      <c r="D18" s="18"/>
      <c r="E18" s="18"/>
      <c r="F18" s="18">
        <f>SUM(F2:F6)</f>
        <v>5802.5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42516</v>
      </c>
      <c r="X18" s="10">
        <v>76.650000000000006</v>
      </c>
      <c r="Y18" s="10">
        <v>77.459999999999994</v>
      </c>
      <c r="Z18" s="10">
        <v>76.400000000000006</v>
      </c>
      <c r="AA18" s="10">
        <v>77.290000000000006</v>
      </c>
      <c r="AB18" s="95">
        <v>2036500</v>
      </c>
      <c r="AC18" s="10">
        <v>77.290000000000006</v>
      </c>
      <c r="AD18" s="2">
        <f t="shared" si="0"/>
        <v>1.0599999999999881</v>
      </c>
      <c r="AE18" s="138">
        <f t="shared" si="1"/>
        <v>7.2983187801380911E-3</v>
      </c>
    </row>
    <row r="19" spans="1:31" x14ac:dyDescent="0.25">
      <c r="W19" s="133">
        <v>42515</v>
      </c>
      <c r="X19" s="10">
        <v>77.78</v>
      </c>
      <c r="Y19" s="10">
        <v>77.989999999999995</v>
      </c>
      <c r="Z19" s="10">
        <v>76.69</v>
      </c>
      <c r="AA19" s="10">
        <v>76.73</v>
      </c>
      <c r="AB19" s="95">
        <v>3011000</v>
      </c>
      <c r="AC19" s="10">
        <v>76.73</v>
      </c>
      <c r="AD19" s="2">
        <f t="shared" si="0"/>
        <v>1.2999999999999972</v>
      </c>
      <c r="AE19" s="138">
        <f t="shared" si="1"/>
        <v>-9.4242189517168562E-3</v>
      </c>
    </row>
    <row r="20" spans="1:31" x14ac:dyDescent="0.25">
      <c r="W20" s="133">
        <v>42514</v>
      </c>
      <c r="X20" s="10">
        <v>77.069999999999993</v>
      </c>
      <c r="Y20" s="10">
        <v>77.66</v>
      </c>
      <c r="Z20" s="10">
        <v>76.92</v>
      </c>
      <c r="AA20" s="10">
        <v>77.459999999999994</v>
      </c>
      <c r="AB20" s="95">
        <v>1674500</v>
      </c>
      <c r="AC20" s="10">
        <v>77.459999999999994</v>
      </c>
      <c r="AD20" s="2">
        <f t="shared" si="0"/>
        <v>0.73999999999999488</v>
      </c>
      <c r="AE20" s="138">
        <f t="shared" si="1"/>
        <v>9.3823299452697739E-3</v>
      </c>
    </row>
    <row r="21" spans="1:31" x14ac:dyDescent="0.25">
      <c r="W21" s="133">
        <v>42513</v>
      </c>
      <c r="X21" s="10">
        <v>77.27</v>
      </c>
      <c r="Y21" s="10">
        <v>77.62</v>
      </c>
      <c r="Z21" s="10">
        <v>76.73</v>
      </c>
      <c r="AA21" s="10">
        <v>76.739999999999995</v>
      </c>
      <c r="AB21" s="95">
        <v>2032500</v>
      </c>
      <c r="AC21" s="10">
        <v>76.739999999999995</v>
      </c>
      <c r="AD21" s="2">
        <f t="shared" si="0"/>
        <v>0.89000000000000057</v>
      </c>
      <c r="AE21" s="138">
        <f t="shared" si="1"/>
        <v>-8.6552125048443562E-3</v>
      </c>
    </row>
    <row r="22" spans="1:31" x14ac:dyDescent="0.25">
      <c r="W22" s="133">
        <v>42510</v>
      </c>
      <c r="X22" s="10">
        <v>77.819999999999993</v>
      </c>
      <c r="Y22" s="10">
        <v>77.87</v>
      </c>
      <c r="Z22" s="10">
        <v>77.069999999999993</v>
      </c>
      <c r="AA22" s="10">
        <v>77.41</v>
      </c>
      <c r="AB22" s="95">
        <v>2707500</v>
      </c>
      <c r="AC22" s="10">
        <v>77.41</v>
      </c>
      <c r="AD22" s="2">
        <f t="shared" si="0"/>
        <v>0.80000000000001137</v>
      </c>
      <c r="AE22" s="138">
        <f t="shared" si="1"/>
        <v>1.0345273503167274E-3</v>
      </c>
    </row>
    <row r="23" spans="1:31" x14ac:dyDescent="0.25">
      <c r="W23" s="133">
        <v>42509</v>
      </c>
      <c r="X23" s="10">
        <v>77.19</v>
      </c>
      <c r="Y23" s="10">
        <v>78.2</v>
      </c>
      <c r="Z23" s="10">
        <v>76.709999999999994</v>
      </c>
      <c r="AA23" s="10">
        <v>77.33</v>
      </c>
      <c r="AB23" s="95">
        <v>1692500</v>
      </c>
      <c r="AC23" s="10">
        <v>77.33</v>
      </c>
      <c r="AD23" s="2">
        <f t="shared" si="0"/>
        <v>1.4900000000000091</v>
      </c>
      <c r="AE23" s="138">
        <f t="shared" si="1"/>
        <v>-6.4242579982012327E-3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42508</v>
      </c>
      <c r="X24" s="10">
        <v>77.08</v>
      </c>
      <c r="Y24" s="10">
        <v>78.239999999999995</v>
      </c>
      <c r="Z24" s="10">
        <v>76.739999999999995</v>
      </c>
      <c r="AA24" s="10">
        <v>77.83</v>
      </c>
      <c r="AB24" s="95">
        <v>2440300</v>
      </c>
      <c r="AC24" s="10">
        <v>77.83</v>
      </c>
      <c r="AD24" s="2">
        <f t="shared" si="0"/>
        <v>1.5</v>
      </c>
      <c r="AE24" s="138">
        <f t="shared" si="1"/>
        <v>9.4682230869000961E-3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4" si="2">C25*(E25-D25)</f>
        <v>-25.199999999999676</v>
      </c>
      <c r="G25" s="40">
        <f t="shared" ref="G25:G34" si="3">D25*C25</f>
        <v>2380.5</v>
      </c>
      <c r="H25" s="243">
        <f t="shared" ref="H25:H34" si="4">(E25-D25)/D25</f>
        <v>-1.0586011342154875E-2</v>
      </c>
      <c r="I25" s="40"/>
      <c r="W25" s="133">
        <v>42507</v>
      </c>
      <c r="X25" s="10">
        <v>77.39</v>
      </c>
      <c r="Y25" s="10">
        <v>77.69</v>
      </c>
      <c r="Z25" s="10">
        <v>76.69</v>
      </c>
      <c r="AA25" s="10">
        <v>77.099999999999994</v>
      </c>
      <c r="AB25" s="95">
        <v>2864400</v>
      </c>
      <c r="AC25" s="10">
        <v>77.099999999999994</v>
      </c>
      <c r="AD25" s="2">
        <f t="shared" si="0"/>
        <v>1</v>
      </c>
      <c r="AE25" s="138">
        <f t="shared" si="1"/>
        <v>-3.7472541672051163E-3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42506</v>
      </c>
      <c r="X26" s="10">
        <v>76.34</v>
      </c>
      <c r="Y26" s="10">
        <v>77.459999999999994</v>
      </c>
      <c r="Z26" s="10">
        <v>76.22</v>
      </c>
      <c r="AA26" s="10">
        <v>77.39</v>
      </c>
      <c r="AB26" s="95">
        <v>1704100</v>
      </c>
      <c r="AC26" s="10">
        <v>77.39</v>
      </c>
      <c r="AD26" s="2">
        <f t="shared" si="0"/>
        <v>1.2399999999999949</v>
      </c>
      <c r="AE26" s="138">
        <f t="shared" si="1"/>
        <v>1.4950819672131077E-2</v>
      </c>
    </row>
    <row r="27" spans="1:31" x14ac:dyDescent="0.25">
      <c r="B27" s="201">
        <v>42495</v>
      </c>
      <c r="C27" s="7">
        <v>50</v>
      </c>
      <c r="D27" s="44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42503</v>
      </c>
      <c r="X27" s="10">
        <v>77.040000000000006</v>
      </c>
      <c r="Y27" s="10">
        <v>77.31</v>
      </c>
      <c r="Z27" s="10">
        <v>76.180000000000007</v>
      </c>
      <c r="AA27" s="10">
        <v>76.25</v>
      </c>
      <c r="AB27" s="95">
        <v>2173700</v>
      </c>
      <c r="AC27" s="10">
        <v>76.25</v>
      </c>
      <c r="AD27" s="2">
        <f t="shared" si="0"/>
        <v>1.1299999999999955</v>
      </c>
      <c r="AE27" s="138">
        <f t="shared" si="1"/>
        <v>-9.7402597402597157E-3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42502</v>
      </c>
      <c r="X28" s="10">
        <v>77.31</v>
      </c>
      <c r="Y28" s="10">
        <v>77.459999999999994</v>
      </c>
      <c r="Z28" s="10">
        <v>76.61</v>
      </c>
      <c r="AA28" s="10">
        <v>77</v>
      </c>
      <c r="AB28" s="95">
        <v>2850200</v>
      </c>
      <c r="AC28" s="10">
        <v>77</v>
      </c>
      <c r="AD28" s="2">
        <f t="shared" si="0"/>
        <v>0.84999999999999432</v>
      </c>
      <c r="AE28" s="138">
        <f t="shared" si="1"/>
        <v>5.197505197505059E-4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42501</v>
      </c>
      <c r="X29" s="10">
        <v>78.599999999999994</v>
      </c>
      <c r="Y29" s="10">
        <v>78.78</v>
      </c>
      <c r="Z29" s="10">
        <v>76.92</v>
      </c>
      <c r="AA29" s="10">
        <v>76.959999999999994</v>
      </c>
      <c r="AB29" s="95">
        <v>3106200</v>
      </c>
      <c r="AC29" s="10">
        <v>76.959999999999994</v>
      </c>
      <c r="AD29" s="2">
        <f t="shared" si="0"/>
        <v>1.8599999999999994</v>
      </c>
      <c r="AE29" s="138">
        <f t="shared" si="1"/>
        <v>-1.9243022811265553E-2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42500</v>
      </c>
      <c r="X30" s="10">
        <v>78.67</v>
      </c>
      <c r="Y30" s="10">
        <v>79.239999999999995</v>
      </c>
      <c r="Z30" s="10">
        <v>78.28</v>
      </c>
      <c r="AA30" s="10">
        <v>78.47</v>
      </c>
      <c r="AB30" s="95">
        <v>2568000</v>
      </c>
      <c r="AC30" s="10">
        <v>78.47</v>
      </c>
      <c r="AD30" s="2">
        <f t="shared" si="0"/>
        <v>0.95999999999999375</v>
      </c>
      <c r="AE30" s="138">
        <f t="shared" si="1"/>
        <v>0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42499</v>
      </c>
      <c r="X31" s="10">
        <v>77.05</v>
      </c>
      <c r="Y31" s="10">
        <v>78.73</v>
      </c>
      <c r="Z31" s="10">
        <v>76.91</v>
      </c>
      <c r="AA31" s="10">
        <v>78.47</v>
      </c>
      <c r="AB31" s="95">
        <v>2785000</v>
      </c>
      <c r="AC31" s="10">
        <v>78.47</v>
      </c>
      <c r="AD31" s="2">
        <f t="shared" si="0"/>
        <v>1.8200000000000074</v>
      </c>
      <c r="AE31" s="138">
        <f t="shared" si="1"/>
        <v>2.1080026024723475E-2</v>
      </c>
    </row>
    <row r="32" spans="1:31" x14ac:dyDescent="0.25">
      <c r="B32" s="201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3">
        <f t="shared" si="4"/>
        <v>4.209320527240596E-2</v>
      </c>
      <c r="I32" s="40"/>
      <c r="W32" s="133">
        <v>42496</v>
      </c>
      <c r="X32" s="10">
        <v>78.55</v>
      </c>
      <c r="Y32" s="10">
        <v>78.819999999999993</v>
      </c>
      <c r="Z32" s="10">
        <v>76.599999999999994</v>
      </c>
      <c r="AA32" s="10">
        <v>76.849999999999994</v>
      </c>
      <c r="AB32" s="95">
        <v>3745600</v>
      </c>
      <c r="AC32" s="10">
        <v>76.849999999999994</v>
      </c>
      <c r="AD32" s="2">
        <f t="shared" si="0"/>
        <v>2.2199999999999989</v>
      </c>
      <c r="AE32" s="138">
        <f t="shared" si="1"/>
        <v>-2.1642266072565253E-2</v>
      </c>
    </row>
    <row r="33" spans="2:31" x14ac:dyDescent="0.25">
      <c r="B33" s="201">
        <v>42534</v>
      </c>
      <c r="C33" s="10">
        <v>25</v>
      </c>
      <c r="D33" s="40">
        <v>77.171599999999998</v>
      </c>
      <c r="E33" s="40">
        <v>78.2</v>
      </c>
      <c r="F33" s="40">
        <f t="shared" si="2"/>
        <v>25.710000000000122</v>
      </c>
      <c r="G33" s="40">
        <f t="shared" si="3"/>
        <v>1929.29</v>
      </c>
      <c r="H33" s="243">
        <f t="shared" si="4"/>
        <v>1.3326145887865548E-2</v>
      </c>
      <c r="I33" s="40"/>
      <c r="W33" s="133">
        <v>42495</v>
      </c>
      <c r="X33" s="10">
        <v>76.5</v>
      </c>
      <c r="Y33" s="10">
        <v>79.069999999999993</v>
      </c>
      <c r="Z33" s="10">
        <v>75.5</v>
      </c>
      <c r="AA33" s="10">
        <v>78.55</v>
      </c>
      <c r="AB33" s="95">
        <v>5766300</v>
      </c>
      <c r="AC33" s="10">
        <v>78.55</v>
      </c>
      <c r="AD33" s="2">
        <f t="shared" si="0"/>
        <v>3.5699999999999932</v>
      </c>
      <c r="AE33" s="138">
        <f t="shared" si="1"/>
        <v>1.3417623532447243E-2</v>
      </c>
    </row>
    <row r="34" spans="2:31" x14ac:dyDescent="0.25">
      <c r="B34" s="201">
        <v>42537</v>
      </c>
      <c r="C34" s="7">
        <v>50</v>
      </c>
      <c r="D34" s="44">
        <v>76.525800000000004</v>
      </c>
      <c r="E34" s="40">
        <v>76.540000000000006</v>
      </c>
      <c r="F34" s="40">
        <f t="shared" si="2"/>
        <v>0.71000000000012164</v>
      </c>
      <c r="G34" s="40">
        <f t="shared" si="3"/>
        <v>3826.29</v>
      </c>
      <c r="H34" s="243">
        <f t="shared" si="4"/>
        <v>1.8555833457477652E-4</v>
      </c>
      <c r="I34" s="40"/>
      <c r="W34" s="133">
        <v>42494</v>
      </c>
      <c r="X34" s="10">
        <v>79.09</v>
      </c>
      <c r="Y34" s="10">
        <v>79.430000000000007</v>
      </c>
      <c r="Z34" s="10">
        <v>77.36</v>
      </c>
      <c r="AA34" s="10">
        <v>77.510000000000005</v>
      </c>
      <c r="AB34" s="95">
        <v>3899400</v>
      </c>
      <c r="AC34" s="10">
        <v>77.510000000000005</v>
      </c>
      <c r="AD34" s="2">
        <f t="shared" si="0"/>
        <v>2.0700000000000074</v>
      </c>
      <c r="AE34" s="138">
        <f t="shared" si="1"/>
        <v>-2.1832407874810555E-2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42493</v>
      </c>
      <c r="X35" s="10">
        <v>79.150000000000006</v>
      </c>
      <c r="Y35" s="10">
        <v>79.84</v>
      </c>
      <c r="Z35" s="10">
        <v>78.489999999999995</v>
      </c>
      <c r="AA35" s="10">
        <v>79.239999999999995</v>
      </c>
      <c r="AB35" s="95">
        <v>2777200</v>
      </c>
      <c r="AC35" s="10">
        <v>79.239999999999995</v>
      </c>
      <c r="AD35" s="2">
        <f t="shared" si="0"/>
        <v>1.3500000000000085</v>
      </c>
      <c r="AE35" s="138">
        <f t="shared" si="1"/>
        <v>-3.2704402515724151E-3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42492</v>
      </c>
      <c r="X36" s="10">
        <v>77.5</v>
      </c>
      <c r="Y36" s="10">
        <v>79.599999999999994</v>
      </c>
      <c r="Z36" s="10">
        <v>77.14</v>
      </c>
      <c r="AA36" s="10">
        <v>79.5</v>
      </c>
      <c r="AB36" s="95">
        <v>3795100</v>
      </c>
      <c r="AC36" s="10">
        <v>79.5</v>
      </c>
      <c r="AD36" s="2">
        <f t="shared" si="0"/>
        <v>2.4599999999999937</v>
      </c>
      <c r="AE36" s="138">
        <f t="shared" si="1"/>
        <v>1.3255161865919129E-2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42489</v>
      </c>
      <c r="X37" s="10">
        <v>78.02</v>
      </c>
      <c r="Y37" s="10">
        <v>80.02</v>
      </c>
      <c r="Z37" s="10">
        <v>76.540000000000006</v>
      </c>
      <c r="AA37" s="10">
        <v>78.459999999999994</v>
      </c>
      <c r="AB37" s="95">
        <v>6334900</v>
      </c>
      <c r="AC37" s="10">
        <v>78.459999999999994</v>
      </c>
      <c r="AD37" s="2">
        <f t="shared" si="0"/>
        <v>3.4799999999999898</v>
      </c>
      <c r="AE37" s="138">
        <f t="shared" si="1"/>
        <v>-6.368615462999383E-4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42488</v>
      </c>
      <c r="X38" s="10">
        <v>82.82</v>
      </c>
      <c r="Y38" s="10">
        <v>83.91</v>
      </c>
      <c r="Z38" s="10">
        <v>78.13</v>
      </c>
      <c r="AA38" s="10">
        <v>78.510000000000005</v>
      </c>
      <c r="AB38" s="95">
        <v>7081400</v>
      </c>
      <c r="AC38" s="10">
        <v>78.510000000000005</v>
      </c>
      <c r="AD38" s="2">
        <f t="shared" si="0"/>
        <v>5.7800000000000011</v>
      </c>
      <c r="AE38" s="138">
        <f t="shared" si="1"/>
        <v>-9.2789461520684124E-2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42487</v>
      </c>
      <c r="X39" s="10">
        <v>86.89</v>
      </c>
      <c r="Y39" s="10">
        <v>87.16</v>
      </c>
      <c r="Z39" s="10">
        <v>86.37</v>
      </c>
      <c r="AA39" s="10">
        <v>86.54</v>
      </c>
      <c r="AB39" s="95">
        <v>1907200</v>
      </c>
      <c r="AC39" s="10">
        <v>86.54</v>
      </c>
      <c r="AD39" s="2">
        <f t="shared" si="0"/>
        <v>0.78999999999999204</v>
      </c>
      <c r="AE39" s="138">
        <f t="shared" si="1"/>
        <v>-4.6200046200040035E-4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4" t="s">
        <v>78</v>
      </c>
      <c r="P40" s="474"/>
      <c r="W40" s="133">
        <v>42486</v>
      </c>
      <c r="X40" s="10">
        <v>86.49</v>
      </c>
      <c r="Y40" s="10">
        <v>86.91</v>
      </c>
      <c r="Z40" s="10">
        <v>86.28</v>
      </c>
      <c r="AA40" s="10">
        <v>86.58</v>
      </c>
      <c r="AB40" s="95">
        <v>1135200</v>
      </c>
      <c r="AC40" s="10">
        <v>86.58</v>
      </c>
      <c r="AD40" s="2">
        <f t="shared" si="0"/>
        <v>0.62999999999999545</v>
      </c>
      <c r="AE40" s="138">
        <f t="shared" si="1"/>
        <v>2.6635784597568435E-3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84.128000000000014</v>
      </c>
      <c r="Q41" s="2"/>
      <c r="W41" s="133">
        <v>42485</v>
      </c>
      <c r="X41" s="10">
        <v>86.56</v>
      </c>
      <c r="Y41" s="10">
        <v>86.91</v>
      </c>
      <c r="Z41" s="10">
        <v>85.72</v>
      </c>
      <c r="AA41" s="10">
        <v>86.35</v>
      </c>
      <c r="AB41" s="95">
        <v>1157200</v>
      </c>
      <c r="AC41" s="10">
        <v>86.35</v>
      </c>
      <c r="AD41" s="2">
        <f t="shared" si="0"/>
        <v>1.1899999999999977</v>
      </c>
      <c r="AE41" s="138">
        <f t="shared" si="1"/>
        <v>-6.4434472442757018E-3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83.363200000000006</v>
      </c>
      <c r="Q42" s="2"/>
      <c r="T42" s="91" t="s">
        <v>113</v>
      </c>
      <c r="W42" s="133">
        <v>42482</v>
      </c>
      <c r="X42" s="10">
        <v>86.9</v>
      </c>
      <c r="Y42" s="10">
        <v>87.33</v>
      </c>
      <c r="Z42" s="10">
        <v>86.1</v>
      </c>
      <c r="AA42" s="10">
        <v>86.91</v>
      </c>
      <c r="AB42" s="95">
        <v>1371900</v>
      </c>
      <c r="AC42" s="10">
        <v>86.91</v>
      </c>
      <c r="AD42" s="2">
        <f t="shared" si="0"/>
        <v>1.230000000000004</v>
      </c>
      <c r="AE42" s="138">
        <f t="shared" si="1"/>
        <v>1.0366275051831852E-3</v>
      </c>
    </row>
    <row r="43" spans="2:31" ht="15.75" thickTop="1" x14ac:dyDescent="0.25">
      <c r="O43" s="83">
        <v>1.08</v>
      </c>
      <c r="P43" s="83">
        <f t="shared" si="5"/>
        <v>82.598400000000012</v>
      </c>
      <c r="Q43" s="2"/>
      <c r="T43" s="128" t="s">
        <v>98</v>
      </c>
      <c r="U43" s="98">
        <v>75.510000000000005</v>
      </c>
      <c r="W43" s="133">
        <v>42481</v>
      </c>
      <c r="X43" s="10">
        <v>87.11</v>
      </c>
      <c r="Y43" s="10">
        <v>87.85</v>
      </c>
      <c r="Z43" s="10">
        <v>86.5</v>
      </c>
      <c r="AA43" s="10">
        <v>86.82</v>
      </c>
      <c r="AB43" s="95">
        <v>1990800</v>
      </c>
      <c r="AC43" s="10">
        <v>86.82</v>
      </c>
      <c r="AD43" s="2">
        <f t="shared" si="0"/>
        <v>1.3499999999999943</v>
      </c>
      <c r="AE43" s="138">
        <f t="shared" si="1"/>
        <v>-4.3577981651377051E-3</v>
      </c>
    </row>
    <row r="44" spans="2:31" x14ac:dyDescent="0.25">
      <c r="O44" s="83">
        <v>1.07</v>
      </c>
      <c r="P44" s="83">
        <f t="shared" si="5"/>
        <v>81.833600000000004</v>
      </c>
      <c r="Q44" s="2"/>
      <c r="T44" s="93" t="s">
        <v>99</v>
      </c>
      <c r="U44" s="88">
        <v>76.400000000000006</v>
      </c>
      <c r="W44" s="133">
        <v>42480</v>
      </c>
      <c r="X44" s="10">
        <v>85.45</v>
      </c>
      <c r="Y44" s="10">
        <v>87.76</v>
      </c>
      <c r="Z44" s="10">
        <v>85.45</v>
      </c>
      <c r="AA44" s="10">
        <v>87.2</v>
      </c>
      <c r="AB44" s="95">
        <v>2165000</v>
      </c>
      <c r="AC44" s="10">
        <v>87.2</v>
      </c>
      <c r="AD44" s="2">
        <f t="shared" si="0"/>
        <v>2.3100000000000023</v>
      </c>
      <c r="AE44" s="138">
        <f t="shared" si="1"/>
        <v>1.88106087159714E-2</v>
      </c>
    </row>
    <row r="45" spans="2:31" x14ac:dyDescent="0.25">
      <c r="O45" s="83">
        <v>1.06</v>
      </c>
      <c r="P45" s="83">
        <f t="shared" si="5"/>
        <v>81.06880000000001</v>
      </c>
      <c r="Q45" s="2"/>
      <c r="T45" s="93" t="s">
        <v>100</v>
      </c>
      <c r="U45" s="88" t="s">
        <v>503</v>
      </c>
      <c r="W45" s="133">
        <v>42479</v>
      </c>
      <c r="X45" s="10">
        <v>85.21</v>
      </c>
      <c r="Y45" s="10">
        <v>86.17</v>
      </c>
      <c r="Z45" s="10">
        <v>85.02</v>
      </c>
      <c r="AA45" s="10">
        <v>85.59</v>
      </c>
      <c r="AB45" s="95">
        <v>1495600</v>
      </c>
      <c r="AC45" s="10">
        <v>85.59</v>
      </c>
      <c r="AD45" s="2">
        <f t="shared" si="0"/>
        <v>1.1500000000000057</v>
      </c>
      <c r="AE45" s="138">
        <f t="shared" si="1"/>
        <v>1.2061014544164639E-2</v>
      </c>
    </row>
    <row r="46" spans="2:31" x14ac:dyDescent="0.25">
      <c r="O46" s="83">
        <v>1.05</v>
      </c>
      <c r="P46" s="83">
        <f t="shared" si="5"/>
        <v>80.304000000000002</v>
      </c>
      <c r="Q46" s="2"/>
      <c r="T46" s="93" t="s">
        <v>101</v>
      </c>
      <c r="U46" s="88" t="s">
        <v>343</v>
      </c>
      <c r="W46" s="133">
        <v>42478</v>
      </c>
      <c r="X46" s="10">
        <v>83.79</v>
      </c>
      <c r="Y46" s="10">
        <v>84.64</v>
      </c>
      <c r="Z46" s="10">
        <v>83.58</v>
      </c>
      <c r="AA46" s="10">
        <v>84.57</v>
      </c>
      <c r="AB46" s="95">
        <v>946600</v>
      </c>
      <c r="AC46" s="10">
        <v>84.57</v>
      </c>
      <c r="AD46" s="2">
        <f t="shared" si="0"/>
        <v>1.0600000000000023</v>
      </c>
      <c r="AE46" s="138">
        <f t="shared" si="1"/>
        <v>3.7982195845696065E-3</v>
      </c>
    </row>
    <row r="47" spans="2:31" x14ac:dyDescent="0.25">
      <c r="O47" s="83">
        <v>1.04</v>
      </c>
      <c r="P47" s="83">
        <f t="shared" si="5"/>
        <v>79.539200000000008</v>
      </c>
      <c r="Q47" s="2"/>
      <c r="T47" s="93" t="s">
        <v>102</v>
      </c>
      <c r="U47" s="88">
        <v>91.38</v>
      </c>
      <c r="W47" s="133">
        <v>42475</v>
      </c>
      <c r="X47" s="10">
        <v>83.72</v>
      </c>
      <c r="Y47" s="10">
        <v>84.34</v>
      </c>
      <c r="Z47" s="10">
        <v>83.45</v>
      </c>
      <c r="AA47" s="10">
        <v>84.25</v>
      </c>
      <c r="AB47" s="95">
        <v>1216600</v>
      </c>
      <c r="AC47" s="10">
        <v>84.25</v>
      </c>
      <c r="AD47" s="2">
        <f t="shared" si="0"/>
        <v>0.89000000000000057</v>
      </c>
      <c r="AE47" s="138">
        <f t="shared" si="1"/>
        <v>4.0519604337980741E-3</v>
      </c>
    </row>
    <row r="48" spans="2:31" x14ac:dyDescent="0.25">
      <c r="O48" s="83">
        <v>1.03</v>
      </c>
      <c r="P48" s="83">
        <f t="shared" si="5"/>
        <v>78.7744</v>
      </c>
      <c r="Q48" s="2"/>
      <c r="T48" s="93" t="s">
        <v>103</v>
      </c>
      <c r="U48" s="88">
        <v>0.78440900000000002</v>
      </c>
      <c r="W48" s="133">
        <v>42474</v>
      </c>
      <c r="X48" s="10">
        <v>83.87</v>
      </c>
      <c r="Y48" s="10">
        <v>84.38</v>
      </c>
      <c r="Z48" s="10">
        <v>83.44</v>
      </c>
      <c r="AA48" s="10">
        <v>83.91</v>
      </c>
      <c r="AB48" s="95">
        <v>1181000</v>
      </c>
      <c r="AC48" s="10">
        <v>83.91</v>
      </c>
      <c r="AD48" s="2">
        <f t="shared" si="0"/>
        <v>0.93999999999999773</v>
      </c>
      <c r="AE48" s="138">
        <f t="shared" si="1"/>
        <v>4.7692857994507953E-4</v>
      </c>
    </row>
    <row r="49" spans="15:31" x14ac:dyDescent="0.25">
      <c r="O49" s="83">
        <v>1.02</v>
      </c>
      <c r="P49" s="83">
        <f t="shared" si="5"/>
        <v>78.009600000000006</v>
      </c>
      <c r="Q49" s="2"/>
      <c r="T49" s="93" t="s">
        <v>123</v>
      </c>
      <c r="U49" s="88" t="s">
        <v>241</v>
      </c>
      <c r="W49" s="133">
        <v>42473</v>
      </c>
      <c r="X49" s="10">
        <v>83.04</v>
      </c>
      <c r="Y49" s="10">
        <v>83.92</v>
      </c>
      <c r="Z49" s="10">
        <v>82.67</v>
      </c>
      <c r="AA49" s="10">
        <v>83.87</v>
      </c>
      <c r="AB49" s="95">
        <v>1238800</v>
      </c>
      <c r="AC49" s="10">
        <v>83.87</v>
      </c>
      <c r="AD49" s="2">
        <f t="shared" si="0"/>
        <v>1.25</v>
      </c>
      <c r="AE49" s="138">
        <f t="shared" si="1"/>
        <v>1.5867248062015449E-2</v>
      </c>
    </row>
    <row r="50" spans="15:31" x14ac:dyDescent="0.25">
      <c r="O50" s="83">
        <v>1.01</v>
      </c>
      <c r="P50" s="83">
        <f t="shared" si="5"/>
        <v>77.244799999999998</v>
      </c>
      <c r="Q50" s="2"/>
      <c r="T50" s="93"/>
      <c r="U50" s="88"/>
      <c r="W50" s="133">
        <v>42472</v>
      </c>
      <c r="X50" s="10">
        <v>82.33</v>
      </c>
      <c r="Y50" s="10">
        <v>82.86</v>
      </c>
      <c r="Z50" s="10">
        <v>81.92</v>
      </c>
      <c r="AA50" s="10">
        <v>82.56</v>
      </c>
      <c r="AB50" s="95">
        <v>1405000</v>
      </c>
      <c r="AC50" s="10">
        <v>82.56</v>
      </c>
      <c r="AD50" s="2">
        <f t="shared" si="0"/>
        <v>0.93999999999999773</v>
      </c>
      <c r="AE50" s="138">
        <f t="shared" si="1"/>
        <v>4.3795620437956373E-3</v>
      </c>
    </row>
    <row r="51" spans="15:31" x14ac:dyDescent="0.25">
      <c r="O51" s="83">
        <v>1</v>
      </c>
      <c r="P51" s="83">
        <f t="shared" si="5"/>
        <v>76.48</v>
      </c>
      <c r="Q51" s="2"/>
      <c r="T51" s="93" t="s">
        <v>105</v>
      </c>
      <c r="U51" s="88" t="s">
        <v>442</v>
      </c>
      <c r="W51" s="133">
        <v>42471</v>
      </c>
      <c r="X51" s="10">
        <v>83.11</v>
      </c>
      <c r="Y51" s="10">
        <v>83.27</v>
      </c>
      <c r="Z51" s="10">
        <v>82.01</v>
      </c>
      <c r="AA51" s="10">
        <v>82.2</v>
      </c>
      <c r="AB51" s="95">
        <v>1185800</v>
      </c>
      <c r="AC51" s="10">
        <v>82.2</v>
      </c>
      <c r="AD51" s="2">
        <f t="shared" si="0"/>
        <v>1.2599999999999909</v>
      </c>
      <c r="AE51" s="138">
        <f t="shared" si="1"/>
        <v>-9.6385542168674343E-3</v>
      </c>
    </row>
    <row r="52" spans="15:31" x14ac:dyDescent="0.25">
      <c r="O52" s="83">
        <v>0.99</v>
      </c>
      <c r="P52" s="83">
        <f t="shared" si="5"/>
        <v>75.71520000000001</v>
      </c>
      <c r="Q52" s="2"/>
      <c r="T52" s="93" t="s">
        <v>106</v>
      </c>
      <c r="U52" s="88" t="s">
        <v>242</v>
      </c>
      <c r="W52" s="133">
        <v>42468</v>
      </c>
      <c r="X52" s="10">
        <v>84.11</v>
      </c>
      <c r="Y52" s="10">
        <v>84.63</v>
      </c>
      <c r="Z52" s="10">
        <v>82.64</v>
      </c>
      <c r="AA52" s="10">
        <v>83</v>
      </c>
      <c r="AB52" s="95">
        <v>1408100</v>
      </c>
      <c r="AC52" s="10">
        <v>83</v>
      </c>
      <c r="AD52" s="2">
        <f t="shared" si="0"/>
        <v>1.9899999999999949</v>
      </c>
      <c r="AE52" s="138">
        <f t="shared" si="1"/>
        <v>-9.0735434574976681E-3</v>
      </c>
    </row>
    <row r="53" spans="15:31" x14ac:dyDescent="0.25">
      <c r="O53" s="83">
        <v>0.98</v>
      </c>
      <c r="P53" s="83">
        <f t="shared" si="5"/>
        <v>74.950400000000002</v>
      </c>
      <c r="Q53" s="2"/>
      <c r="T53" s="93" t="s">
        <v>107</v>
      </c>
      <c r="U53" s="90">
        <v>2193754</v>
      </c>
      <c r="W53" s="133">
        <v>42467</v>
      </c>
      <c r="X53" s="10">
        <v>83.66</v>
      </c>
      <c r="Y53" s="10">
        <v>84.71</v>
      </c>
      <c r="Z53" s="10">
        <v>83.34</v>
      </c>
      <c r="AA53" s="10">
        <v>83.76</v>
      </c>
      <c r="AB53" s="95">
        <v>1858900</v>
      </c>
      <c r="AC53" s="10">
        <v>83.76</v>
      </c>
      <c r="AD53" s="2">
        <f t="shared" si="0"/>
        <v>1.3699999999999903</v>
      </c>
      <c r="AE53" s="138">
        <f t="shared" si="1"/>
        <v>-3.5688793718772205E-3</v>
      </c>
    </row>
    <row r="54" spans="15:31" x14ac:dyDescent="0.25">
      <c r="O54" s="83">
        <v>0.97</v>
      </c>
      <c r="P54" s="83">
        <f t="shared" si="5"/>
        <v>74.185600000000008</v>
      </c>
      <c r="T54" s="93" t="s">
        <v>110</v>
      </c>
      <c r="U54" s="90">
        <v>2356090</v>
      </c>
      <c r="W54" s="133">
        <v>42466</v>
      </c>
      <c r="X54" s="10">
        <v>81.62</v>
      </c>
      <c r="Y54" s="10">
        <v>84.12</v>
      </c>
      <c r="Z54" s="10">
        <v>81.62</v>
      </c>
      <c r="AA54" s="10">
        <v>84.06</v>
      </c>
      <c r="AB54" s="95">
        <v>2460000</v>
      </c>
      <c r="AC54" s="10">
        <v>84.06</v>
      </c>
      <c r="AD54" s="2">
        <f t="shared" si="0"/>
        <v>2.5</v>
      </c>
      <c r="AE54" s="138">
        <f t="shared" si="1"/>
        <v>3.3821178206862701E-2</v>
      </c>
    </row>
    <row r="55" spans="15:31" x14ac:dyDescent="0.25">
      <c r="O55" s="83">
        <v>0.96</v>
      </c>
      <c r="P55" s="83">
        <f t="shared" si="5"/>
        <v>73.4208</v>
      </c>
      <c r="T55" s="93" t="s">
        <v>108</v>
      </c>
      <c r="U55" s="88" t="s">
        <v>389</v>
      </c>
      <c r="W55" s="133">
        <v>42465</v>
      </c>
      <c r="X55" s="10">
        <v>82.54</v>
      </c>
      <c r="Y55" s="10">
        <v>82.86</v>
      </c>
      <c r="Z55" s="10">
        <v>81.19</v>
      </c>
      <c r="AA55" s="10">
        <v>81.31</v>
      </c>
      <c r="AB55" s="95">
        <v>1883300</v>
      </c>
      <c r="AC55" s="10">
        <v>81.31</v>
      </c>
      <c r="AD55" s="2">
        <f t="shared" si="0"/>
        <v>1.6700000000000017</v>
      </c>
      <c r="AE55" s="138">
        <f t="shared" si="1"/>
        <v>-2.1893419944664871E-2</v>
      </c>
    </row>
    <row r="56" spans="15:31" x14ac:dyDescent="0.25">
      <c r="O56" s="83">
        <v>0.95</v>
      </c>
      <c r="P56" s="83">
        <f t="shared" si="5"/>
        <v>72.656000000000006</v>
      </c>
      <c r="T56" s="93" t="s">
        <v>111</v>
      </c>
      <c r="U56" s="88">
        <v>18.309999999999999</v>
      </c>
      <c r="W56" s="133">
        <v>42464</v>
      </c>
      <c r="X56" s="10">
        <v>82.29</v>
      </c>
      <c r="Y56" s="10">
        <v>83.27</v>
      </c>
      <c r="Z56" s="10">
        <v>82.29</v>
      </c>
      <c r="AA56" s="10">
        <v>83.13</v>
      </c>
      <c r="AB56" s="95">
        <v>1793000</v>
      </c>
      <c r="AC56" s="10">
        <v>83.13</v>
      </c>
      <c r="AD56" s="2">
        <f t="shared" si="0"/>
        <v>0.97999999999998977</v>
      </c>
      <c r="AE56" s="138">
        <f t="shared" si="1"/>
        <v>1.1806231742940598E-2</v>
      </c>
    </row>
    <row r="57" spans="15:31" x14ac:dyDescent="0.25">
      <c r="O57" s="83">
        <v>0.94</v>
      </c>
      <c r="P57" s="83">
        <f t="shared" si="5"/>
        <v>71.891199999999998</v>
      </c>
      <c r="T57" s="93" t="s">
        <v>112</v>
      </c>
      <c r="U57" s="88">
        <v>4.18</v>
      </c>
      <c r="W57" s="133">
        <v>42461</v>
      </c>
      <c r="X57" s="10">
        <v>81.680000000000007</v>
      </c>
      <c r="Y57" s="10">
        <v>82.28</v>
      </c>
      <c r="Z57" s="10">
        <v>81.33</v>
      </c>
      <c r="AA57" s="10">
        <v>82.16</v>
      </c>
      <c r="AB57" s="95">
        <v>1765700</v>
      </c>
      <c r="AC57" s="10">
        <v>82.16</v>
      </c>
      <c r="AD57" s="2">
        <f t="shared" si="0"/>
        <v>0.95000000000000284</v>
      </c>
      <c r="AE57" s="138">
        <f t="shared" si="1"/>
        <v>2.5625381330078856E-3</v>
      </c>
    </row>
    <row r="58" spans="15:31" x14ac:dyDescent="0.25">
      <c r="O58" s="83">
        <v>0.93</v>
      </c>
      <c r="P58" s="83">
        <f t="shared" si="5"/>
        <v>71.126400000000004</v>
      </c>
      <c r="T58" s="93" t="s">
        <v>109</v>
      </c>
      <c r="U58" s="88" t="s">
        <v>443</v>
      </c>
      <c r="W58" s="133">
        <v>42460</v>
      </c>
      <c r="X58" s="10">
        <v>81.78</v>
      </c>
      <c r="Y58" s="10">
        <v>82.43</v>
      </c>
      <c r="Z58" s="10">
        <v>81.459999999999994</v>
      </c>
      <c r="AA58" s="10">
        <v>81.95</v>
      </c>
      <c r="AB58" s="95">
        <v>1663000</v>
      </c>
      <c r="AC58" s="10">
        <v>81.95</v>
      </c>
      <c r="AD58" s="2">
        <f t="shared" si="0"/>
        <v>0.97000000000001307</v>
      </c>
      <c r="AE58" s="138">
        <f t="shared" si="1"/>
        <v>2.0787478601125287E-3</v>
      </c>
    </row>
    <row r="59" spans="15:31" x14ac:dyDescent="0.25">
      <c r="O59" s="83">
        <v>0.92</v>
      </c>
      <c r="P59" s="83">
        <f t="shared" si="5"/>
        <v>70.36160000000001</v>
      </c>
      <c r="W59" s="133">
        <v>42459</v>
      </c>
      <c r="X59" s="10">
        <v>82.24</v>
      </c>
      <c r="Y59" s="10">
        <v>82.46</v>
      </c>
      <c r="Z59" s="10">
        <v>81.58</v>
      </c>
      <c r="AA59" s="10">
        <v>81.78</v>
      </c>
      <c r="AB59" s="95">
        <v>1151500</v>
      </c>
      <c r="AC59" s="10">
        <v>81.78</v>
      </c>
      <c r="AD59" s="2">
        <f t="shared" si="0"/>
        <v>0.87999999999999545</v>
      </c>
      <c r="AE59" s="138" t="e">
        <f t="shared" si="1"/>
        <v>#DIV/0!</v>
      </c>
    </row>
    <row r="60" spans="15:31" x14ac:dyDescent="0.25">
      <c r="O60" s="83">
        <v>0.91</v>
      </c>
      <c r="P60" s="83">
        <f t="shared" si="5"/>
        <v>69.596800000000002</v>
      </c>
      <c r="W60" s="133">
        <v>42459</v>
      </c>
      <c r="X60" s="10" t="s">
        <v>240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5:31" x14ac:dyDescent="0.25">
      <c r="O61" s="83">
        <v>0.9</v>
      </c>
      <c r="P61" s="83">
        <f t="shared" si="5"/>
        <v>68.832000000000008</v>
      </c>
      <c r="W61" s="133">
        <v>42458</v>
      </c>
      <c r="X61" s="10">
        <v>80.81</v>
      </c>
      <c r="Y61" s="10">
        <v>81.89</v>
      </c>
      <c r="Z61" s="10">
        <v>80.290000000000006</v>
      </c>
      <c r="AA61" s="10">
        <v>81.819999999999993</v>
      </c>
      <c r="AB61" s="95">
        <v>1904200</v>
      </c>
      <c r="AC61" s="10">
        <v>81.430000000000007</v>
      </c>
      <c r="AD61" s="2">
        <f t="shared" si="0"/>
        <v>1.5999999999999943</v>
      </c>
      <c r="AE61" s="138">
        <f t="shared" si="1"/>
        <v>1.2936932454285399E-2</v>
      </c>
    </row>
    <row r="62" spans="15:31" x14ac:dyDescent="0.25">
      <c r="W62" s="133">
        <v>42457</v>
      </c>
      <c r="X62" s="10">
        <v>81.55</v>
      </c>
      <c r="Y62" s="10">
        <v>81.709999999999994</v>
      </c>
      <c r="Z62" s="10">
        <v>80.28</v>
      </c>
      <c r="AA62" s="10">
        <v>80.77</v>
      </c>
      <c r="AB62" s="95">
        <v>1563100</v>
      </c>
      <c r="AC62" s="10">
        <v>80.39</v>
      </c>
      <c r="AD62" s="2">
        <f t="shared" si="0"/>
        <v>1.4299999999999926</v>
      </c>
      <c r="AE62" s="138">
        <f t="shared" si="1"/>
        <v>-8.6323837711185236E-3</v>
      </c>
    </row>
    <row r="63" spans="15:31" x14ac:dyDescent="0.25">
      <c r="W63" s="133">
        <v>42453</v>
      </c>
      <c r="X63" s="10">
        <v>80.92</v>
      </c>
      <c r="Y63" s="10">
        <v>82.13</v>
      </c>
      <c r="Z63" s="10">
        <v>80.59</v>
      </c>
      <c r="AA63" s="10">
        <v>81.48</v>
      </c>
      <c r="AB63" s="95">
        <v>1729000</v>
      </c>
      <c r="AC63" s="10">
        <v>81.09</v>
      </c>
      <c r="AD63" s="2">
        <f t="shared" si="0"/>
        <v>1.539999999999992</v>
      </c>
      <c r="AE63" s="138">
        <f t="shared" si="1"/>
        <v>2.3485784919654584E-3</v>
      </c>
    </row>
    <row r="64" spans="15:31" x14ac:dyDescent="0.25">
      <c r="W64" s="133">
        <v>42452</v>
      </c>
      <c r="X64" s="10">
        <v>81.349999999999994</v>
      </c>
      <c r="Y64" s="10">
        <v>82.2</v>
      </c>
      <c r="Z64" s="10">
        <v>81.03</v>
      </c>
      <c r="AA64" s="10">
        <v>81.28</v>
      </c>
      <c r="AB64" s="95">
        <v>1731200</v>
      </c>
      <c r="AC64" s="10">
        <v>80.900000000000006</v>
      </c>
      <c r="AD64" s="2">
        <f t="shared" si="0"/>
        <v>1.1700000000000017</v>
      </c>
      <c r="AE64" s="138">
        <f t="shared" si="1"/>
        <v>1.4855162168854186E-3</v>
      </c>
    </row>
    <row r="65" spans="23:31" x14ac:dyDescent="0.25">
      <c r="W65" s="133">
        <v>42451</v>
      </c>
      <c r="X65" s="10">
        <v>80.8</v>
      </c>
      <c r="Y65" s="10">
        <v>81.849999999999994</v>
      </c>
      <c r="Z65" s="10">
        <v>80.569999999999993</v>
      </c>
      <c r="AA65" s="10">
        <v>81.16</v>
      </c>
      <c r="AB65" s="95">
        <v>1434700</v>
      </c>
      <c r="AC65" s="10">
        <v>80.78</v>
      </c>
      <c r="AD65" s="2">
        <f t="shared" si="0"/>
        <v>1.2800000000000011</v>
      </c>
      <c r="AE65" s="138">
        <f t="shared" si="1"/>
        <v>3.8523673418666693E-3</v>
      </c>
    </row>
    <row r="66" spans="23:31" x14ac:dyDescent="0.25">
      <c r="W66" s="133">
        <v>42450</v>
      </c>
      <c r="X66" s="10">
        <v>80.94</v>
      </c>
      <c r="Y66" s="10">
        <v>81.430000000000007</v>
      </c>
      <c r="Z66" s="10">
        <v>80.180000000000007</v>
      </c>
      <c r="AA66" s="10">
        <v>80.849999999999994</v>
      </c>
      <c r="AB66" s="95">
        <v>1592900</v>
      </c>
      <c r="AC66" s="10">
        <v>80.47</v>
      </c>
      <c r="AD66" s="2">
        <f t="shared" si="0"/>
        <v>1.25</v>
      </c>
      <c r="AE66" s="138">
        <f t="shared" si="1"/>
        <v>-1.2425447316111171E-4</v>
      </c>
    </row>
    <row r="67" spans="23:31" x14ac:dyDescent="0.25">
      <c r="W67" s="133">
        <v>42447</v>
      </c>
      <c r="X67" s="10">
        <v>80.069999999999993</v>
      </c>
      <c r="Y67" s="10">
        <v>81.040000000000006</v>
      </c>
      <c r="Z67" s="10">
        <v>79.81</v>
      </c>
      <c r="AA67" s="10">
        <v>80.86</v>
      </c>
      <c r="AB67" s="95">
        <v>2442100</v>
      </c>
      <c r="AC67" s="10">
        <v>80.48</v>
      </c>
      <c r="AD67" s="2">
        <f>Y67-Z67</f>
        <v>1.230000000000004</v>
      </c>
      <c r="AE67" s="138" t="e">
        <f>AC67/#REF!-1</f>
        <v>#REF!</v>
      </c>
    </row>
    <row r="68" spans="23:31" x14ac:dyDescent="0.25">
      <c r="W68" s="133">
        <v>42446</v>
      </c>
      <c r="X68" s="10">
        <v>81.16</v>
      </c>
      <c r="Y68" s="10">
        <v>81.31</v>
      </c>
      <c r="Z68" s="10">
        <v>79.209999999999994</v>
      </c>
      <c r="AA68" s="10">
        <v>79.739999999999995</v>
      </c>
      <c r="AB68" s="95">
        <v>2304900</v>
      </c>
      <c r="AC68" s="10">
        <v>79.36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3" priority="27">
      <formula>F29&gt;0</formula>
    </cfRule>
    <cfRule type="expression" dxfId="142" priority="28">
      <formula>F29&lt;0</formula>
    </cfRule>
  </conditionalFormatting>
  <conditionalFormatting sqref="F34:F42">
    <cfRule type="expression" dxfId="141" priority="23">
      <formula>F34&gt;0</formula>
    </cfRule>
    <cfRule type="expression" dxfId="140" priority="24">
      <formula>F34&lt;0</formula>
    </cfRule>
  </conditionalFormatting>
  <conditionalFormatting sqref="F34:F42">
    <cfRule type="expression" dxfId="139" priority="25">
      <formula>F34&gt;0</formula>
    </cfRule>
    <cfRule type="expression" dxfId="138" priority="26">
      <formula>F34&lt;0</formula>
    </cfRule>
  </conditionalFormatting>
  <conditionalFormatting sqref="H29:H42">
    <cfRule type="expression" dxfId="137" priority="21">
      <formula>H29&gt;0</formula>
    </cfRule>
    <cfRule type="expression" dxfId="136" priority="22">
      <formula>H29&lt;0</formula>
    </cfRule>
  </conditionalFormatting>
  <conditionalFormatting sqref="F25:F28">
    <cfRule type="expression" dxfId="135" priority="15">
      <formula>F25&gt;0</formula>
    </cfRule>
    <cfRule type="expression" dxfId="134" priority="16">
      <formula>F25&lt;0</formula>
    </cfRule>
  </conditionalFormatting>
  <conditionalFormatting sqref="H25:H28">
    <cfRule type="expression" dxfId="133" priority="13">
      <formula>H25&gt;0</formula>
    </cfRule>
    <cfRule type="expression" dxfId="132" priority="14">
      <formula>H25&lt;0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0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400</v>
      </c>
      <c r="T2" s="1" t="s">
        <v>251</v>
      </c>
      <c r="W2" s="133">
        <v>42541</v>
      </c>
      <c r="X2" s="10">
        <v>38.43</v>
      </c>
      <c r="Y2" s="10">
        <v>38.729999999999997</v>
      </c>
      <c r="Z2" s="10">
        <v>38</v>
      </c>
      <c r="AA2" s="10">
        <v>38.090000000000003</v>
      </c>
      <c r="AB2" s="95">
        <v>9918900</v>
      </c>
      <c r="AC2" s="10">
        <v>38.090000000000003</v>
      </c>
      <c r="AD2" s="2">
        <f>Y2-Z2</f>
        <v>0.72999999999999687</v>
      </c>
      <c r="AE2" s="138">
        <f>AC2/AC3-1</f>
        <v>2.1047092870298822E-3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322</v>
      </c>
      <c r="M3" s="4"/>
      <c r="O3" s="11" t="s">
        <v>58</v>
      </c>
      <c r="Q3" s="242">
        <f>IF(Q2=0, Q4, (F18-K18-M18)/Q2)</f>
        <v>40.604875</v>
      </c>
      <c r="T3" s="1"/>
      <c r="W3" s="133">
        <v>42538</v>
      </c>
      <c r="X3" s="10">
        <v>37.94</v>
      </c>
      <c r="Y3" s="10">
        <v>38.24</v>
      </c>
      <c r="Z3" s="10">
        <v>37.68</v>
      </c>
      <c r="AA3" s="10">
        <v>38.01</v>
      </c>
      <c r="AB3" s="95">
        <v>11148800</v>
      </c>
      <c r="AC3" s="10">
        <v>38.01</v>
      </c>
      <c r="AD3" s="2">
        <f t="shared" ref="AD3:AD66" si="1">Y3-Z3</f>
        <v>0.56000000000000227</v>
      </c>
      <c r="AE3" s="138">
        <f t="shared" ref="AE3:AE66" si="2">AC3/AC4-1</f>
        <v>-2.6301946344042815E-4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1">
        <v>38.090000000000003</v>
      </c>
      <c r="T4" s="163"/>
      <c r="W4" s="133">
        <v>42537</v>
      </c>
      <c r="X4" s="10">
        <v>38.369999999999997</v>
      </c>
      <c r="Y4" s="10">
        <v>38.57</v>
      </c>
      <c r="Z4" s="10">
        <v>37.840000000000003</v>
      </c>
      <c r="AA4" s="10">
        <v>38.020000000000003</v>
      </c>
      <c r="AB4" s="95">
        <v>13084500</v>
      </c>
      <c r="AC4" s="10">
        <v>38.020000000000003</v>
      </c>
      <c r="AD4" s="2">
        <f t="shared" si="1"/>
        <v>0.72999999999999687</v>
      </c>
      <c r="AE4" s="138">
        <f t="shared" si="2"/>
        <v>-2.2370789406016889E-2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15236.000000000002</v>
      </c>
      <c r="W5" s="133">
        <v>42536</v>
      </c>
      <c r="X5" s="10">
        <v>39.369999999999997</v>
      </c>
      <c r="Y5" s="10">
        <v>39.78</v>
      </c>
      <c r="Z5" s="10">
        <v>38.83</v>
      </c>
      <c r="AA5" s="10">
        <v>38.89</v>
      </c>
      <c r="AB5" s="95">
        <v>11025900</v>
      </c>
      <c r="AC5" s="10">
        <v>38.89</v>
      </c>
      <c r="AD5" s="2">
        <f t="shared" si="1"/>
        <v>0.95000000000000284</v>
      </c>
      <c r="AE5" s="138">
        <f t="shared" si="2"/>
        <v>-5.6251598056762386E-3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16241.95</v>
      </c>
      <c r="W6" s="133">
        <v>42535</v>
      </c>
      <c r="X6" s="10">
        <v>40.409999999999997</v>
      </c>
      <c r="Y6" s="10">
        <v>40.56</v>
      </c>
      <c r="Z6" s="10">
        <v>38.64</v>
      </c>
      <c r="AA6" s="10">
        <v>39.11</v>
      </c>
      <c r="AB6" s="95">
        <v>14977600</v>
      </c>
      <c r="AC6" s="10">
        <v>39.11</v>
      </c>
      <c r="AD6" s="2">
        <f t="shared" si="1"/>
        <v>1.9200000000000017</v>
      </c>
      <c r="AE6" s="138">
        <f t="shared" si="2"/>
        <v>-3.5987182647276295E-2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8"/>
      <c r="I7" s="3"/>
      <c r="J7" s="3"/>
      <c r="K7" s="3"/>
      <c r="L7" s="4"/>
      <c r="M7" s="4"/>
      <c r="O7" s="11" t="s">
        <v>200</v>
      </c>
      <c r="Q7" s="2">
        <f>Q10+Q8</f>
        <v>-800.92999999999893</v>
      </c>
      <c r="R7" s="196"/>
      <c r="W7" s="133">
        <v>42534</v>
      </c>
      <c r="X7" s="10">
        <v>41.59</v>
      </c>
      <c r="Y7" s="10">
        <v>41.7</v>
      </c>
      <c r="Z7" s="10">
        <v>40.53</v>
      </c>
      <c r="AA7" s="10">
        <v>40.57</v>
      </c>
      <c r="AB7" s="95">
        <v>9921800</v>
      </c>
      <c r="AC7" s="10">
        <v>40.57</v>
      </c>
      <c r="AD7" s="2">
        <f t="shared" si="1"/>
        <v>1.1700000000000017</v>
      </c>
      <c r="AE7" s="138">
        <f t="shared" si="2"/>
        <v>-3.4966698382492889E-2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8"/>
      <c r="I8" s="3"/>
      <c r="J8" s="3"/>
      <c r="K8" s="3"/>
      <c r="L8" s="4"/>
      <c r="M8" s="4"/>
      <c r="O8" s="11" t="s">
        <v>205</v>
      </c>
      <c r="P8" s="34"/>
      <c r="Q8" s="2">
        <f>K18+M18-F18+Q2*Q4</f>
        <v>-1005.9499999999989</v>
      </c>
      <c r="R8" s="463"/>
      <c r="W8" s="133">
        <v>42531</v>
      </c>
      <c r="X8" s="10">
        <v>42.06</v>
      </c>
      <c r="Y8" s="10">
        <v>42.29</v>
      </c>
      <c r="Z8" s="10">
        <v>41.41</v>
      </c>
      <c r="AA8" s="10">
        <v>42.04</v>
      </c>
      <c r="AB8" s="95">
        <v>6754800</v>
      </c>
      <c r="AC8" s="10">
        <v>42.04</v>
      </c>
      <c r="AD8" s="2">
        <f t="shared" si="1"/>
        <v>0.88000000000000256</v>
      </c>
      <c r="AE8" s="138">
        <f t="shared" si="2"/>
        <v>-8.4905660377357917E-3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4"/>
      <c r="I9" s="3"/>
      <c r="J9" s="3"/>
      <c r="K9" s="3"/>
      <c r="L9" s="4"/>
      <c r="M9" s="4"/>
      <c r="O9" s="11" t="s">
        <v>272</v>
      </c>
      <c r="Q9" s="138">
        <f>IF(Q2=0, 0, Q8/Q6)</f>
        <v>-6.1935297177986563E-2</v>
      </c>
      <c r="W9" s="133">
        <v>42530</v>
      </c>
      <c r="X9" s="10">
        <v>41.75</v>
      </c>
      <c r="Y9" s="10">
        <v>42.58</v>
      </c>
      <c r="Z9" s="10">
        <v>41.52</v>
      </c>
      <c r="AA9" s="10">
        <v>42.4</v>
      </c>
      <c r="AB9" s="95">
        <v>7617000</v>
      </c>
      <c r="AC9" s="10">
        <v>42.4</v>
      </c>
      <c r="AD9" s="2">
        <f t="shared" si="1"/>
        <v>1.0599999999999952</v>
      </c>
      <c r="AE9" s="138">
        <f t="shared" si="2"/>
        <v>1.3142174432496878E-2</v>
      </c>
    </row>
    <row r="10" spans="1:31" x14ac:dyDescent="0.25">
      <c r="B10" s="74">
        <v>42537</v>
      </c>
      <c r="C10" s="4">
        <v>100</v>
      </c>
      <c r="D10" s="3">
        <v>37.85</v>
      </c>
      <c r="E10" s="3">
        <v>0</v>
      </c>
      <c r="F10" s="3">
        <f t="shared" si="0"/>
        <v>3785</v>
      </c>
      <c r="G10" s="4"/>
      <c r="H10" s="4"/>
      <c r="I10" s="3"/>
      <c r="J10" s="3"/>
      <c r="K10" s="3"/>
      <c r="L10" s="4"/>
      <c r="M10" s="4"/>
      <c r="O10" s="11" t="s">
        <v>271</v>
      </c>
      <c r="P10" s="34"/>
      <c r="Q10" s="2">
        <f>M48</f>
        <v>205.01999999999998</v>
      </c>
      <c r="W10" s="133">
        <v>42529</v>
      </c>
      <c r="X10" s="10">
        <v>42.2</v>
      </c>
      <c r="Y10" s="10">
        <v>42.45</v>
      </c>
      <c r="Z10" s="10">
        <v>41.1</v>
      </c>
      <c r="AA10" s="10">
        <v>41.85</v>
      </c>
      <c r="AB10" s="95">
        <v>13861700</v>
      </c>
      <c r="AC10" s="10">
        <v>41.85</v>
      </c>
      <c r="AD10" s="2">
        <f t="shared" si="1"/>
        <v>1.3500000000000014</v>
      </c>
      <c r="AE10" s="138">
        <f t="shared" si="2"/>
        <v>-5.9382422802850554E-3</v>
      </c>
    </row>
    <row r="11" spans="1:31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193</v>
      </c>
      <c r="P11" s="34"/>
      <c r="Q11" s="138">
        <f>VALUE(TRIM(CLEAN(MID(U58, FIND("(", U58)+1, 5))))</f>
        <v>1.4200000000000001E-2</v>
      </c>
      <c r="W11" s="133">
        <v>42528</v>
      </c>
      <c r="X11" s="10">
        <v>41.35</v>
      </c>
      <c r="Y11" s="10">
        <v>42.81</v>
      </c>
      <c r="Z11" s="10">
        <v>41</v>
      </c>
      <c r="AA11" s="10">
        <v>42.1</v>
      </c>
      <c r="AB11" s="95">
        <v>11430000</v>
      </c>
      <c r="AC11" s="10">
        <v>42.1</v>
      </c>
      <c r="AD11" s="2">
        <f t="shared" si="1"/>
        <v>1.8100000000000023</v>
      </c>
      <c r="AE11" s="138">
        <f t="shared" si="2"/>
        <v>1.9864341085271242E-2</v>
      </c>
    </row>
    <row r="12" spans="1:31" x14ac:dyDescent="0.25">
      <c r="W12" s="133">
        <v>42527</v>
      </c>
      <c r="X12" s="10">
        <v>41.54</v>
      </c>
      <c r="Y12" s="10">
        <v>41.6</v>
      </c>
      <c r="Z12" s="10">
        <v>41</v>
      </c>
      <c r="AA12" s="10">
        <v>41.28</v>
      </c>
      <c r="AB12" s="95">
        <v>11532000</v>
      </c>
      <c r="AC12" s="10">
        <v>41.28</v>
      </c>
      <c r="AD12" s="2">
        <f t="shared" si="1"/>
        <v>0.60000000000000142</v>
      </c>
      <c r="AE12" s="138">
        <f t="shared" si="2"/>
        <v>-6.9761847486167206E-3</v>
      </c>
    </row>
    <row r="13" spans="1:31" x14ac:dyDescent="0.25">
      <c r="W13" s="133">
        <v>42524</v>
      </c>
      <c r="X13" s="10">
        <v>42.22</v>
      </c>
      <c r="Y13" s="10">
        <v>42.4</v>
      </c>
      <c r="Z13" s="10">
        <v>41.25</v>
      </c>
      <c r="AA13" s="10">
        <v>41.57</v>
      </c>
      <c r="AB13" s="95">
        <v>15910400</v>
      </c>
      <c r="AC13" s="10">
        <v>41.57</v>
      </c>
      <c r="AD13" s="2">
        <f t="shared" si="1"/>
        <v>1.1499999999999986</v>
      </c>
      <c r="AE13" s="138">
        <f t="shared" si="2"/>
        <v>-2.0730270906949455E-2</v>
      </c>
    </row>
    <row r="14" spans="1:31" x14ac:dyDescent="0.25">
      <c r="W14" s="133">
        <v>42523</v>
      </c>
      <c r="X14" s="10">
        <v>42.77</v>
      </c>
      <c r="Y14" s="10">
        <v>43.46</v>
      </c>
      <c r="Z14" s="10">
        <v>42.4</v>
      </c>
      <c r="AA14" s="10">
        <v>42.45</v>
      </c>
      <c r="AB14" s="95">
        <v>10003900</v>
      </c>
      <c r="AC14" s="10">
        <v>42.45</v>
      </c>
      <c r="AD14" s="2">
        <f t="shared" si="1"/>
        <v>1.0600000000000023</v>
      </c>
      <c r="AE14" s="138">
        <f t="shared" si="2"/>
        <v>-2.4362215582624525E-2</v>
      </c>
    </row>
    <row r="15" spans="1:31" x14ac:dyDescent="0.25">
      <c r="W15" s="133">
        <v>42522</v>
      </c>
      <c r="X15" s="10">
        <v>43.46</v>
      </c>
      <c r="Y15" s="10">
        <v>43.71</v>
      </c>
      <c r="Z15" s="10">
        <v>43.07</v>
      </c>
      <c r="AA15" s="10">
        <v>43.51</v>
      </c>
      <c r="AB15" s="95">
        <v>7047600</v>
      </c>
      <c r="AC15" s="10">
        <v>43.51</v>
      </c>
      <c r="AD15" s="2">
        <f t="shared" si="1"/>
        <v>0.64000000000000057</v>
      </c>
      <c r="AE15" s="138">
        <f t="shared" si="2"/>
        <v>1.1504832029451961E-3</v>
      </c>
    </row>
    <row r="16" spans="1:31" x14ac:dyDescent="0.25">
      <c r="W16" s="133">
        <v>42521</v>
      </c>
      <c r="X16" s="10">
        <v>43.25</v>
      </c>
      <c r="Y16" s="10">
        <v>43.51</v>
      </c>
      <c r="Z16" s="10">
        <v>42.65</v>
      </c>
      <c r="AA16" s="10">
        <v>43.46</v>
      </c>
      <c r="AB16" s="95">
        <v>9193400</v>
      </c>
      <c r="AC16" s="10">
        <v>43.46</v>
      </c>
      <c r="AD16" s="2">
        <f t="shared" si="1"/>
        <v>0.85999999999999943</v>
      </c>
      <c r="AE16" s="138">
        <f t="shared" si="2"/>
        <v>7.8849721706866216E-3</v>
      </c>
    </row>
    <row r="17" spans="1:31" x14ac:dyDescent="0.25">
      <c r="H17" s="72"/>
      <c r="W17" s="133">
        <v>42517</v>
      </c>
      <c r="X17" s="10">
        <v>42.83</v>
      </c>
      <c r="Y17" s="10">
        <v>43.44</v>
      </c>
      <c r="Z17" s="10">
        <v>42.81</v>
      </c>
      <c r="AA17" s="10">
        <v>43.12</v>
      </c>
      <c r="AB17" s="95">
        <v>5470900</v>
      </c>
      <c r="AC17" s="10">
        <v>43.12</v>
      </c>
      <c r="AD17" s="2">
        <f t="shared" si="1"/>
        <v>0.62999999999999545</v>
      </c>
      <c r="AE17" s="138">
        <f t="shared" si="2"/>
        <v>8.4190832553787676E-3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SUM(F2:F11)</f>
        <v>24988.5</v>
      </c>
      <c r="G18" s="14"/>
      <c r="H18" s="73">
        <f>SUM(H2:H5)</f>
        <v>200</v>
      </c>
      <c r="I18" s="18"/>
      <c r="J18" s="18"/>
      <c r="K18" s="18">
        <f>SUM(K2:K5)</f>
        <v>8712.7999999999993</v>
      </c>
      <c r="L18" s="14"/>
      <c r="M18" s="18">
        <f>SUM(M2:M17)</f>
        <v>33.75</v>
      </c>
      <c r="W18" s="133">
        <v>42516</v>
      </c>
      <c r="X18" s="10">
        <v>43.47</v>
      </c>
      <c r="Y18" s="10">
        <v>43.6</v>
      </c>
      <c r="Z18" s="10">
        <v>42.4</v>
      </c>
      <c r="AA18" s="10">
        <v>42.76</v>
      </c>
      <c r="AB18" s="95">
        <v>8492700</v>
      </c>
      <c r="AC18" s="10">
        <v>42.76</v>
      </c>
      <c r="AD18" s="2">
        <f t="shared" si="1"/>
        <v>1.2000000000000028</v>
      </c>
      <c r="AE18" s="138">
        <f t="shared" si="2"/>
        <v>-1.7011494252873627E-2</v>
      </c>
    </row>
    <row r="19" spans="1:31" x14ac:dyDescent="0.25">
      <c r="W19" s="133">
        <v>42515</v>
      </c>
      <c r="X19" s="10">
        <v>43.68</v>
      </c>
      <c r="Y19" s="10">
        <v>44.11</v>
      </c>
      <c r="Z19" s="10">
        <v>43.38</v>
      </c>
      <c r="AA19" s="10">
        <v>43.5</v>
      </c>
      <c r="AB19" s="95">
        <v>7600800</v>
      </c>
      <c r="AC19" s="10">
        <v>43.5</v>
      </c>
      <c r="AD19" s="2">
        <f t="shared" si="1"/>
        <v>0.72999999999999687</v>
      </c>
      <c r="AE19" s="138">
        <f t="shared" si="2"/>
        <v>-2.9796011918404863E-3</v>
      </c>
    </row>
    <row r="20" spans="1:31" x14ac:dyDescent="0.25">
      <c r="W20" s="133">
        <v>42514</v>
      </c>
      <c r="X20" s="10">
        <v>43.1</v>
      </c>
      <c r="Y20" s="10">
        <v>43.77</v>
      </c>
      <c r="Z20" s="10">
        <v>43.05</v>
      </c>
      <c r="AA20" s="10">
        <v>43.63</v>
      </c>
      <c r="AB20" s="95">
        <v>9359900</v>
      </c>
      <c r="AC20" s="10">
        <v>43.63</v>
      </c>
      <c r="AD20" s="2">
        <f t="shared" si="1"/>
        <v>0.72000000000000597</v>
      </c>
      <c r="AE20" s="138">
        <f t="shared" si="2"/>
        <v>1.5832363213038381E-2</v>
      </c>
    </row>
    <row r="21" spans="1:31" x14ac:dyDescent="0.25">
      <c r="W21" s="133">
        <v>42513</v>
      </c>
      <c r="X21" s="10">
        <v>43</v>
      </c>
      <c r="Y21" s="10">
        <v>43.6</v>
      </c>
      <c r="Z21" s="10">
        <v>42.91</v>
      </c>
      <c r="AA21" s="10">
        <v>42.95</v>
      </c>
      <c r="AB21" s="95">
        <v>5225500</v>
      </c>
      <c r="AC21" s="10">
        <v>42.95</v>
      </c>
      <c r="AD21" s="2">
        <f t="shared" si="1"/>
        <v>0.69000000000000483</v>
      </c>
      <c r="AE21" s="138">
        <f t="shared" si="2"/>
        <v>-3.4802784222737193E-3</v>
      </c>
    </row>
    <row r="22" spans="1:31" x14ac:dyDescent="0.25">
      <c r="W22" s="133">
        <v>42510</v>
      </c>
      <c r="X22" s="10">
        <v>43.42</v>
      </c>
      <c r="Y22" s="10">
        <v>43.82</v>
      </c>
      <c r="Z22" s="10">
        <v>42.97</v>
      </c>
      <c r="AA22" s="10">
        <v>43.1</v>
      </c>
      <c r="AB22" s="95">
        <v>5937200</v>
      </c>
      <c r="AC22" s="10">
        <v>43.1</v>
      </c>
      <c r="AD22" s="2">
        <f t="shared" si="1"/>
        <v>0.85000000000000142</v>
      </c>
      <c r="AE22" s="138">
        <f t="shared" si="2"/>
        <v>0</v>
      </c>
    </row>
    <row r="23" spans="1:31" x14ac:dyDescent="0.25">
      <c r="W23" s="133">
        <v>42509</v>
      </c>
      <c r="X23" s="10">
        <v>43.27</v>
      </c>
      <c r="Y23" s="10">
        <v>43.88</v>
      </c>
      <c r="Z23" s="10">
        <v>42.55</v>
      </c>
      <c r="AA23" s="10">
        <v>43.1</v>
      </c>
      <c r="AB23" s="95">
        <v>8860800</v>
      </c>
      <c r="AC23" s="10">
        <v>43.1</v>
      </c>
      <c r="AD23" s="2">
        <f t="shared" si="1"/>
        <v>1.3300000000000054</v>
      </c>
      <c r="AE23" s="138">
        <f t="shared" si="2"/>
        <v>-1.7327861377108955E-2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42508</v>
      </c>
      <c r="X24" s="10">
        <v>43.45</v>
      </c>
      <c r="Y24" s="10">
        <v>44.66</v>
      </c>
      <c r="Z24" s="10">
        <v>43.45</v>
      </c>
      <c r="AA24" s="10">
        <v>43.86</v>
      </c>
      <c r="AB24" s="95">
        <v>10382900</v>
      </c>
      <c r="AC24" s="10">
        <v>43.86</v>
      </c>
      <c r="AD24" s="2">
        <f t="shared" si="1"/>
        <v>1.2099999999999937</v>
      </c>
      <c r="AE24" s="138">
        <f t="shared" si="2"/>
        <v>4.3508129150446884E-3</v>
      </c>
    </row>
    <row r="25" spans="1:31" x14ac:dyDescent="0.25">
      <c r="B25" s="201">
        <v>42524</v>
      </c>
      <c r="C25" s="10">
        <v>200</v>
      </c>
      <c r="D25" s="210">
        <v>42.3598</v>
      </c>
      <c r="E25" s="40">
        <v>41.755000000000003</v>
      </c>
      <c r="F25" s="40">
        <f t="shared" ref="F25:F30" si="3">C25*(E25-D25)</f>
        <v>-120.95999999999947</v>
      </c>
      <c r="G25" s="40">
        <f t="shared" ref="G25" si="4">D25*C25</f>
        <v>8471.9599999999991</v>
      </c>
      <c r="H25" s="243">
        <f t="shared" ref="H25" si="5">(E25-D25)/D25</f>
        <v>-1.4277687807779955E-2</v>
      </c>
      <c r="I25" s="40"/>
      <c r="W25" s="133">
        <v>42507</v>
      </c>
      <c r="X25" s="10">
        <v>42.79</v>
      </c>
      <c r="Y25" s="10">
        <v>44.4</v>
      </c>
      <c r="Z25" s="10">
        <v>42.75</v>
      </c>
      <c r="AA25" s="10">
        <v>43.67</v>
      </c>
      <c r="AB25" s="95">
        <v>16203000</v>
      </c>
      <c r="AC25" s="10">
        <v>43.67</v>
      </c>
      <c r="AD25" s="2">
        <f t="shared" si="1"/>
        <v>1.6499999999999986</v>
      </c>
      <c r="AE25" s="138">
        <f t="shared" si="2"/>
        <v>1.558139534883729E-2</v>
      </c>
    </row>
    <row r="26" spans="1:31" x14ac:dyDescent="0.25">
      <c r="B26" s="201">
        <v>42527</v>
      </c>
      <c r="C26" s="10">
        <v>200</v>
      </c>
      <c r="D26" s="40">
        <v>42.3598</v>
      </c>
      <c r="E26" s="40">
        <v>41.28</v>
      </c>
      <c r="F26" s="40">
        <f t="shared" si="3"/>
        <v>-215.95999999999975</v>
      </c>
      <c r="G26" s="40">
        <f t="shared" ref="G26" si="6">D26*C26</f>
        <v>8471.9599999999991</v>
      </c>
      <c r="H26" s="243">
        <f t="shared" ref="H26" si="7">(E26-D26)/D26</f>
        <v>-2.5491149627713039E-2</v>
      </c>
      <c r="I26" s="40"/>
      <c r="W26" s="133">
        <v>42506</v>
      </c>
      <c r="X26" s="10">
        <v>42.55</v>
      </c>
      <c r="Y26" s="10">
        <v>43.16</v>
      </c>
      <c r="Z26" s="10">
        <v>42.05</v>
      </c>
      <c r="AA26" s="10">
        <v>43</v>
      </c>
      <c r="AB26" s="95">
        <v>12303100</v>
      </c>
      <c r="AC26" s="10">
        <v>43</v>
      </c>
      <c r="AD26" s="2">
        <f t="shared" si="1"/>
        <v>1.1099999999999994</v>
      </c>
      <c r="AE26" s="138">
        <f t="shared" si="2"/>
        <v>3.3653846153846034E-2</v>
      </c>
    </row>
    <row r="27" spans="1:31" x14ac:dyDescent="0.25">
      <c r="B27" s="201">
        <v>42533</v>
      </c>
      <c r="C27" s="10">
        <v>200</v>
      </c>
      <c r="D27" s="40">
        <v>42.36</v>
      </c>
      <c r="E27" s="40">
        <v>42.04</v>
      </c>
      <c r="F27" s="40">
        <f t="shared" si="3"/>
        <v>-64.000000000000057</v>
      </c>
      <c r="G27" s="40">
        <f t="shared" ref="G27" si="8">D27*C27</f>
        <v>8472</v>
      </c>
      <c r="H27" s="243">
        <f t="shared" ref="H27" si="9">(E27-D27)/D27</f>
        <v>-7.5542965061378723E-3</v>
      </c>
      <c r="I27" s="40"/>
      <c r="W27" s="133">
        <v>42503</v>
      </c>
      <c r="X27" s="10">
        <v>40.75</v>
      </c>
      <c r="Y27" s="10">
        <v>42.18</v>
      </c>
      <c r="Z27" s="10">
        <v>40.75</v>
      </c>
      <c r="AA27" s="10">
        <v>41.6</v>
      </c>
      <c r="AB27" s="95">
        <v>10758600</v>
      </c>
      <c r="AC27" s="10">
        <v>41.6</v>
      </c>
      <c r="AD27" s="2">
        <f t="shared" si="1"/>
        <v>1.4299999999999997</v>
      </c>
      <c r="AE27" s="138">
        <f t="shared" si="2"/>
        <v>1.2904796688580467E-2</v>
      </c>
    </row>
    <row r="28" spans="1:31" x14ac:dyDescent="0.25">
      <c r="B28" s="201">
        <v>42534</v>
      </c>
      <c r="C28" s="10">
        <v>200</v>
      </c>
      <c r="D28" s="40">
        <v>42.3598</v>
      </c>
      <c r="E28" s="40">
        <v>40.57</v>
      </c>
      <c r="F28" s="40">
        <f t="shared" si="3"/>
        <v>-357.95999999999992</v>
      </c>
      <c r="G28" s="40">
        <f t="shared" ref="G28:G30" si="10">D28*C28</f>
        <v>8471.9599999999991</v>
      </c>
      <c r="H28" s="243">
        <f t="shared" ref="H28:H30" si="11">(E28-D28)/D28</f>
        <v>-4.2252324137507721E-2</v>
      </c>
      <c r="I28" s="40"/>
      <c r="W28" s="133">
        <v>42502</v>
      </c>
      <c r="X28" s="10">
        <v>42.44</v>
      </c>
      <c r="Y28" s="10">
        <v>42.47</v>
      </c>
      <c r="Z28" s="10">
        <v>40.64</v>
      </c>
      <c r="AA28" s="10">
        <v>41.07</v>
      </c>
      <c r="AB28" s="95">
        <v>13454000</v>
      </c>
      <c r="AC28" s="10">
        <v>41.07</v>
      </c>
      <c r="AD28" s="2">
        <f t="shared" si="1"/>
        <v>1.8299999999999983</v>
      </c>
      <c r="AE28" s="138">
        <f t="shared" si="2"/>
        <v>-2.9078014184397039E-2</v>
      </c>
    </row>
    <row r="29" spans="1:31" x14ac:dyDescent="0.25">
      <c r="B29" s="201">
        <v>42535</v>
      </c>
      <c r="C29" s="10">
        <v>300</v>
      </c>
      <c r="D29" s="40">
        <v>41.523200000000003</v>
      </c>
      <c r="E29" s="40">
        <v>39.11</v>
      </c>
      <c r="F29" s="40">
        <f t="shared" si="3"/>
        <v>-723.96000000000095</v>
      </c>
      <c r="G29" s="40">
        <f t="shared" si="10"/>
        <v>12456.960000000001</v>
      </c>
      <c r="H29" s="243">
        <f t="shared" si="11"/>
        <v>-5.8116908138101185E-2</v>
      </c>
      <c r="I29" s="40"/>
      <c r="W29" s="133">
        <v>42501</v>
      </c>
      <c r="X29" s="10">
        <v>42.69</v>
      </c>
      <c r="Y29" s="10">
        <v>43.31</v>
      </c>
      <c r="Z29" s="10">
        <v>42.29</v>
      </c>
      <c r="AA29" s="10">
        <v>42.3</v>
      </c>
      <c r="AB29" s="95">
        <v>9037700</v>
      </c>
      <c r="AC29" s="10">
        <v>42.3</v>
      </c>
      <c r="AD29" s="2">
        <f t="shared" si="1"/>
        <v>1.0200000000000031</v>
      </c>
      <c r="AE29" s="138">
        <f t="shared" si="2"/>
        <v>-1.5133876600698648E-2</v>
      </c>
    </row>
    <row r="30" spans="1:31" x14ac:dyDescent="0.25">
      <c r="B30" s="201">
        <v>42537</v>
      </c>
      <c r="C30" s="10">
        <v>400</v>
      </c>
      <c r="D30" s="40">
        <v>40.604900000000001</v>
      </c>
      <c r="E30" s="40">
        <v>38.020000000000003</v>
      </c>
      <c r="F30" s="40">
        <f t="shared" si="3"/>
        <v>-1033.9599999999991</v>
      </c>
      <c r="G30" s="40">
        <f t="shared" si="10"/>
        <v>16241.960000000001</v>
      </c>
      <c r="H30" s="243">
        <f t="shared" si="11"/>
        <v>-6.3659804604862896E-2</v>
      </c>
      <c r="I30" s="40"/>
      <c r="W30" s="133">
        <v>42500</v>
      </c>
      <c r="X30" s="10">
        <v>42.49</v>
      </c>
      <c r="Y30" s="10">
        <v>43.04</v>
      </c>
      <c r="Z30" s="10">
        <v>42.41</v>
      </c>
      <c r="AA30" s="10">
        <v>42.95</v>
      </c>
      <c r="AB30" s="95">
        <v>9299300</v>
      </c>
      <c r="AC30" s="10">
        <v>42.95</v>
      </c>
      <c r="AD30" s="2">
        <f t="shared" si="1"/>
        <v>0.63000000000000256</v>
      </c>
      <c r="AE30" s="138">
        <f t="shared" si="2"/>
        <v>1.2971698113207752E-2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42499</v>
      </c>
      <c r="X31" s="10">
        <v>42.11</v>
      </c>
      <c r="Y31" s="10">
        <v>42.84</v>
      </c>
      <c r="Z31" s="10">
        <v>41.99</v>
      </c>
      <c r="AA31" s="10">
        <v>42.4</v>
      </c>
      <c r="AB31" s="95">
        <v>10512100</v>
      </c>
      <c r="AC31" s="10">
        <v>42.4</v>
      </c>
      <c r="AD31" s="2">
        <f t="shared" si="1"/>
        <v>0.85000000000000142</v>
      </c>
      <c r="AE31" s="138" t="e">
        <f t="shared" si="2"/>
        <v>#DIV/0!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42499</v>
      </c>
      <c r="X32" s="10" t="s">
        <v>195</v>
      </c>
      <c r="Y32" s="10"/>
      <c r="Z32" s="10"/>
      <c r="AA32" s="10"/>
      <c r="AB32" s="95"/>
      <c r="AC32" s="10"/>
      <c r="AD32" s="2">
        <f t="shared" si="1"/>
        <v>0</v>
      </c>
      <c r="AE32" s="138">
        <f t="shared" si="2"/>
        <v>-1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42496</v>
      </c>
      <c r="X33" s="10">
        <v>41.61</v>
      </c>
      <c r="Y33" s="10">
        <v>42.26</v>
      </c>
      <c r="Z33" s="10">
        <v>40.950000000000003</v>
      </c>
      <c r="AA33" s="10">
        <v>42.04</v>
      </c>
      <c r="AB33" s="95">
        <v>10777200</v>
      </c>
      <c r="AC33" s="10">
        <v>41.91</v>
      </c>
      <c r="AD33" s="2">
        <f t="shared" si="1"/>
        <v>1.3099999999999952</v>
      </c>
      <c r="AE33" s="138">
        <f t="shared" si="2"/>
        <v>6.9678039404132974E-3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42495</v>
      </c>
      <c r="X34" s="10">
        <v>41.59</v>
      </c>
      <c r="Y34" s="10">
        <v>42.27</v>
      </c>
      <c r="Z34" s="10">
        <v>41.45</v>
      </c>
      <c r="AA34" s="10">
        <v>41.75</v>
      </c>
      <c r="AB34" s="95">
        <v>10271100</v>
      </c>
      <c r="AC34" s="10">
        <v>41.62</v>
      </c>
      <c r="AD34" s="2">
        <f t="shared" si="1"/>
        <v>0.82000000000000028</v>
      </c>
      <c r="AE34" s="138">
        <f t="shared" si="2"/>
        <v>7.7481840193704965E-3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42494</v>
      </c>
      <c r="X35" s="10">
        <v>42.37</v>
      </c>
      <c r="Y35" s="10">
        <v>42.56</v>
      </c>
      <c r="Z35" s="10">
        <v>41.17</v>
      </c>
      <c r="AA35" s="10">
        <v>41.43</v>
      </c>
      <c r="AB35" s="95">
        <v>14860400</v>
      </c>
      <c r="AC35" s="10">
        <v>41.3</v>
      </c>
      <c r="AD35" s="2">
        <f t="shared" si="1"/>
        <v>1.3900000000000006</v>
      </c>
      <c r="AE35" s="138">
        <f t="shared" si="2"/>
        <v>-3.4595605423095033E-2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42493</v>
      </c>
      <c r="X36" s="10">
        <v>42.92</v>
      </c>
      <c r="Y36" s="10">
        <v>43.2</v>
      </c>
      <c r="Z36" s="10">
        <v>41.83</v>
      </c>
      <c r="AA36" s="10">
        <v>42.92</v>
      </c>
      <c r="AB36" s="95">
        <v>14319500</v>
      </c>
      <c r="AC36" s="10">
        <v>42.78</v>
      </c>
      <c r="AD36" s="2">
        <f t="shared" si="1"/>
        <v>1.3700000000000045</v>
      </c>
      <c r="AE36" s="138">
        <f t="shared" si="2"/>
        <v>1.7844396859386213E-2</v>
      </c>
    </row>
    <row r="37" spans="2:31" x14ac:dyDescent="0.25">
      <c r="B37" s="201"/>
      <c r="C37" s="459"/>
      <c r="D37" s="380"/>
      <c r="E37" s="40"/>
      <c r="F37" s="40"/>
      <c r="G37" s="40"/>
      <c r="H37" s="243"/>
      <c r="I37" s="40"/>
      <c r="W37" s="133">
        <v>42492</v>
      </c>
      <c r="X37" s="10">
        <v>42.11</v>
      </c>
      <c r="Y37" s="10">
        <v>42.49</v>
      </c>
      <c r="Z37" s="10">
        <v>41.8</v>
      </c>
      <c r="AA37" s="10">
        <v>42.17</v>
      </c>
      <c r="AB37" s="95">
        <v>10701800</v>
      </c>
      <c r="AC37" s="10">
        <v>42.03</v>
      </c>
      <c r="AD37" s="2">
        <f t="shared" si="1"/>
        <v>0.69000000000000483</v>
      </c>
      <c r="AE37" s="138">
        <f t="shared" si="2"/>
        <v>1.1795859412614407E-2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42489</v>
      </c>
      <c r="X38" s="10">
        <v>42.55</v>
      </c>
      <c r="Y38" s="10">
        <v>42.71</v>
      </c>
      <c r="Z38" s="10">
        <v>41.22</v>
      </c>
      <c r="AA38" s="10">
        <v>41.67</v>
      </c>
      <c r="AB38" s="95">
        <v>16658500</v>
      </c>
      <c r="AC38" s="10">
        <v>41.54</v>
      </c>
      <c r="AD38" s="2">
        <f t="shared" si="1"/>
        <v>1.490000000000002</v>
      </c>
      <c r="AE38" s="138">
        <f t="shared" si="2"/>
        <v>-2.7621722846441932E-2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42488</v>
      </c>
      <c r="X39" s="10">
        <v>43.44</v>
      </c>
      <c r="Y39" s="10">
        <v>43.8</v>
      </c>
      <c r="Z39" s="10">
        <v>42.76</v>
      </c>
      <c r="AA39" s="10">
        <v>42.86</v>
      </c>
      <c r="AB39" s="95">
        <v>10229800</v>
      </c>
      <c r="AC39" s="10">
        <v>42.72</v>
      </c>
      <c r="AD39" s="2">
        <f t="shared" si="1"/>
        <v>1.0399999999999991</v>
      </c>
      <c r="AE39" s="138">
        <f t="shared" si="2"/>
        <v>-1.9058553386911536E-2</v>
      </c>
    </row>
    <row r="40" spans="2:31" x14ac:dyDescent="0.25">
      <c r="B40" s="201"/>
      <c r="C40" s="10"/>
      <c r="D40" s="40"/>
      <c r="E40" s="40"/>
      <c r="F40" s="40"/>
      <c r="G40" s="40"/>
      <c r="H40" s="243"/>
      <c r="I40" s="40"/>
      <c r="W40" s="133">
        <v>42487</v>
      </c>
      <c r="X40" s="10">
        <v>43.75</v>
      </c>
      <c r="Y40" s="10">
        <v>44.24</v>
      </c>
      <c r="Z40" s="10">
        <v>43.28</v>
      </c>
      <c r="AA40" s="10">
        <v>43.69</v>
      </c>
      <c r="AB40" s="95">
        <v>9097500</v>
      </c>
      <c r="AC40" s="10">
        <v>43.55</v>
      </c>
      <c r="AD40" s="2">
        <f t="shared" si="1"/>
        <v>0.96000000000000085</v>
      </c>
      <c r="AE40" s="138">
        <f t="shared" si="2"/>
        <v>2.3014959723819395E-3</v>
      </c>
    </row>
    <row r="41" spans="2:31" x14ac:dyDescent="0.25">
      <c r="B41" s="201"/>
      <c r="C41" s="10"/>
      <c r="D41" s="40"/>
      <c r="E41" s="40"/>
      <c r="F41" s="40"/>
      <c r="G41" s="40"/>
      <c r="H41" s="243"/>
      <c r="I41" s="40"/>
      <c r="Q41" s="2"/>
      <c r="W41" s="133">
        <v>42486</v>
      </c>
      <c r="X41" s="10">
        <v>44.15</v>
      </c>
      <c r="Y41" s="10">
        <v>44.52</v>
      </c>
      <c r="Z41" s="10">
        <v>43.06</v>
      </c>
      <c r="AA41" s="10">
        <v>43.59</v>
      </c>
      <c r="AB41" s="95">
        <v>11545700</v>
      </c>
      <c r="AC41" s="10">
        <v>43.45</v>
      </c>
      <c r="AD41" s="2">
        <f t="shared" si="1"/>
        <v>1.4600000000000009</v>
      </c>
      <c r="AE41" s="138">
        <f t="shared" si="2"/>
        <v>-7.7643297556518887E-3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474" t="s">
        <v>78</v>
      </c>
      <c r="P42" s="474"/>
      <c r="Q42" s="2"/>
      <c r="T42" s="91" t="s">
        <v>113</v>
      </c>
      <c r="W42" s="133">
        <v>42485</v>
      </c>
      <c r="X42" s="10">
        <v>44.52</v>
      </c>
      <c r="Y42" s="10">
        <v>44.88</v>
      </c>
      <c r="Z42" s="10">
        <v>43.79</v>
      </c>
      <c r="AA42" s="10">
        <v>43.93</v>
      </c>
      <c r="AB42" s="95">
        <v>8774300</v>
      </c>
      <c r="AC42" s="10">
        <v>43.79</v>
      </c>
      <c r="AD42" s="2">
        <f t="shared" si="1"/>
        <v>1.0900000000000034</v>
      </c>
      <c r="AE42" s="138">
        <f t="shared" si="2"/>
        <v>-1.5512589928057485E-2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1.1000000000000001</v>
      </c>
      <c r="P43" s="83">
        <f>O43*$Q$4</f>
        <v>41.899000000000008</v>
      </c>
      <c r="Q43" s="2"/>
      <c r="T43" s="128" t="s">
        <v>98</v>
      </c>
      <c r="U43" s="98">
        <v>38.01</v>
      </c>
      <c r="W43" s="133">
        <v>42482</v>
      </c>
      <c r="X43" s="10">
        <v>43.43</v>
      </c>
      <c r="Y43" s="10">
        <v>44.67</v>
      </c>
      <c r="Z43" s="10">
        <v>43.16</v>
      </c>
      <c r="AA43" s="10">
        <v>44.62</v>
      </c>
      <c r="AB43" s="95">
        <v>14258600</v>
      </c>
      <c r="AC43" s="10">
        <v>44.48</v>
      </c>
      <c r="AD43" s="2">
        <f t="shared" si="1"/>
        <v>1.5100000000000051</v>
      </c>
      <c r="AE43" s="138">
        <f t="shared" si="2"/>
        <v>-7.8072719161276227E-3</v>
      </c>
    </row>
    <row r="44" spans="2:31" x14ac:dyDescent="0.25">
      <c r="B44" s="201"/>
      <c r="C44" s="459"/>
      <c r="D44" s="380"/>
      <c r="E44" s="40"/>
      <c r="F44" s="40"/>
      <c r="G44" s="40"/>
      <c r="H44" s="243"/>
      <c r="I44" s="40"/>
      <c r="O44" s="83">
        <v>1.0900000000000001</v>
      </c>
      <c r="P44" s="83">
        <f t="shared" ref="P44:P63" si="12">O44*$Q$4</f>
        <v>41.518100000000004</v>
      </c>
      <c r="Q44" s="2"/>
      <c r="T44" s="93" t="s">
        <v>99</v>
      </c>
      <c r="U44" s="88">
        <v>38.43</v>
      </c>
      <c r="W44" s="133">
        <v>42481</v>
      </c>
      <c r="X44" s="10">
        <v>46.28</v>
      </c>
      <c r="Y44" s="10">
        <v>46.31</v>
      </c>
      <c r="Z44" s="10">
        <v>44.74</v>
      </c>
      <c r="AA44" s="10">
        <v>44.97</v>
      </c>
      <c r="AB44" s="95">
        <v>15330300</v>
      </c>
      <c r="AC44" s="10">
        <v>44.83</v>
      </c>
      <c r="AD44" s="2">
        <f t="shared" si="1"/>
        <v>1.5700000000000003</v>
      </c>
      <c r="AE44" s="138">
        <f t="shared" si="2"/>
        <v>-3.4876210979547961E-2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12"/>
        <v>41.137200000000007</v>
      </c>
      <c r="Q45" s="2"/>
      <c r="T45" s="93" t="s">
        <v>100</v>
      </c>
      <c r="U45" s="88" t="s">
        <v>474</v>
      </c>
      <c r="W45" s="133">
        <v>42480</v>
      </c>
      <c r="X45" s="10">
        <v>46.9</v>
      </c>
      <c r="Y45" s="10">
        <v>47.53</v>
      </c>
      <c r="Z45" s="10">
        <v>46.58</v>
      </c>
      <c r="AA45" s="10">
        <v>46.6</v>
      </c>
      <c r="AB45" s="95">
        <v>8397200</v>
      </c>
      <c r="AC45" s="10">
        <v>46.45</v>
      </c>
      <c r="AD45" s="2">
        <f t="shared" si="1"/>
        <v>0.95000000000000284</v>
      </c>
      <c r="AE45" s="138">
        <f t="shared" si="2"/>
        <v>-5.7791095890410427E-3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12"/>
        <v>40.756300000000003</v>
      </c>
      <c r="Q46" s="2"/>
      <c r="T46" s="93" t="s">
        <v>101</v>
      </c>
      <c r="U46" s="88" t="s">
        <v>475</v>
      </c>
      <c r="W46" s="133">
        <v>42479</v>
      </c>
      <c r="X46" s="10">
        <v>46.69</v>
      </c>
      <c r="Y46" s="10">
        <v>47.42</v>
      </c>
      <c r="Z46" s="10">
        <v>46.6</v>
      </c>
      <c r="AA46" s="10">
        <v>46.87</v>
      </c>
      <c r="AB46" s="95">
        <v>8759000</v>
      </c>
      <c r="AC46" s="10">
        <v>46.72</v>
      </c>
      <c r="AD46" s="2">
        <f t="shared" si="1"/>
        <v>0.82000000000000028</v>
      </c>
      <c r="AE46" s="138">
        <f t="shared" si="2"/>
        <v>6.8965517241379448E-3</v>
      </c>
    </row>
    <row r="47" spans="2:31" x14ac:dyDescent="0.25">
      <c r="O47" s="83">
        <v>1.06</v>
      </c>
      <c r="P47" s="83">
        <f t="shared" si="12"/>
        <v>40.375400000000006</v>
      </c>
      <c r="Q47" s="2"/>
      <c r="T47" s="93" t="s">
        <v>102</v>
      </c>
      <c r="U47" s="88">
        <v>60.79</v>
      </c>
      <c r="W47" s="133">
        <v>42478</v>
      </c>
      <c r="X47" s="10">
        <v>47.65</v>
      </c>
      <c r="Y47" s="10">
        <v>47.65</v>
      </c>
      <c r="Z47" s="10">
        <v>46.21</v>
      </c>
      <c r="AA47" s="10">
        <v>46.55</v>
      </c>
      <c r="AB47" s="95">
        <v>11664700</v>
      </c>
      <c r="AC47" s="10">
        <v>46.4</v>
      </c>
      <c r="AD47" s="2">
        <f t="shared" si="1"/>
        <v>1.4399999999999977</v>
      </c>
      <c r="AE47" s="138">
        <f t="shared" si="2"/>
        <v>-2.0063357972544993E-2</v>
      </c>
    </row>
    <row r="48" spans="2:31" x14ac:dyDescent="0.25">
      <c r="L48" t="s">
        <v>271</v>
      </c>
      <c r="M48" s="2">
        <f>M66+K66-F66</f>
        <v>205.01999999999998</v>
      </c>
      <c r="O48" s="83">
        <v>1.05</v>
      </c>
      <c r="P48" s="83">
        <f t="shared" si="12"/>
        <v>39.994500000000002</v>
      </c>
      <c r="Q48" s="2"/>
      <c r="T48" s="93" t="s">
        <v>103</v>
      </c>
      <c r="U48" s="88">
        <v>1.1104799999999999</v>
      </c>
      <c r="W48" s="133">
        <v>42475</v>
      </c>
      <c r="X48" s="10">
        <v>48.74</v>
      </c>
      <c r="Y48" s="10">
        <v>48.81</v>
      </c>
      <c r="Z48" s="10">
        <v>47.15</v>
      </c>
      <c r="AA48" s="10">
        <v>47.5</v>
      </c>
      <c r="AB48" s="95">
        <v>11822200</v>
      </c>
      <c r="AC48" s="10">
        <v>47.35</v>
      </c>
      <c r="AD48" s="2">
        <f t="shared" si="1"/>
        <v>1.6600000000000037</v>
      </c>
      <c r="AE48" s="138">
        <f t="shared" si="2"/>
        <v>-2.0277260500724092E-2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94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95</v>
      </c>
      <c r="K49" s="280" t="s">
        <v>61</v>
      </c>
      <c r="L49" s="279" t="s">
        <v>37</v>
      </c>
      <c r="M49" s="279" t="s">
        <v>38</v>
      </c>
      <c r="O49" s="83">
        <v>1.04</v>
      </c>
      <c r="P49" s="83">
        <f t="shared" si="12"/>
        <v>39.613600000000005</v>
      </c>
      <c r="Q49" s="2"/>
      <c r="T49" s="93" t="s">
        <v>123</v>
      </c>
      <c r="U49" s="88" t="s">
        <v>227</v>
      </c>
      <c r="W49" s="133">
        <v>42474</v>
      </c>
      <c r="X49" s="10">
        <v>48.95</v>
      </c>
      <c r="Y49" s="10">
        <v>49.8</v>
      </c>
      <c r="Z49" s="10">
        <v>48.27</v>
      </c>
      <c r="AA49" s="10">
        <v>48.49</v>
      </c>
      <c r="AB49" s="95">
        <v>15906500</v>
      </c>
      <c r="AC49" s="10">
        <v>48.33</v>
      </c>
      <c r="AD49" s="2">
        <f t="shared" si="1"/>
        <v>1.529999999999994</v>
      </c>
      <c r="AE49" s="138">
        <f t="shared" si="2"/>
        <v>9.1877218626017498E-3</v>
      </c>
    </row>
    <row r="50" spans="1:31" x14ac:dyDescent="0.25">
      <c r="A50" s="281" t="s">
        <v>32</v>
      </c>
      <c r="B50" s="282">
        <v>42405</v>
      </c>
      <c r="C50" s="277">
        <v>30</v>
      </c>
      <c r="D50" s="278">
        <v>41.95</v>
      </c>
      <c r="E50" s="278">
        <v>0</v>
      </c>
      <c r="F50" s="278">
        <f t="shared" ref="F50" si="13">D50*C50+E50</f>
        <v>1258.5</v>
      </c>
      <c r="G50" s="282">
        <v>42445</v>
      </c>
      <c r="H50" s="283">
        <v>30</v>
      </c>
      <c r="I50" s="278">
        <v>48.65</v>
      </c>
      <c r="J50" s="278">
        <v>0.03</v>
      </c>
      <c r="K50" s="278">
        <f>H50*I50-J50</f>
        <v>1459.47</v>
      </c>
      <c r="L50" s="282">
        <v>42438</v>
      </c>
      <c r="M50" s="277">
        <v>4.05</v>
      </c>
      <c r="O50" s="83">
        <v>1.03</v>
      </c>
      <c r="P50" s="83">
        <f t="shared" si="12"/>
        <v>39.232700000000001</v>
      </c>
      <c r="Q50" s="2"/>
      <c r="T50" s="93"/>
      <c r="U50" s="88"/>
      <c r="W50" s="133">
        <v>42473</v>
      </c>
      <c r="X50" s="10">
        <v>47.15</v>
      </c>
      <c r="Y50" s="10">
        <v>48.13</v>
      </c>
      <c r="Z50" s="10">
        <v>46.86</v>
      </c>
      <c r="AA50" s="10">
        <v>48.04</v>
      </c>
      <c r="AB50" s="95">
        <v>10882500</v>
      </c>
      <c r="AC50" s="10">
        <v>47.89</v>
      </c>
      <c r="AD50" s="2">
        <f t="shared" si="1"/>
        <v>1.2700000000000031</v>
      </c>
      <c r="AE50" s="138">
        <f t="shared" si="2"/>
        <v>3.0335628227194489E-2</v>
      </c>
    </row>
    <row r="51" spans="1:31" x14ac:dyDescent="0.25">
      <c r="A51" s="284" t="s">
        <v>71</v>
      </c>
      <c r="B51" s="282"/>
      <c r="C51" s="277"/>
      <c r="D51" s="278"/>
      <c r="E51" s="278"/>
      <c r="F51" s="278"/>
      <c r="G51" s="282"/>
      <c r="H51" s="283"/>
      <c r="I51" s="278"/>
      <c r="J51" s="278"/>
      <c r="K51" s="278"/>
      <c r="L51" s="282"/>
      <c r="M51" s="278"/>
      <c r="O51" s="83">
        <v>1.02</v>
      </c>
      <c r="P51" s="83">
        <f t="shared" si="12"/>
        <v>38.851800000000004</v>
      </c>
      <c r="Q51" s="2"/>
      <c r="T51" s="93" t="s">
        <v>105</v>
      </c>
      <c r="U51" s="88" t="s">
        <v>397</v>
      </c>
      <c r="W51" s="133">
        <v>42472</v>
      </c>
      <c r="X51" s="10">
        <v>46.83</v>
      </c>
      <c r="Y51" s="10">
        <v>47.26</v>
      </c>
      <c r="Z51" s="10">
        <v>46.52</v>
      </c>
      <c r="AA51" s="10">
        <v>46.63</v>
      </c>
      <c r="AB51" s="95">
        <v>8254600</v>
      </c>
      <c r="AC51" s="10">
        <v>46.48</v>
      </c>
      <c r="AD51" s="2">
        <f t="shared" si="1"/>
        <v>0.73999999999999488</v>
      </c>
      <c r="AE51" s="138">
        <f t="shared" si="2"/>
        <v>1.7241379310344307E-3</v>
      </c>
    </row>
    <row r="52" spans="1:31" x14ac:dyDescent="0.25">
      <c r="A52" s="277"/>
      <c r="B52" s="282"/>
      <c r="C52" s="277"/>
      <c r="D52" s="278"/>
      <c r="E52" s="278"/>
      <c r="F52" s="278"/>
      <c r="G52" s="282"/>
      <c r="H52" s="283"/>
      <c r="I52" s="278"/>
      <c r="J52" s="278"/>
      <c r="K52" s="278"/>
      <c r="L52" s="277"/>
      <c r="M52" s="277"/>
      <c r="O52" s="83">
        <v>1.01</v>
      </c>
      <c r="P52" s="83">
        <f t="shared" si="12"/>
        <v>38.4709</v>
      </c>
      <c r="Q52" s="2"/>
      <c r="T52" s="93" t="s">
        <v>106</v>
      </c>
      <c r="U52" s="88" t="s">
        <v>204</v>
      </c>
      <c r="W52" s="133">
        <v>42471</v>
      </c>
      <c r="X52" s="10">
        <v>46.87</v>
      </c>
      <c r="Y52" s="10">
        <v>47.8</v>
      </c>
      <c r="Z52" s="10">
        <v>46.5</v>
      </c>
      <c r="AA52" s="10">
        <v>46.55</v>
      </c>
      <c r="AB52" s="95">
        <v>8880400</v>
      </c>
      <c r="AC52" s="10">
        <v>46.4</v>
      </c>
      <c r="AD52" s="2">
        <f t="shared" si="1"/>
        <v>1.2999999999999972</v>
      </c>
      <c r="AE52" s="138">
        <f t="shared" si="2"/>
        <v>5.6350238404854203E-3</v>
      </c>
    </row>
    <row r="53" spans="1:31" x14ac:dyDescent="0.25">
      <c r="A53" s="277"/>
      <c r="B53" s="282"/>
      <c r="C53" s="277"/>
      <c r="D53" s="278"/>
      <c r="E53" s="278"/>
      <c r="F53" s="278"/>
      <c r="G53" s="282"/>
      <c r="H53" s="283"/>
      <c r="I53" s="278"/>
      <c r="J53" s="278"/>
      <c r="K53" s="278"/>
      <c r="L53" s="277"/>
      <c r="M53" s="277"/>
      <c r="O53" s="83">
        <v>1</v>
      </c>
      <c r="P53" s="83">
        <f t="shared" si="12"/>
        <v>38.090000000000003</v>
      </c>
      <c r="Q53" s="2"/>
      <c r="T53" s="93" t="s">
        <v>107</v>
      </c>
      <c r="U53" s="90">
        <v>9921180</v>
      </c>
      <c r="W53" s="133">
        <v>42468</v>
      </c>
      <c r="X53" s="10">
        <v>46.1</v>
      </c>
      <c r="Y53" s="10">
        <v>46.62</v>
      </c>
      <c r="Z53" s="10">
        <v>45.66</v>
      </c>
      <c r="AA53" s="10">
        <v>46.29</v>
      </c>
      <c r="AB53" s="95">
        <v>5845000</v>
      </c>
      <c r="AC53" s="10">
        <v>46.14</v>
      </c>
      <c r="AD53" s="2">
        <f t="shared" si="1"/>
        <v>0.96000000000000085</v>
      </c>
      <c r="AE53" s="138">
        <f t="shared" si="2"/>
        <v>1.0733844468784337E-2</v>
      </c>
    </row>
    <row r="54" spans="1:31" x14ac:dyDescent="0.25">
      <c r="A54" s="277"/>
      <c r="B54" s="282"/>
      <c r="C54" s="277"/>
      <c r="D54" s="278"/>
      <c r="E54" s="278"/>
      <c r="F54" s="278"/>
      <c r="G54" s="277"/>
      <c r="H54" s="283"/>
      <c r="I54" s="278"/>
      <c r="J54" s="278"/>
      <c r="K54" s="278"/>
      <c r="L54" s="277"/>
      <c r="M54" s="277"/>
      <c r="O54" s="83">
        <v>0.99</v>
      </c>
      <c r="P54" s="83">
        <f t="shared" si="12"/>
        <v>37.709100000000007</v>
      </c>
      <c r="T54" s="93" t="s">
        <v>110</v>
      </c>
      <c r="U54" s="90">
        <v>10194900</v>
      </c>
      <c r="W54" s="133">
        <v>42467</v>
      </c>
      <c r="X54" s="10">
        <v>47</v>
      </c>
      <c r="Y54" s="10">
        <v>47.19</v>
      </c>
      <c r="Z54" s="10">
        <v>45.41</v>
      </c>
      <c r="AA54" s="10">
        <v>45.8</v>
      </c>
      <c r="AB54" s="95">
        <v>10434300</v>
      </c>
      <c r="AC54" s="10">
        <v>45.65</v>
      </c>
      <c r="AD54" s="2">
        <f t="shared" si="1"/>
        <v>1.7800000000000011</v>
      </c>
      <c r="AE54" s="138">
        <f t="shared" si="2"/>
        <v>-2.9755579171094504E-2</v>
      </c>
    </row>
    <row r="55" spans="1:31" x14ac:dyDescent="0.25">
      <c r="A55" s="277"/>
      <c r="B55" s="282"/>
      <c r="C55" s="277"/>
      <c r="D55" s="278"/>
      <c r="E55" s="278"/>
      <c r="F55" s="278"/>
      <c r="G55" s="277"/>
      <c r="H55" s="283"/>
      <c r="I55" s="278"/>
      <c r="J55" s="278"/>
      <c r="K55" s="278"/>
      <c r="L55" s="277"/>
      <c r="M55" s="277"/>
      <c r="O55" s="83">
        <v>0.98</v>
      </c>
      <c r="P55" s="83">
        <f t="shared" si="12"/>
        <v>37.328200000000002</v>
      </c>
      <c r="T55" s="93" t="s">
        <v>108</v>
      </c>
      <c r="U55" s="88" t="s">
        <v>398</v>
      </c>
      <c r="W55" s="133">
        <v>42466</v>
      </c>
      <c r="X55" s="10">
        <v>47.22</v>
      </c>
      <c r="Y55" s="10">
        <v>47.32</v>
      </c>
      <c r="Z55" s="10">
        <v>46.85</v>
      </c>
      <c r="AA55" s="10">
        <v>47.2</v>
      </c>
      <c r="AB55" s="95">
        <v>5542600</v>
      </c>
      <c r="AC55" s="10">
        <v>47.05</v>
      </c>
      <c r="AD55" s="2">
        <f t="shared" si="1"/>
        <v>0.46999999999999886</v>
      </c>
      <c r="AE55" s="138">
        <f t="shared" si="2"/>
        <v>8.50882790895513E-4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83"/>
      <c r="I56" s="278"/>
      <c r="J56" s="278"/>
      <c r="K56" s="278"/>
      <c r="L56" s="277"/>
      <c r="M56" s="277"/>
      <c r="O56" s="83">
        <v>0.97</v>
      </c>
      <c r="P56" s="83">
        <f t="shared" si="12"/>
        <v>36.947300000000006</v>
      </c>
      <c r="T56" s="93" t="s">
        <v>111</v>
      </c>
      <c r="U56" s="88">
        <v>6.39</v>
      </c>
      <c r="W56" s="133">
        <v>42465</v>
      </c>
      <c r="X56" s="10">
        <v>46.97</v>
      </c>
      <c r="Y56" s="10">
        <v>47.81</v>
      </c>
      <c r="Z56" s="10">
        <v>46.72</v>
      </c>
      <c r="AA56" s="10">
        <v>47.16</v>
      </c>
      <c r="AB56" s="95">
        <v>6506900</v>
      </c>
      <c r="AC56" s="10">
        <v>47.01</v>
      </c>
      <c r="AD56" s="2">
        <f t="shared" si="1"/>
        <v>1.0900000000000034</v>
      </c>
      <c r="AE56" s="138">
        <f t="shared" si="2"/>
        <v>2.1276595744668114E-4</v>
      </c>
    </row>
    <row r="57" spans="1:31" x14ac:dyDescent="0.25">
      <c r="A57" s="277"/>
      <c r="B57" s="282"/>
      <c r="C57" s="277"/>
      <c r="D57" s="278"/>
      <c r="E57" s="278"/>
      <c r="F57" s="278"/>
      <c r="G57" s="277"/>
      <c r="H57" s="283"/>
      <c r="I57" s="278"/>
      <c r="J57" s="278"/>
      <c r="K57" s="278"/>
      <c r="L57" s="277"/>
      <c r="M57" s="277"/>
      <c r="O57" s="83">
        <v>0.96</v>
      </c>
      <c r="P57" s="83">
        <f t="shared" si="12"/>
        <v>36.566400000000002</v>
      </c>
      <c r="T57" s="93" t="s">
        <v>112</v>
      </c>
      <c r="U57" s="88">
        <v>5.97</v>
      </c>
      <c r="W57" s="133">
        <v>42464</v>
      </c>
      <c r="X57" s="10">
        <v>47.11</v>
      </c>
      <c r="Y57" s="10">
        <v>48.32</v>
      </c>
      <c r="Z57" s="10">
        <v>46.76</v>
      </c>
      <c r="AA57" s="10">
        <v>47.15</v>
      </c>
      <c r="AB57" s="95">
        <v>7863200</v>
      </c>
      <c r="AC57" s="10">
        <v>47</v>
      </c>
      <c r="AD57" s="2">
        <f t="shared" si="1"/>
        <v>1.5600000000000023</v>
      </c>
      <c r="AE57" s="138">
        <f t="shared" si="2"/>
        <v>2.9876227059326688E-3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O58" s="83">
        <v>0.95</v>
      </c>
      <c r="P58" s="83">
        <f t="shared" si="12"/>
        <v>36.185500000000005</v>
      </c>
      <c r="T58" s="93" t="s">
        <v>109</v>
      </c>
      <c r="U58" s="88" t="s">
        <v>399</v>
      </c>
      <c r="W58" s="133">
        <v>42461</v>
      </c>
      <c r="X58" s="10">
        <v>47.5</v>
      </c>
      <c r="Y58" s="10">
        <v>47.57</v>
      </c>
      <c r="Z58" s="10">
        <v>46.74</v>
      </c>
      <c r="AA58" s="10">
        <v>47.01</v>
      </c>
      <c r="AB58" s="95">
        <v>13932200</v>
      </c>
      <c r="AC58" s="10">
        <v>46.86</v>
      </c>
      <c r="AD58" s="2">
        <f t="shared" si="1"/>
        <v>0.82999999999999829</v>
      </c>
      <c r="AE58" s="138">
        <f t="shared" si="2"/>
        <v>-3.4212695795548309E-2</v>
      </c>
    </row>
    <row r="59" spans="1:31" x14ac:dyDescent="0.25">
      <c r="A59" s="277"/>
      <c r="B59" s="277"/>
      <c r="C59" s="277"/>
      <c r="D59" s="278"/>
      <c r="E59" s="278"/>
      <c r="F59" s="278"/>
      <c r="G59" s="277"/>
      <c r="H59" s="277"/>
      <c r="I59" s="278"/>
      <c r="J59" s="278"/>
      <c r="K59" s="278"/>
      <c r="L59" s="277"/>
      <c r="M59" s="277"/>
      <c r="O59" s="83">
        <v>0.94</v>
      </c>
      <c r="P59" s="83">
        <f t="shared" si="12"/>
        <v>35.804600000000001</v>
      </c>
      <c r="W59" s="133">
        <v>42460</v>
      </c>
      <c r="X59" s="10">
        <v>49.37</v>
      </c>
      <c r="Y59" s="10">
        <v>49.74</v>
      </c>
      <c r="Z59" s="10">
        <v>48.66</v>
      </c>
      <c r="AA59" s="10">
        <v>48.68</v>
      </c>
      <c r="AB59" s="95">
        <v>6550500</v>
      </c>
      <c r="AC59" s="10">
        <v>48.52</v>
      </c>
      <c r="AD59" s="2">
        <f t="shared" si="1"/>
        <v>1.0800000000000054</v>
      </c>
      <c r="AE59" s="138">
        <f t="shared" si="2"/>
        <v>-1.3219442749644039E-2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O60" s="83">
        <v>0.93</v>
      </c>
      <c r="P60" s="83">
        <f t="shared" si="12"/>
        <v>35.423700000000004</v>
      </c>
      <c r="W60" s="133">
        <v>42459</v>
      </c>
      <c r="X60" s="10">
        <v>49.54</v>
      </c>
      <c r="Y60" s="10">
        <v>50.08</v>
      </c>
      <c r="Z60" s="10">
        <v>49.29</v>
      </c>
      <c r="AA60" s="10">
        <v>49.33</v>
      </c>
      <c r="AB60" s="95">
        <v>5779300</v>
      </c>
      <c r="AC60" s="10">
        <v>49.17</v>
      </c>
      <c r="AD60" s="2">
        <f t="shared" si="1"/>
        <v>0.78999999999999915</v>
      </c>
      <c r="AE60" s="138">
        <f t="shared" si="2"/>
        <v>4.0841331427405869E-3</v>
      </c>
    </row>
    <row r="61" spans="1:31" x14ac:dyDescent="0.25">
      <c r="A61" s="277"/>
      <c r="B61" s="277"/>
      <c r="C61" s="277"/>
      <c r="D61" s="278"/>
      <c r="E61" s="278"/>
      <c r="F61" s="278"/>
      <c r="G61" s="277"/>
      <c r="H61" s="277"/>
      <c r="I61" s="278"/>
      <c r="J61" s="278"/>
      <c r="K61" s="278"/>
      <c r="L61" s="277"/>
      <c r="M61" s="277"/>
      <c r="O61" s="83">
        <v>0.92</v>
      </c>
      <c r="P61" s="83">
        <f t="shared" si="12"/>
        <v>35.042800000000007</v>
      </c>
      <c r="W61" s="133">
        <v>42458</v>
      </c>
      <c r="X61" s="10">
        <v>48.1</v>
      </c>
      <c r="Y61" s="10">
        <v>49.18</v>
      </c>
      <c r="Z61" s="10">
        <v>48.03</v>
      </c>
      <c r="AA61" s="10">
        <v>49.13</v>
      </c>
      <c r="AB61" s="95">
        <v>7302100</v>
      </c>
      <c r="AC61" s="10">
        <v>48.97</v>
      </c>
      <c r="AD61" s="2">
        <f t="shared" si="1"/>
        <v>1.1499999999999986</v>
      </c>
      <c r="AE61" s="138">
        <f t="shared" si="2"/>
        <v>1.9146722164412155E-2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O62" s="83">
        <v>0.91</v>
      </c>
      <c r="P62" s="83">
        <f t="shared" si="12"/>
        <v>34.661900000000003</v>
      </c>
      <c r="W62" s="133">
        <v>42457</v>
      </c>
      <c r="X62" s="10">
        <v>47.9</v>
      </c>
      <c r="Y62" s="10">
        <v>48.51</v>
      </c>
      <c r="Z62" s="10">
        <v>47.77</v>
      </c>
      <c r="AA62" s="10">
        <v>48.2</v>
      </c>
      <c r="AB62" s="95">
        <v>5887600</v>
      </c>
      <c r="AC62" s="10">
        <v>48.05</v>
      </c>
      <c r="AD62" s="2">
        <f t="shared" si="1"/>
        <v>0.73999999999999488</v>
      </c>
      <c r="AE62" s="138">
        <f t="shared" si="2"/>
        <v>7.5487523589850003E-3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O63" s="83">
        <v>0.9</v>
      </c>
      <c r="P63" s="83">
        <f t="shared" si="12"/>
        <v>34.281000000000006</v>
      </c>
      <c r="W63" s="133">
        <v>42453</v>
      </c>
      <c r="X63" s="10">
        <v>48.48</v>
      </c>
      <c r="Y63" s="10">
        <v>48.56</v>
      </c>
      <c r="Z63" s="10">
        <v>47.36</v>
      </c>
      <c r="AA63" s="10">
        <v>47.84</v>
      </c>
      <c r="AB63" s="95">
        <v>9139000</v>
      </c>
      <c r="AC63" s="10">
        <v>47.69</v>
      </c>
      <c r="AD63" s="2">
        <f t="shared" si="1"/>
        <v>1.2000000000000028</v>
      </c>
      <c r="AE63" s="138">
        <f t="shared" si="2"/>
        <v>-2.1743589743589808E-2</v>
      </c>
    </row>
    <row r="64" spans="1:31" x14ac:dyDescent="0.25">
      <c r="A64" s="277"/>
      <c r="B64" s="277"/>
      <c r="C64" s="277"/>
      <c r="D64" s="278"/>
      <c r="E64" s="278"/>
      <c r="F64" s="278"/>
      <c r="G64" s="277"/>
      <c r="H64" s="277"/>
      <c r="I64" s="278"/>
      <c r="J64" s="278"/>
      <c r="K64" s="278"/>
      <c r="L64" s="277"/>
      <c r="M64" s="277"/>
      <c r="W64" s="133">
        <v>42452</v>
      </c>
      <c r="X64" s="10">
        <v>49.59</v>
      </c>
      <c r="Y64" s="10">
        <v>49.73</v>
      </c>
      <c r="Z64" s="10">
        <v>48.6</v>
      </c>
      <c r="AA64" s="10">
        <v>48.91</v>
      </c>
      <c r="AB64" s="95">
        <v>8783100</v>
      </c>
      <c r="AC64" s="10">
        <v>48.75</v>
      </c>
      <c r="AD64" s="2">
        <f t="shared" si="1"/>
        <v>1.1299999999999955</v>
      </c>
      <c r="AE64" s="138">
        <f t="shared" si="2"/>
        <v>-9.750152346130303E-3</v>
      </c>
    </row>
    <row r="65" spans="1:31" x14ac:dyDescent="0.25">
      <c r="A65" s="277"/>
      <c r="B65" s="277"/>
      <c r="C65" s="277"/>
      <c r="D65" s="278"/>
      <c r="E65" s="278"/>
      <c r="F65" s="278"/>
      <c r="G65" s="277"/>
      <c r="H65" s="283"/>
      <c r="I65" s="278"/>
      <c r="J65" s="278"/>
      <c r="K65" s="278"/>
      <c r="L65" s="277"/>
      <c r="M65" s="277"/>
      <c r="W65" s="133">
        <v>42451</v>
      </c>
      <c r="X65" s="10">
        <v>48.71</v>
      </c>
      <c r="Y65" s="10">
        <v>49.74</v>
      </c>
      <c r="Z65" s="10">
        <v>48.2</v>
      </c>
      <c r="AA65" s="10">
        <v>49.39</v>
      </c>
      <c r="AB65" s="95">
        <v>13352500</v>
      </c>
      <c r="AC65" s="10">
        <v>49.23</v>
      </c>
      <c r="AD65" s="2">
        <f t="shared" si="1"/>
        <v>1.5399999999999991</v>
      </c>
      <c r="AE65" s="138">
        <f t="shared" si="2"/>
        <v>-1.4611689351481272E-2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42450</v>
      </c>
      <c r="X66" s="10">
        <v>50.04</v>
      </c>
      <c r="Y66" s="10">
        <v>50.5</v>
      </c>
      <c r="Z66" s="10">
        <v>49.94</v>
      </c>
      <c r="AA66" s="10">
        <v>50.12</v>
      </c>
      <c r="AB66" s="95">
        <v>7284700</v>
      </c>
      <c r="AC66" s="10">
        <v>49.96</v>
      </c>
      <c r="AD66" s="2">
        <f t="shared" si="1"/>
        <v>0.56000000000000227</v>
      </c>
      <c r="AE66" s="138">
        <f t="shared" si="2"/>
        <v>1.4030867909400335E-3</v>
      </c>
    </row>
    <row r="67" spans="1:31" x14ac:dyDescent="0.25">
      <c r="W67" s="133">
        <v>42447</v>
      </c>
      <c r="X67" s="10">
        <v>48.67</v>
      </c>
      <c r="Y67" s="10">
        <v>50.3</v>
      </c>
      <c r="Z67" s="10">
        <v>48.58</v>
      </c>
      <c r="AA67" s="10">
        <v>50.05</v>
      </c>
      <c r="AB67" s="95">
        <v>12485200</v>
      </c>
      <c r="AC67" s="10">
        <v>49.89</v>
      </c>
      <c r="AD67" s="2">
        <f>Y67-Z67</f>
        <v>1.7199999999999989</v>
      </c>
      <c r="AE67" s="138" t="e">
        <f>AC67/#REF!-1</f>
        <v>#REF!</v>
      </c>
    </row>
    <row r="68" spans="1:31" x14ac:dyDescent="0.25">
      <c r="W68" s="133">
        <v>42446</v>
      </c>
      <c r="X68" s="10">
        <v>48.58</v>
      </c>
      <c r="Y68" s="10">
        <v>48.78</v>
      </c>
      <c r="Z68" s="10">
        <v>48.06</v>
      </c>
      <c r="AA68" s="10">
        <v>48.62</v>
      </c>
      <c r="AB68" s="95">
        <v>6578000</v>
      </c>
      <c r="AC68" s="10">
        <v>48.46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7" priority="19">
      <formula>F34&gt;0</formula>
    </cfRule>
    <cfRule type="expression" dxfId="126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5" priority="21">
      <formula>F29&gt;0</formula>
    </cfRule>
    <cfRule type="expression" dxfId="124" priority="22">
      <formula>F29&lt;0</formula>
    </cfRule>
  </conditionalFormatting>
  <conditionalFormatting sqref="F34:F46">
    <cfRule type="expression" dxfId="123" priority="17">
      <formula>F34&gt;0</formula>
    </cfRule>
    <cfRule type="expression" dxfId="122" priority="18">
      <formula>F34&lt;0</formula>
    </cfRule>
  </conditionalFormatting>
  <conditionalFormatting sqref="H29:H46">
    <cfRule type="expression" dxfId="121" priority="15">
      <formula>H29&gt;0</formula>
    </cfRule>
    <cfRule type="expression" dxfId="120" priority="16">
      <formula>H29&lt;0</formula>
    </cfRule>
  </conditionalFormatting>
  <conditionalFormatting sqref="F25:F28">
    <cfRule type="expression" dxfId="119" priority="13">
      <formula>F25&gt;0</formula>
    </cfRule>
    <cfRule type="expression" dxfId="118" priority="14">
      <formula>F25&lt;0</formula>
    </cfRule>
  </conditionalFormatting>
  <conditionalFormatting sqref="H25:H28">
    <cfRule type="expression" dxfId="117" priority="11">
      <formula>H25&gt;0</formula>
    </cfRule>
    <cfRule type="expression" dxfId="116" priority="12">
      <formula>H25&lt;0</formula>
    </cfRule>
  </conditionalFormatting>
  <conditionalFormatting sqref="Q7">
    <cfRule type="expression" dxfId="115" priority="5">
      <formula>Q7&gt;0</formula>
    </cfRule>
    <cfRule type="expression" dxfId="114" priority="6">
      <formula>Q7&lt;0</formula>
    </cfRule>
  </conditionalFormatting>
  <conditionalFormatting sqref="Q8">
    <cfRule type="expression" dxfId="113" priority="3">
      <formula>Q8&gt;0</formula>
    </cfRule>
    <cfRule type="expression" dxfId="112" priority="4">
      <formula>Q8&lt;0</formula>
    </cfRule>
  </conditionalFormatting>
  <conditionalFormatting sqref="Q10">
    <cfRule type="expression" dxfId="111" priority="1">
      <formula>Q10&gt;0</formula>
    </cfRule>
    <cfRule type="expression" dxfId="110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323</v>
      </c>
      <c r="O2" s="11" t="s">
        <v>57</v>
      </c>
      <c r="Q2">
        <f>C18-H18</f>
        <v>15</v>
      </c>
      <c r="W2" s="133">
        <v>42541</v>
      </c>
      <c r="X2" s="10">
        <v>100.08</v>
      </c>
      <c r="Y2" s="10">
        <v>100.96</v>
      </c>
      <c r="Z2" s="10">
        <v>99.5</v>
      </c>
      <c r="AA2" s="10">
        <v>99.57</v>
      </c>
      <c r="AB2" s="95">
        <v>8254000</v>
      </c>
      <c r="AC2" s="10">
        <v>99.57</v>
      </c>
      <c r="AD2" s="2">
        <f>Y2-Z2</f>
        <v>1.4599999999999937</v>
      </c>
      <c r="AE2" s="138">
        <f>AC2/AC3-1</f>
        <v>5.7575757575756281E-3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42538</v>
      </c>
      <c r="X3" s="10">
        <v>98.41</v>
      </c>
      <c r="Y3" s="10">
        <v>99.14</v>
      </c>
      <c r="Z3" s="10">
        <v>98.27</v>
      </c>
      <c r="AA3" s="10">
        <v>99</v>
      </c>
      <c r="AB3" s="95">
        <v>8854300</v>
      </c>
      <c r="AC3" s="10">
        <v>99</v>
      </c>
      <c r="AD3" s="2">
        <f t="shared" ref="AD3:AD66" si="1">Y3-Z3</f>
        <v>0.87000000000000455</v>
      </c>
      <c r="AE3" s="138">
        <f t="shared" ref="AE3:AE66" si="2">AC3/AC4-1</f>
        <v>6.3020939215288063E-3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99.57</v>
      </c>
      <c r="T4" s="163"/>
      <c r="W4" s="133">
        <v>42537</v>
      </c>
      <c r="X4" s="10">
        <v>97.8</v>
      </c>
      <c r="Y4" s="10">
        <v>98.63</v>
      </c>
      <c r="Z4" s="10">
        <v>96.86</v>
      </c>
      <c r="AA4" s="10">
        <v>98.38</v>
      </c>
      <c r="AB4" s="95">
        <v>7115500</v>
      </c>
      <c r="AC4" s="10">
        <v>98.38</v>
      </c>
      <c r="AD4" s="2">
        <f t="shared" si="1"/>
        <v>1.769999999999996</v>
      </c>
      <c r="AE4" s="138">
        <f t="shared" si="2"/>
        <v>1.1193650147551804E-3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1493.55</v>
      </c>
      <c r="W5" s="133">
        <v>42536</v>
      </c>
      <c r="X5" s="10">
        <v>98.19</v>
      </c>
      <c r="Y5" s="10">
        <v>99</v>
      </c>
      <c r="Z5" s="10">
        <v>98.19</v>
      </c>
      <c r="AA5" s="10">
        <v>98.27</v>
      </c>
      <c r="AB5" s="95">
        <v>6518200</v>
      </c>
      <c r="AC5" s="10">
        <v>98.27</v>
      </c>
      <c r="AD5" s="2">
        <f t="shared" si="1"/>
        <v>0.81000000000000227</v>
      </c>
      <c r="AE5" s="138">
        <f t="shared" si="2"/>
        <v>-1.3211382113822445E-3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42535</v>
      </c>
      <c r="X6" s="10">
        <v>97.2</v>
      </c>
      <c r="Y6" s="10">
        <v>98.55</v>
      </c>
      <c r="Z6" s="10">
        <v>97.18</v>
      </c>
      <c r="AA6" s="10">
        <v>98.4</v>
      </c>
      <c r="AB6" s="95">
        <v>5975100</v>
      </c>
      <c r="AC6" s="10">
        <v>98.4</v>
      </c>
      <c r="AD6" s="2">
        <f t="shared" si="1"/>
        <v>1.3699999999999903</v>
      </c>
      <c r="AE6" s="138">
        <f t="shared" si="2"/>
        <v>8.5067131290357256E-3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200</v>
      </c>
      <c r="Q7" s="2">
        <f>Q10+Q8</f>
        <v>110.93999999999937</v>
      </c>
      <c r="R7" s="196"/>
      <c r="W7" s="133">
        <v>42534</v>
      </c>
      <c r="X7" s="10">
        <v>96.75</v>
      </c>
      <c r="Y7" s="10">
        <v>98.98</v>
      </c>
      <c r="Z7" s="10">
        <v>96.7</v>
      </c>
      <c r="AA7" s="10">
        <v>97.57</v>
      </c>
      <c r="AB7" s="95">
        <v>8750000</v>
      </c>
      <c r="AC7" s="10">
        <v>97.57</v>
      </c>
      <c r="AD7" s="2">
        <f t="shared" si="1"/>
        <v>2.2800000000000011</v>
      </c>
      <c r="AE7" s="138">
        <f t="shared" si="2"/>
        <v>2.3628518594616121E-3</v>
      </c>
    </row>
    <row r="8" spans="1:31" x14ac:dyDescent="0.25">
      <c r="C8" s="4"/>
      <c r="D8" s="3"/>
      <c r="E8" s="3"/>
      <c r="F8" s="3"/>
      <c r="H8" s="72"/>
      <c r="O8" s="11" t="s">
        <v>205</v>
      </c>
      <c r="P8" s="34"/>
      <c r="Q8" s="2">
        <f>K18+M18-F18+Q2*Q4</f>
        <v>110.93999999999937</v>
      </c>
      <c r="W8" s="133">
        <v>42531</v>
      </c>
      <c r="X8" s="10">
        <v>97.15</v>
      </c>
      <c r="Y8" s="10">
        <v>97.71</v>
      </c>
      <c r="Z8" s="10">
        <v>96.78</v>
      </c>
      <c r="AA8" s="10">
        <v>97.34</v>
      </c>
      <c r="AB8" s="95">
        <v>7183300</v>
      </c>
      <c r="AC8" s="10">
        <v>97.34</v>
      </c>
      <c r="AD8" s="2">
        <f t="shared" si="1"/>
        <v>0.92999999999999261</v>
      </c>
      <c r="AE8" s="138">
        <f t="shared" si="2"/>
        <v>-5.1103843008993843E-3</v>
      </c>
    </row>
    <row r="9" spans="1:31" x14ac:dyDescent="0.25">
      <c r="C9" s="4"/>
      <c r="D9" s="3"/>
      <c r="E9" s="3"/>
      <c r="F9" s="3"/>
      <c r="H9" s="72"/>
      <c r="O9" s="11" t="s">
        <v>272</v>
      </c>
      <c r="Q9" s="138">
        <f>IF(Q2=0, 0, Q8/Q6)</f>
        <v>8.0239546943823153E-2</v>
      </c>
      <c r="W9" s="133">
        <v>42530</v>
      </c>
      <c r="X9" s="10">
        <v>97.82</v>
      </c>
      <c r="Y9" s="10">
        <v>97.93</v>
      </c>
      <c r="Z9" s="10">
        <v>97.1</v>
      </c>
      <c r="AA9" s="10">
        <v>97.84</v>
      </c>
      <c r="AB9" s="95">
        <v>5339900</v>
      </c>
      <c r="AC9" s="10">
        <v>97.84</v>
      </c>
      <c r="AD9" s="2">
        <f t="shared" si="1"/>
        <v>0.83000000000001251</v>
      </c>
      <c r="AE9" s="138">
        <f t="shared" si="2"/>
        <v>-2.039983680130586E-3</v>
      </c>
    </row>
    <row r="10" spans="1:31" x14ac:dyDescent="0.25">
      <c r="O10" s="11" t="s">
        <v>271</v>
      </c>
      <c r="P10" s="34"/>
      <c r="Q10" s="2">
        <f>M32</f>
        <v>0</v>
      </c>
      <c r="W10" s="133">
        <v>42529</v>
      </c>
      <c r="X10" s="10">
        <v>98.49</v>
      </c>
      <c r="Y10" s="10">
        <v>98.82</v>
      </c>
      <c r="Z10" s="10">
        <v>97.7</v>
      </c>
      <c r="AA10" s="10">
        <v>98.04</v>
      </c>
      <c r="AB10" s="95">
        <v>5424700</v>
      </c>
      <c r="AC10" s="10">
        <v>98.04</v>
      </c>
      <c r="AD10" s="2">
        <f t="shared" si="1"/>
        <v>1.1199999999999903</v>
      </c>
      <c r="AE10" s="138">
        <f t="shared" si="2"/>
        <v>-3.1520081342144568E-3</v>
      </c>
    </row>
    <row r="11" spans="1:31" x14ac:dyDescent="0.25">
      <c r="O11" s="11" t="s">
        <v>193</v>
      </c>
      <c r="P11" s="34"/>
      <c r="Q11" s="138">
        <f>VALUE(TRIM(CLEAN(MID(U58, FIND("(", U58)+1, 5))))</f>
        <v>1.43E-2</v>
      </c>
      <c r="W11" s="133">
        <v>42528</v>
      </c>
      <c r="X11" s="10">
        <v>99</v>
      </c>
      <c r="Y11" s="10">
        <v>99.04</v>
      </c>
      <c r="Z11" s="10">
        <v>98.32</v>
      </c>
      <c r="AA11" s="10">
        <v>98.35</v>
      </c>
      <c r="AB11" s="95">
        <v>5602200</v>
      </c>
      <c r="AC11" s="10">
        <v>98.35</v>
      </c>
      <c r="AD11" s="2">
        <f t="shared" si="1"/>
        <v>0.72000000000001307</v>
      </c>
      <c r="AE11" s="138">
        <f t="shared" si="2"/>
        <v>-4.3531079165823883E-3</v>
      </c>
    </row>
    <row r="12" spans="1:31" x14ac:dyDescent="0.25">
      <c r="W12" s="133">
        <v>42527</v>
      </c>
      <c r="X12" s="10">
        <v>98.96</v>
      </c>
      <c r="Y12" s="10">
        <v>99.12</v>
      </c>
      <c r="Z12" s="10">
        <v>98.47</v>
      </c>
      <c r="AA12" s="10">
        <v>98.78</v>
      </c>
      <c r="AB12" s="95">
        <v>4979200</v>
      </c>
      <c r="AC12" s="10">
        <v>98.78</v>
      </c>
      <c r="AD12" s="2">
        <f t="shared" si="1"/>
        <v>0.65000000000000568</v>
      </c>
      <c r="AE12" s="138">
        <f t="shared" si="2"/>
        <v>3.0379746835440535E-4</v>
      </c>
    </row>
    <row r="13" spans="1:31" x14ac:dyDescent="0.25">
      <c r="W13" s="133">
        <v>42524</v>
      </c>
      <c r="X13" s="10">
        <v>98.66</v>
      </c>
      <c r="Y13" s="10">
        <v>98.92</v>
      </c>
      <c r="Z13" s="10">
        <v>97.73</v>
      </c>
      <c r="AA13" s="10">
        <v>98.75</v>
      </c>
      <c r="AB13" s="95">
        <v>6845600</v>
      </c>
      <c r="AC13" s="10">
        <v>98.75</v>
      </c>
      <c r="AD13" s="2">
        <f t="shared" si="1"/>
        <v>1.1899999999999977</v>
      </c>
      <c r="AE13" s="138">
        <f t="shared" si="2"/>
        <v>3.0388978930306898E-4</v>
      </c>
    </row>
    <row r="14" spans="1:31" x14ac:dyDescent="0.25">
      <c r="W14" s="133">
        <v>42523</v>
      </c>
      <c r="X14" s="10">
        <v>98.07</v>
      </c>
      <c r="Y14" s="10">
        <v>98.72</v>
      </c>
      <c r="Z14" s="10">
        <v>97.87</v>
      </c>
      <c r="AA14" s="10">
        <v>98.72</v>
      </c>
      <c r="AB14" s="95">
        <v>4822100</v>
      </c>
      <c r="AC14" s="10">
        <v>98.72</v>
      </c>
      <c r="AD14" s="2">
        <f t="shared" si="1"/>
        <v>0.84999999999999432</v>
      </c>
      <c r="AE14" s="138">
        <f t="shared" si="2"/>
        <v>2.0300446609826661E-3</v>
      </c>
    </row>
    <row r="15" spans="1:31" x14ac:dyDescent="0.25">
      <c r="W15" s="133">
        <v>42522</v>
      </c>
      <c r="X15" s="10">
        <v>98.67</v>
      </c>
      <c r="Y15" s="10">
        <v>98.99</v>
      </c>
      <c r="Z15" s="10">
        <v>97.73</v>
      </c>
      <c r="AA15" s="10">
        <v>98.52</v>
      </c>
      <c r="AB15" s="95">
        <v>7228300</v>
      </c>
      <c r="AC15" s="10">
        <v>98.52</v>
      </c>
      <c r="AD15" s="2">
        <f t="shared" si="1"/>
        <v>1.2599999999999909</v>
      </c>
      <c r="AE15" s="138">
        <f t="shared" si="2"/>
        <v>-7.0550292279782933E-3</v>
      </c>
    </row>
    <row r="16" spans="1:31" x14ac:dyDescent="0.25">
      <c r="W16" s="133">
        <v>42521</v>
      </c>
      <c r="X16" s="10">
        <v>99.85</v>
      </c>
      <c r="Y16" s="10">
        <v>99.89</v>
      </c>
      <c r="Z16" s="10">
        <v>98.57</v>
      </c>
      <c r="AA16" s="10">
        <v>99.22</v>
      </c>
      <c r="AB16" s="95">
        <v>9986300</v>
      </c>
      <c r="AC16" s="10">
        <v>99.22</v>
      </c>
      <c r="AD16" s="2">
        <f t="shared" si="1"/>
        <v>1.3200000000000074</v>
      </c>
      <c r="AE16" s="138">
        <f t="shared" si="2"/>
        <v>-1.0669059726792329E-2</v>
      </c>
    </row>
    <row r="17" spans="1:31" x14ac:dyDescent="0.25">
      <c r="W17" s="133">
        <v>42517</v>
      </c>
      <c r="X17" s="10">
        <v>99.81</v>
      </c>
      <c r="Y17" s="10">
        <v>100.53</v>
      </c>
      <c r="Z17" s="10">
        <v>99.81</v>
      </c>
      <c r="AA17" s="10">
        <v>100.29</v>
      </c>
      <c r="AB17" s="95">
        <v>4473200</v>
      </c>
      <c r="AC17" s="10">
        <v>100.29</v>
      </c>
      <c r="AD17" s="2">
        <f t="shared" si="1"/>
        <v>0.71999999999999886</v>
      </c>
      <c r="AE17" s="138">
        <f t="shared" si="2"/>
        <v>4.8091373609859822E-3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42516</v>
      </c>
      <c r="X18" s="10">
        <v>99.89</v>
      </c>
      <c r="Y18" s="10">
        <v>100.49</v>
      </c>
      <c r="Z18" s="10">
        <v>99.57</v>
      </c>
      <c r="AA18" s="10">
        <v>99.81</v>
      </c>
      <c r="AB18" s="95">
        <v>3749700</v>
      </c>
      <c r="AC18" s="10">
        <v>99.81</v>
      </c>
      <c r="AD18" s="2">
        <f t="shared" si="1"/>
        <v>0.92000000000000171</v>
      </c>
      <c r="AE18" s="138">
        <f t="shared" si="2"/>
        <v>-5.0070098137389163E-4</v>
      </c>
    </row>
    <row r="19" spans="1:31" x14ac:dyDescent="0.25">
      <c r="W19" s="133">
        <v>42515</v>
      </c>
      <c r="X19" s="10">
        <v>99.92</v>
      </c>
      <c r="Y19" s="10">
        <v>100.8</v>
      </c>
      <c r="Z19" s="10">
        <v>99.81</v>
      </c>
      <c r="AA19" s="10">
        <v>99.86</v>
      </c>
      <c r="AB19" s="95">
        <v>5667300</v>
      </c>
      <c r="AC19" s="10">
        <v>99.86</v>
      </c>
      <c r="AD19" s="2">
        <f t="shared" si="1"/>
        <v>0.98999999999999488</v>
      </c>
      <c r="AE19" s="138">
        <f t="shared" si="2"/>
        <v>3.5172344487990337E-3</v>
      </c>
    </row>
    <row r="20" spans="1:31" x14ac:dyDescent="0.25">
      <c r="W20" s="133">
        <v>42514</v>
      </c>
      <c r="X20" s="10">
        <v>99.45</v>
      </c>
      <c r="Y20" s="10">
        <v>100.04</v>
      </c>
      <c r="Z20" s="10">
        <v>99.38</v>
      </c>
      <c r="AA20" s="10">
        <v>99.51</v>
      </c>
      <c r="AB20" s="95">
        <v>5246300</v>
      </c>
      <c r="AC20" s="10">
        <v>99.51</v>
      </c>
      <c r="AD20" s="2">
        <f t="shared" si="1"/>
        <v>0.6600000000000108</v>
      </c>
      <c r="AE20" s="138">
        <f t="shared" si="2"/>
        <v>3.3272837265576616E-3</v>
      </c>
    </row>
    <row r="21" spans="1:31" x14ac:dyDescent="0.25">
      <c r="W21" s="133">
        <v>42513</v>
      </c>
      <c r="X21" s="10">
        <v>99.6</v>
      </c>
      <c r="Y21" s="10">
        <v>100.33</v>
      </c>
      <c r="Z21" s="10">
        <v>99.12</v>
      </c>
      <c r="AA21" s="10">
        <v>99.18</v>
      </c>
      <c r="AB21" s="95">
        <v>5453400</v>
      </c>
      <c r="AC21" s="10">
        <v>99.18</v>
      </c>
      <c r="AD21" s="2">
        <f t="shared" si="1"/>
        <v>1.2099999999999937</v>
      </c>
      <c r="AE21" s="138">
        <f t="shared" si="2"/>
        <v>-6.0132291040287944E-3</v>
      </c>
    </row>
    <row r="22" spans="1:31" x14ac:dyDescent="0.25">
      <c r="W22" s="133">
        <v>42510</v>
      </c>
      <c r="X22" s="10">
        <v>99</v>
      </c>
      <c r="Y22" s="10">
        <v>99.93</v>
      </c>
      <c r="Z22" s="10">
        <v>98.77</v>
      </c>
      <c r="AA22" s="10">
        <v>99.78</v>
      </c>
      <c r="AB22" s="95">
        <v>7290000</v>
      </c>
      <c r="AC22" s="10">
        <v>99.78</v>
      </c>
      <c r="AD22" s="2">
        <f t="shared" si="1"/>
        <v>1.1600000000000108</v>
      </c>
      <c r="AE22" s="138">
        <f t="shared" si="2"/>
        <v>1.3921349456356147E-2</v>
      </c>
    </row>
    <row r="23" spans="1:31" x14ac:dyDescent="0.25">
      <c r="W23" s="133">
        <v>42509</v>
      </c>
      <c r="X23" s="10">
        <v>98.58</v>
      </c>
      <c r="Y23" s="10">
        <v>98.61</v>
      </c>
      <c r="Z23" s="10">
        <v>97.51</v>
      </c>
      <c r="AA23" s="10">
        <v>98.41</v>
      </c>
      <c r="AB23" s="95">
        <v>7050300</v>
      </c>
      <c r="AC23" s="10">
        <v>98.41</v>
      </c>
      <c r="AD23" s="2">
        <f t="shared" si="1"/>
        <v>1.0999999999999943</v>
      </c>
      <c r="AE23" s="138">
        <f t="shared" si="2"/>
        <v>-5.9595959595959425E-3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42508</v>
      </c>
      <c r="X24" s="10">
        <v>99.59</v>
      </c>
      <c r="Y24" s="10">
        <v>99.77</v>
      </c>
      <c r="Z24" s="10">
        <v>98.36</v>
      </c>
      <c r="AA24" s="10">
        <v>99</v>
      </c>
      <c r="AB24" s="95">
        <v>9302900</v>
      </c>
      <c r="AC24" s="10">
        <v>99</v>
      </c>
      <c r="AD24" s="2">
        <f t="shared" si="1"/>
        <v>1.4099999999999966</v>
      </c>
      <c r="AE24" s="138">
        <f t="shared" si="2"/>
        <v>-9.4056433860315591E-3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42507</v>
      </c>
      <c r="X25" s="10">
        <v>100.79</v>
      </c>
      <c r="Y25" s="10">
        <v>101.29</v>
      </c>
      <c r="Z25" s="10">
        <v>99.55</v>
      </c>
      <c r="AA25" s="10">
        <v>99.94</v>
      </c>
      <c r="AB25" s="95">
        <v>8510000</v>
      </c>
      <c r="AC25" s="10">
        <v>99.94</v>
      </c>
      <c r="AD25" s="2">
        <f t="shared" si="1"/>
        <v>1.7400000000000091</v>
      </c>
      <c r="AE25" s="138">
        <f t="shared" si="2"/>
        <v>-4.184934236747706E-3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42506</v>
      </c>
      <c r="X26" s="10">
        <v>100.41</v>
      </c>
      <c r="Y26" s="10">
        <v>100.67</v>
      </c>
      <c r="Z26" s="10">
        <v>99.37</v>
      </c>
      <c r="AA26" s="10">
        <v>100.36</v>
      </c>
      <c r="AB26" s="95">
        <v>9087500</v>
      </c>
      <c r="AC26" s="10">
        <v>100.36</v>
      </c>
      <c r="AD26" s="2">
        <f t="shared" si="1"/>
        <v>1.2999999999999972</v>
      </c>
      <c r="AE26" s="138">
        <f t="shared" si="2"/>
        <v>-1.591723040190951E-3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42503</v>
      </c>
      <c r="X27" s="10">
        <v>101.71</v>
      </c>
      <c r="Y27" s="10">
        <v>102.04</v>
      </c>
      <c r="Z27" s="10">
        <v>100.36</v>
      </c>
      <c r="AA27" s="10">
        <v>100.52</v>
      </c>
      <c r="AB27" s="95">
        <v>9314100</v>
      </c>
      <c r="AC27" s="10">
        <v>100.52</v>
      </c>
      <c r="AD27" s="2">
        <f t="shared" si="1"/>
        <v>1.6800000000000068</v>
      </c>
      <c r="AE27" s="138">
        <f t="shared" si="2"/>
        <v>-1.16999311768754E-2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7" si="4">(E28-D28)/D28</f>
        <v>-3.346973035358302E-2</v>
      </c>
      <c r="I28" s="40"/>
      <c r="W28" s="133">
        <v>42502</v>
      </c>
      <c r="X28" s="10">
        <v>102.5</v>
      </c>
      <c r="Y28" s="10">
        <v>102.85</v>
      </c>
      <c r="Z28" s="10">
        <v>101.13</v>
      </c>
      <c r="AA28" s="10">
        <v>101.71</v>
      </c>
      <c r="AB28" s="95">
        <v>11222000</v>
      </c>
      <c r="AC28" s="10">
        <v>101.71</v>
      </c>
      <c r="AD28" s="2">
        <f t="shared" si="1"/>
        <v>1.7199999999999989</v>
      </c>
      <c r="AE28" s="138">
        <f t="shared" si="2"/>
        <v>-5.6701534851892887E-3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3">
        <f t="shared" si="4"/>
        <v>-4.5956110261602609E-2</v>
      </c>
      <c r="I29" s="40"/>
      <c r="W29" s="133">
        <v>42501</v>
      </c>
      <c r="X29" s="10">
        <v>101.46</v>
      </c>
      <c r="Y29" s="10">
        <v>102.5</v>
      </c>
      <c r="Z29" s="10">
        <v>100.62</v>
      </c>
      <c r="AA29" s="10">
        <v>102.29</v>
      </c>
      <c r="AB29" s="95">
        <v>26932700</v>
      </c>
      <c r="AC29" s="10">
        <v>102.29</v>
      </c>
      <c r="AD29" s="2">
        <f t="shared" si="1"/>
        <v>1.8799999999999955</v>
      </c>
      <c r="AE29" s="138">
        <f t="shared" si="2"/>
        <v>-4.0431519699812291E-2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42500</v>
      </c>
      <c r="X30" s="10">
        <v>105.53</v>
      </c>
      <c r="Y30" s="10">
        <v>106.75</v>
      </c>
      <c r="Z30" s="10">
        <v>105.45</v>
      </c>
      <c r="AA30" s="10">
        <v>106.6</v>
      </c>
      <c r="AB30" s="95">
        <v>10761800</v>
      </c>
      <c r="AC30" s="10">
        <v>106.6</v>
      </c>
      <c r="AD30" s="2">
        <f t="shared" si="1"/>
        <v>1.2999999999999972</v>
      </c>
      <c r="AE30" s="138">
        <f t="shared" si="2"/>
        <v>1.1961268274159886E-2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42499</v>
      </c>
      <c r="X31" s="10">
        <v>106.01</v>
      </c>
      <c r="Y31" s="10">
        <v>106.68</v>
      </c>
      <c r="Z31" s="10">
        <v>104.97</v>
      </c>
      <c r="AA31" s="10">
        <v>105.34</v>
      </c>
      <c r="AB31" s="95">
        <v>8048300</v>
      </c>
      <c r="AC31" s="10">
        <v>105.34</v>
      </c>
      <c r="AD31" s="2">
        <f t="shared" si="1"/>
        <v>1.710000000000008</v>
      </c>
      <c r="AE31" s="138">
        <f t="shared" si="2"/>
        <v>-1.895016107636982E-3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42496</v>
      </c>
      <c r="X32" s="10">
        <v>104.51</v>
      </c>
      <c r="Y32" s="10">
        <v>105.74</v>
      </c>
      <c r="Z32" s="10">
        <v>104.39</v>
      </c>
      <c r="AA32" s="10">
        <v>105.54</v>
      </c>
      <c r="AB32" s="95">
        <v>7383600</v>
      </c>
      <c r="AC32" s="10">
        <v>105.54</v>
      </c>
      <c r="AD32" s="2">
        <f t="shared" si="1"/>
        <v>1.3499999999999943</v>
      </c>
      <c r="AE32" s="138">
        <f t="shared" si="2"/>
        <v>5.813399409129838E-3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42495</v>
      </c>
      <c r="X33" s="10">
        <v>103.98</v>
      </c>
      <c r="Y33" s="10">
        <v>105.13</v>
      </c>
      <c r="Z33" s="10">
        <v>103.45</v>
      </c>
      <c r="AA33" s="10">
        <v>104.93</v>
      </c>
      <c r="AB33" s="95">
        <v>6418000</v>
      </c>
      <c r="AC33" s="10">
        <v>104.93</v>
      </c>
      <c r="AD33" s="2">
        <f t="shared" si="1"/>
        <v>1.6799999999999926</v>
      </c>
      <c r="AE33" s="138">
        <f t="shared" si="2"/>
        <v>1.2153950033761074E-2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42494</v>
      </c>
      <c r="X34" s="10">
        <v>103.31</v>
      </c>
      <c r="Y34" s="10">
        <v>104.48</v>
      </c>
      <c r="Z34" s="10">
        <v>103.2</v>
      </c>
      <c r="AA34" s="10">
        <v>103.67</v>
      </c>
      <c r="AB34" s="95">
        <v>6423600</v>
      </c>
      <c r="AC34" s="10">
        <v>103.67</v>
      </c>
      <c r="AD34" s="2">
        <f t="shared" si="1"/>
        <v>1.2800000000000011</v>
      </c>
      <c r="AE34" s="138">
        <f t="shared" si="2"/>
        <v>-1.0599344767777685E-3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42493</v>
      </c>
      <c r="X35" s="10">
        <v>103.88</v>
      </c>
      <c r="Y35" s="10">
        <v>103.99</v>
      </c>
      <c r="Z35" s="10">
        <v>103.19</v>
      </c>
      <c r="AA35" s="10">
        <v>103.78</v>
      </c>
      <c r="AB35" s="95">
        <v>6218000</v>
      </c>
      <c r="AC35" s="10">
        <v>103.78</v>
      </c>
      <c r="AD35" s="2">
        <f t="shared" si="1"/>
        <v>0.79999999999999716</v>
      </c>
      <c r="AE35" s="138">
        <f t="shared" si="2"/>
        <v>-5.5576849367573455E-3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42492</v>
      </c>
      <c r="X36" s="10">
        <v>103.3</v>
      </c>
      <c r="Y36" s="10">
        <v>104.57</v>
      </c>
      <c r="Z36" s="10">
        <v>102.8</v>
      </c>
      <c r="AA36" s="10">
        <v>104.36</v>
      </c>
      <c r="AB36" s="95">
        <v>5271700</v>
      </c>
      <c r="AC36" s="10">
        <v>104.36</v>
      </c>
      <c r="AD36" s="2">
        <f t="shared" si="1"/>
        <v>1.769999999999996</v>
      </c>
      <c r="AE36" s="138">
        <f t="shared" si="2"/>
        <v>1.0652721286073863E-2</v>
      </c>
    </row>
    <row r="37" spans="2:31" x14ac:dyDescent="0.25">
      <c r="B37" s="201">
        <v>42528</v>
      </c>
      <c r="C37" s="10">
        <v>15</v>
      </c>
      <c r="D37" s="40">
        <v>92.174000000000007</v>
      </c>
      <c r="E37" s="40">
        <v>98.78</v>
      </c>
      <c r="F37" s="40">
        <f t="shared" si="3"/>
        <v>99.089999999999918</v>
      </c>
      <c r="G37" s="40">
        <f t="shared" si="5"/>
        <v>1382.6100000000001</v>
      </c>
      <c r="H37" s="243">
        <f t="shared" si="4"/>
        <v>7.1668800312452471E-2</v>
      </c>
      <c r="I37" s="40"/>
      <c r="W37" s="133">
        <v>42489</v>
      </c>
      <c r="X37" s="10">
        <v>103.95</v>
      </c>
      <c r="Y37" s="10">
        <v>104.21</v>
      </c>
      <c r="Z37" s="10">
        <v>102.4</v>
      </c>
      <c r="AA37" s="10">
        <v>103.26</v>
      </c>
      <c r="AB37" s="95">
        <v>6954000</v>
      </c>
      <c r="AC37" s="10">
        <v>103.26</v>
      </c>
      <c r="AD37" s="2">
        <f t="shared" si="1"/>
        <v>1.8099999999999881</v>
      </c>
      <c r="AE37" s="138">
        <f t="shared" si="2"/>
        <v>-7.4017110448908463E-3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42488</v>
      </c>
      <c r="X38" s="10">
        <v>104.54</v>
      </c>
      <c r="Y38" s="10">
        <v>105.49</v>
      </c>
      <c r="Z38" s="10">
        <v>103.8</v>
      </c>
      <c r="AA38" s="10">
        <v>104.03</v>
      </c>
      <c r="AB38" s="95">
        <v>5569800</v>
      </c>
      <c r="AC38" s="10">
        <v>104.03</v>
      </c>
      <c r="AD38" s="2">
        <f t="shared" si="1"/>
        <v>1.6899999999999977</v>
      </c>
      <c r="AE38" s="138">
        <f t="shared" si="2"/>
        <v>-1.1873100303951389E-2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42487</v>
      </c>
      <c r="X39" s="10">
        <v>105.19</v>
      </c>
      <c r="Y39" s="10">
        <v>105.6</v>
      </c>
      <c r="Z39" s="10">
        <v>104.76</v>
      </c>
      <c r="AA39" s="10">
        <v>105.28</v>
      </c>
      <c r="AB39" s="95">
        <v>5971600</v>
      </c>
      <c r="AC39" s="10">
        <v>105.28</v>
      </c>
      <c r="AD39" s="2">
        <f t="shared" si="1"/>
        <v>0.8399999999999892</v>
      </c>
      <c r="AE39" s="138">
        <f t="shared" si="2"/>
        <v>3.7181809514730269E-3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4" t="s">
        <v>78</v>
      </c>
      <c r="P40" s="474"/>
      <c r="W40" s="133">
        <v>42486</v>
      </c>
      <c r="X40" s="10">
        <v>104.58</v>
      </c>
      <c r="Y40" s="10">
        <v>105.57</v>
      </c>
      <c r="Z40" s="10">
        <v>104.18</v>
      </c>
      <c r="AA40" s="10">
        <v>104.89</v>
      </c>
      <c r="AB40" s="95">
        <v>6436300</v>
      </c>
      <c r="AC40" s="10">
        <v>104.89</v>
      </c>
      <c r="AD40" s="2">
        <f t="shared" si="1"/>
        <v>1.3899999999999864</v>
      </c>
      <c r="AE40" s="138">
        <f t="shared" si="2"/>
        <v>3.0601510949603838E-3</v>
      </c>
    </row>
    <row r="41" spans="2:31" ht="15.75" thickTop="1" x14ac:dyDescent="0.25">
      <c r="O41" s="83">
        <v>1.1000000000000001</v>
      </c>
      <c r="P41" s="83">
        <f>O41*$Q$4</f>
        <v>109.527</v>
      </c>
      <c r="Q41" s="2"/>
      <c r="W41" s="133">
        <v>42485</v>
      </c>
      <c r="X41" s="10">
        <v>103.5</v>
      </c>
      <c r="Y41" s="10">
        <v>104.62</v>
      </c>
      <c r="Z41" s="10">
        <v>103.35</v>
      </c>
      <c r="AA41" s="10">
        <v>104.57</v>
      </c>
      <c r="AB41" s="95">
        <v>6065300</v>
      </c>
      <c r="AC41" s="10">
        <v>104.57</v>
      </c>
      <c r="AD41" s="2">
        <f t="shared" si="1"/>
        <v>1.2700000000000102</v>
      </c>
      <c r="AE41" s="138">
        <f t="shared" si="2"/>
        <v>7.7093572323407855E-3</v>
      </c>
    </row>
    <row r="42" spans="2:31" ht="20.25" thickBot="1" x14ac:dyDescent="0.35">
      <c r="O42" s="83">
        <v>1.0900000000000001</v>
      </c>
      <c r="P42" s="83">
        <f t="shared" ref="P42:P61" si="6">O42*$Q$4</f>
        <v>108.5313</v>
      </c>
      <c r="Q42" s="2"/>
      <c r="T42" s="91" t="s">
        <v>113</v>
      </c>
      <c r="W42" s="133">
        <v>42482</v>
      </c>
      <c r="X42" s="10">
        <v>103.06</v>
      </c>
      <c r="Y42" s="10">
        <v>103.99</v>
      </c>
      <c r="Z42" s="10">
        <v>102.93</v>
      </c>
      <c r="AA42" s="10">
        <v>103.77</v>
      </c>
      <c r="AB42" s="95">
        <v>5702200</v>
      </c>
      <c r="AC42" s="10">
        <v>103.77</v>
      </c>
      <c r="AD42" s="2">
        <f t="shared" si="1"/>
        <v>1.0599999999999881</v>
      </c>
      <c r="AE42" s="138">
        <f t="shared" si="2"/>
        <v>8.356816635895381E-3</v>
      </c>
    </row>
    <row r="43" spans="2:31" ht="15.75" thickTop="1" x14ac:dyDescent="0.25">
      <c r="O43" s="83">
        <v>1.08</v>
      </c>
      <c r="P43" s="83">
        <f t="shared" si="6"/>
        <v>107.5356</v>
      </c>
      <c r="Q43" s="2"/>
      <c r="T43" s="128" t="s">
        <v>98</v>
      </c>
      <c r="U43" s="98">
        <v>99</v>
      </c>
      <c r="W43" s="133">
        <v>42481</v>
      </c>
      <c r="X43" s="10">
        <v>103.36</v>
      </c>
      <c r="Y43" s="10">
        <v>104.12</v>
      </c>
      <c r="Z43" s="10">
        <v>102.65</v>
      </c>
      <c r="AA43" s="10">
        <v>102.91</v>
      </c>
      <c r="AB43" s="95">
        <v>6802600</v>
      </c>
      <c r="AC43" s="10">
        <v>102.91</v>
      </c>
      <c r="AD43" s="2">
        <f t="shared" si="1"/>
        <v>1.4699999999999989</v>
      </c>
      <c r="AE43" s="138">
        <f t="shared" si="2"/>
        <v>-3.4860075530163126E-3</v>
      </c>
    </row>
    <row r="44" spans="2:31" x14ac:dyDescent="0.25">
      <c r="O44" s="83">
        <v>1.07</v>
      </c>
      <c r="P44" s="83">
        <f t="shared" si="6"/>
        <v>106.5399</v>
      </c>
      <c r="Q44" s="2"/>
      <c r="T44" s="93" t="s">
        <v>99</v>
      </c>
      <c r="U44" s="88">
        <v>100.08</v>
      </c>
      <c r="W44" s="133">
        <v>42480</v>
      </c>
      <c r="X44" s="10">
        <v>103.02</v>
      </c>
      <c r="Y44" s="10">
        <v>103.48</v>
      </c>
      <c r="Z44" s="10">
        <v>101.96</v>
      </c>
      <c r="AA44" s="10">
        <v>103.27</v>
      </c>
      <c r="AB44" s="95">
        <v>7676600</v>
      </c>
      <c r="AC44" s="10">
        <v>103.27</v>
      </c>
      <c r="AD44" s="2">
        <f t="shared" si="1"/>
        <v>1.5200000000000102</v>
      </c>
      <c r="AE44" s="138">
        <f t="shared" si="2"/>
        <v>6.1379579111457971E-3</v>
      </c>
    </row>
    <row r="45" spans="2:31" x14ac:dyDescent="0.25">
      <c r="O45" s="83">
        <v>1.06</v>
      </c>
      <c r="P45" s="83">
        <f t="shared" si="6"/>
        <v>105.5442</v>
      </c>
      <c r="Q45" s="2"/>
      <c r="T45" s="93" t="s">
        <v>100</v>
      </c>
      <c r="U45" s="88" t="s">
        <v>476</v>
      </c>
      <c r="W45" s="133">
        <v>42479</v>
      </c>
      <c r="X45" s="10">
        <v>102</v>
      </c>
      <c r="Y45" s="10">
        <v>103.64</v>
      </c>
      <c r="Z45" s="10">
        <v>101.93</v>
      </c>
      <c r="AA45" s="10">
        <v>102.64</v>
      </c>
      <c r="AB45" s="95">
        <v>10494900</v>
      </c>
      <c r="AC45" s="10">
        <v>102.64</v>
      </c>
      <c r="AD45" s="2">
        <f t="shared" si="1"/>
        <v>1.7099999999999937</v>
      </c>
      <c r="AE45" s="138">
        <f t="shared" si="2"/>
        <v>1.1430823807646817E-2</v>
      </c>
    </row>
    <row r="46" spans="2:31" x14ac:dyDescent="0.25">
      <c r="O46" s="83">
        <v>1.05</v>
      </c>
      <c r="P46" s="83">
        <f t="shared" si="6"/>
        <v>104.5485</v>
      </c>
      <c r="Q46" s="2"/>
      <c r="T46" s="93" t="s">
        <v>101</v>
      </c>
      <c r="U46" s="88" t="s">
        <v>477</v>
      </c>
      <c r="W46" s="133">
        <v>42478</v>
      </c>
      <c r="X46" s="10">
        <v>99.6</v>
      </c>
      <c r="Y46" s="10">
        <v>101.95</v>
      </c>
      <c r="Z46" s="10">
        <v>99.5</v>
      </c>
      <c r="AA46" s="10">
        <v>101.48</v>
      </c>
      <c r="AB46" s="95">
        <v>10650400</v>
      </c>
      <c r="AC46" s="10">
        <v>101.48</v>
      </c>
      <c r="AD46" s="2">
        <f t="shared" si="1"/>
        <v>2.4500000000000028</v>
      </c>
      <c r="AE46" s="138">
        <f t="shared" si="2"/>
        <v>2.9313317780707893E-2</v>
      </c>
    </row>
    <row r="47" spans="2:31" x14ac:dyDescent="0.25">
      <c r="O47" s="83">
        <v>1.04</v>
      </c>
      <c r="P47" s="83">
        <f t="shared" si="6"/>
        <v>103.55279999999999</v>
      </c>
      <c r="Q47" s="2"/>
      <c r="T47" s="93" t="s">
        <v>102</v>
      </c>
      <c r="U47" s="88">
        <v>109.11</v>
      </c>
      <c r="W47" s="133">
        <v>42475</v>
      </c>
      <c r="X47" s="10">
        <v>98.5</v>
      </c>
      <c r="Y47" s="10">
        <v>98.89</v>
      </c>
      <c r="Z47" s="10">
        <v>98.18</v>
      </c>
      <c r="AA47" s="10">
        <v>98.59</v>
      </c>
      <c r="AB47" s="95">
        <v>6117100</v>
      </c>
      <c r="AC47" s="10">
        <v>98.59</v>
      </c>
      <c r="AD47" s="2">
        <f t="shared" si="1"/>
        <v>0.70999999999999375</v>
      </c>
      <c r="AE47" s="138">
        <f t="shared" si="2"/>
        <v>-4.0555611882786557E-4</v>
      </c>
    </row>
    <row r="48" spans="2:31" x14ac:dyDescent="0.25">
      <c r="O48" s="83">
        <v>1.03</v>
      </c>
      <c r="P48" s="83">
        <f t="shared" si="6"/>
        <v>102.55709999999999</v>
      </c>
      <c r="Q48" s="2"/>
      <c r="T48" s="93" t="s">
        <v>103</v>
      </c>
      <c r="U48" s="88">
        <v>1.4416500000000001</v>
      </c>
      <c r="W48" s="133">
        <v>42474</v>
      </c>
      <c r="X48" s="10">
        <v>99.79</v>
      </c>
      <c r="Y48" s="10">
        <v>99.87</v>
      </c>
      <c r="Z48" s="10">
        <v>98.26</v>
      </c>
      <c r="AA48" s="10">
        <v>98.63</v>
      </c>
      <c r="AB48" s="95">
        <v>6641900</v>
      </c>
      <c r="AC48" s="10">
        <v>98.63</v>
      </c>
      <c r="AD48" s="2">
        <f t="shared" si="1"/>
        <v>1.6099999999999994</v>
      </c>
      <c r="AE48" s="138">
        <f t="shared" si="2"/>
        <v>-8.5444310414154456E-3</v>
      </c>
    </row>
    <row r="49" spans="15:31" x14ac:dyDescent="0.25">
      <c r="O49" s="83">
        <v>1.02</v>
      </c>
      <c r="P49" s="83">
        <f t="shared" si="6"/>
        <v>101.56139999999999</v>
      </c>
      <c r="Q49" s="2"/>
      <c r="T49" s="93" t="s">
        <v>123</v>
      </c>
      <c r="U49" s="88" t="s">
        <v>276</v>
      </c>
      <c r="W49" s="133">
        <v>42473</v>
      </c>
      <c r="X49" s="10">
        <v>98.03</v>
      </c>
      <c r="Y49" s="10">
        <v>99.81</v>
      </c>
      <c r="Z49" s="10">
        <v>97.96</v>
      </c>
      <c r="AA49" s="10">
        <v>99.48</v>
      </c>
      <c r="AB49" s="95">
        <v>7932100</v>
      </c>
      <c r="AC49" s="10">
        <v>99.48</v>
      </c>
      <c r="AD49" s="2">
        <f t="shared" si="1"/>
        <v>1.8500000000000085</v>
      </c>
      <c r="AE49" s="138">
        <f t="shared" si="2"/>
        <v>2.1879815100154243E-2</v>
      </c>
    </row>
    <row r="50" spans="15:31" x14ac:dyDescent="0.25">
      <c r="O50" s="83">
        <v>1.01</v>
      </c>
      <c r="P50" s="83">
        <f t="shared" si="6"/>
        <v>100.56569999999999</v>
      </c>
      <c r="Q50" s="2"/>
      <c r="T50" s="93"/>
      <c r="U50" s="88"/>
      <c r="W50" s="133">
        <v>42472</v>
      </c>
      <c r="X50" s="10">
        <v>96.28</v>
      </c>
      <c r="Y50" s="10">
        <v>97.53</v>
      </c>
      <c r="Z50" s="10">
        <v>96.07</v>
      </c>
      <c r="AA50" s="10">
        <v>97.35</v>
      </c>
      <c r="AB50" s="95">
        <v>6213400</v>
      </c>
      <c r="AC50" s="10">
        <v>97.35</v>
      </c>
      <c r="AD50" s="2">
        <f t="shared" si="1"/>
        <v>1.460000000000008</v>
      </c>
      <c r="AE50" s="138">
        <f t="shared" si="2"/>
        <v>1.1218448114677537E-2</v>
      </c>
    </row>
    <row r="51" spans="15:31" x14ac:dyDescent="0.25">
      <c r="O51" s="83">
        <v>1</v>
      </c>
      <c r="P51" s="83">
        <f t="shared" si="6"/>
        <v>99.57</v>
      </c>
      <c r="Q51" s="2"/>
      <c r="T51" s="93" t="s">
        <v>105</v>
      </c>
      <c r="U51" s="88" t="s">
        <v>400</v>
      </c>
      <c r="W51" s="133">
        <v>42471</v>
      </c>
      <c r="X51" s="10">
        <v>96.93</v>
      </c>
      <c r="Y51" s="10">
        <v>97.64</v>
      </c>
      <c r="Z51" s="10">
        <v>96.2</v>
      </c>
      <c r="AA51" s="10">
        <v>96.27</v>
      </c>
      <c r="AB51" s="95">
        <v>5889000</v>
      </c>
      <c r="AC51" s="10">
        <v>96.27</v>
      </c>
      <c r="AD51" s="2">
        <f t="shared" si="1"/>
        <v>1.4399999999999977</v>
      </c>
      <c r="AE51" s="138">
        <f t="shared" si="2"/>
        <v>-1.5556938394524211E-3</v>
      </c>
    </row>
    <row r="52" spans="15:31" x14ac:dyDescent="0.25">
      <c r="O52" s="83">
        <v>0.99</v>
      </c>
      <c r="P52" s="83">
        <f t="shared" si="6"/>
        <v>98.574299999999994</v>
      </c>
      <c r="Q52" s="2"/>
      <c r="T52" s="93" t="s">
        <v>106</v>
      </c>
      <c r="U52" s="88" t="s">
        <v>196</v>
      </c>
      <c r="W52" s="133">
        <v>42468</v>
      </c>
      <c r="X52" s="10">
        <v>96.63</v>
      </c>
      <c r="Y52" s="10">
        <v>96.84</v>
      </c>
      <c r="Z52" s="10">
        <v>95.8</v>
      </c>
      <c r="AA52" s="10">
        <v>96.42</v>
      </c>
      <c r="AB52" s="95">
        <v>6968300</v>
      </c>
      <c r="AC52" s="10">
        <v>96.42</v>
      </c>
      <c r="AD52" s="2">
        <f t="shared" si="1"/>
        <v>1.0400000000000063</v>
      </c>
      <c r="AE52" s="138">
        <f t="shared" si="2"/>
        <v>2.7038269550749838E-3</v>
      </c>
    </row>
    <row r="53" spans="15:31" x14ac:dyDescent="0.25">
      <c r="O53" s="83">
        <v>0.98</v>
      </c>
      <c r="P53" s="83">
        <f t="shared" si="6"/>
        <v>97.578599999999994</v>
      </c>
      <c r="Q53" s="2"/>
      <c r="T53" s="93" t="s">
        <v>107</v>
      </c>
      <c r="U53" s="90">
        <v>8268797</v>
      </c>
      <c r="W53" s="133">
        <v>42467</v>
      </c>
      <c r="X53" s="10">
        <v>97.11</v>
      </c>
      <c r="Y53" s="10">
        <v>97.42</v>
      </c>
      <c r="Z53" s="10">
        <v>95.92</v>
      </c>
      <c r="AA53" s="10">
        <v>96.16</v>
      </c>
      <c r="AB53" s="95">
        <v>7502200</v>
      </c>
      <c r="AC53" s="10">
        <v>96.16</v>
      </c>
      <c r="AD53" s="2">
        <f t="shared" si="1"/>
        <v>1.5</v>
      </c>
      <c r="AE53" s="138">
        <f t="shared" si="2"/>
        <v>-1.3541239228559765E-2</v>
      </c>
    </row>
    <row r="54" spans="15:31" x14ac:dyDescent="0.25">
      <c r="O54" s="83">
        <v>0.97</v>
      </c>
      <c r="P54" s="83">
        <f t="shared" si="6"/>
        <v>96.582899999999995</v>
      </c>
      <c r="T54" s="93" t="s">
        <v>110</v>
      </c>
      <c r="U54" s="90">
        <v>7351550</v>
      </c>
      <c r="W54" s="133">
        <v>42466</v>
      </c>
      <c r="X54" s="10">
        <v>96.96</v>
      </c>
      <c r="Y54" s="10">
        <v>97.63</v>
      </c>
      <c r="Z54" s="10">
        <v>96.83</v>
      </c>
      <c r="AA54" s="10">
        <v>97.48</v>
      </c>
      <c r="AB54" s="95">
        <v>6934400</v>
      </c>
      <c r="AC54" s="10">
        <v>97.48</v>
      </c>
      <c r="AD54" s="2">
        <f t="shared" si="1"/>
        <v>0.79999999999999716</v>
      </c>
      <c r="AE54" s="138">
        <f t="shared" si="2"/>
        <v>4.9484536082473607E-3</v>
      </c>
    </row>
    <row r="55" spans="15:31" x14ac:dyDescent="0.25">
      <c r="O55" s="83">
        <v>0.96</v>
      </c>
      <c r="P55" s="83">
        <f t="shared" si="6"/>
        <v>95.587199999999996</v>
      </c>
      <c r="T55" s="93" t="s">
        <v>108</v>
      </c>
      <c r="U55" s="88" t="s">
        <v>401</v>
      </c>
      <c r="W55" s="133">
        <v>42465</v>
      </c>
      <c r="X55" s="10">
        <v>96.85</v>
      </c>
      <c r="Y55" s="10">
        <v>97.61</v>
      </c>
      <c r="Z55" s="10">
        <v>96.15</v>
      </c>
      <c r="AA55" s="10">
        <v>97</v>
      </c>
      <c r="AB55" s="95">
        <v>10769600</v>
      </c>
      <c r="AC55" s="10">
        <v>97</v>
      </c>
      <c r="AD55" s="2">
        <f t="shared" si="1"/>
        <v>1.4599999999999937</v>
      </c>
      <c r="AE55" s="138">
        <f t="shared" si="2"/>
        <v>-1.7024726388325973E-2</v>
      </c>
    </row>
    <row r="56" spans="15:31" x14ac:dyDescent="0.25">
      <c r="O56" s="83">
        <v>0.95</v>
      </c>
      <c r="P56" s="83">
        <f t="shared" si="6"/>
        <v>94.591499999999982</v>
      </c>
      <c r="T56" s="93" t="s">
        <v>111</v>
      </c>
      <c r="U56" s="88">
        <v>18.329999999999998</v>
      </c>
      <c r="W56" s="133">
        <v>42464</v>
      </c>
      <c r="X56" s="10">
        <v>99.3</v>
      </c>
      <c r="Y56" s="10">
        <v>99.44</v>
      </c>
      <c r="Z56" s="10">
        <v>98.58</v>
      </c>
      <c r="AA56" s="10">
        <v>98.68</v>
      </c>
      <c r="AB56" s="95">
        <v>5262400</v>
      </c>
      <c r="AC56" s="10">
        <v>98.68</v>
      </c>
      <c r="AD56" s="2">
        <f t="shared" si="1"/>
        <v>0.85999999999999943</v>
      </c>
      <c r="AE56" s="138">
        <f t="shared" si="2"/>
        <v>-3.9366104774400945E-3</v>
      </c>
    </row>
    <row r="57" spans="15:31" x14ac:dyDescent="0.25">
      <c r="O57" s="83">
        <v>0.94</v>
      </c>
      <c r="P57" s="83">
        <f t="shared" si="6"/>
        <v>93.595799999999983</v>
      </c>
      <c r="T57" s="93" t="s">
        <v>112</v>
      </c>
      <c r="U57" s="88">
        <v>5.43</v>
      </c>
      <c r="W57" s="133">
        <v>42461</v>
      </c>
      <c r="X57" s="10">
        <v>98.8</v>
      </c>
      <c r="Y57" s="10">
        <v>99.34</v>
      </c>
      <c r="Z57" s="10">
        <v>98.58</v>
      </c>
      <c r="AA57" s="10">
        <v>99.07</v>
      </c>
      <c r="AB57" s="95">
        <v>5869100</v>
      </c>
      <c r="AC57" s="10">
        <v>99.07</v>
      </c>
      <c r="AD57" s="2">
        <f t="shared" si="1"/>
        <v>0.76000000000000512</v>
      </c>
      <c r="AE57" s="138">
        <f t="shared" si="2"/>
        <v>-2.4166750578995533E-3</v>
      </c>
    </row>
    <row r="58" spans="15:31" x14ac:dyDescent="0.25">
      <c r="O58" s="83">
        <v>0.93</v>
      </c>
      <c r="P58" s="83">
        <f t="shared" si="6"/>
        <v>92.600099999999998</v>
      </c>
      <c r="T58" s="93" t="s">
        <v>109</v>
      </c>
      <c r="U58" s="88" t="s">
        <v>402</v>
      </c>
      <c r="W58" s="133">
        <v>42460</v>
      </c>
      <c r="X58" s="10">
        <v>99.01</v>
      </c>
      <c r="Y58" s="10">
        <v>100.37</v>
      </c>
      <c r="Z58" s="10">
        <v>99.01</v>
      </c>
      <c r="AA58" s="10">
        <v>99.31</v>
      </c>
      <c r="AB58" s="95">
        <v>6974000</v>
      </c>
      <c r="AC58" s="10">
        <v>99.31</v>
      </c>
      <c r="AD58" s="2">
        <f t="shared" si="1"/>
        <v>1.3599999999999994</v>
      </c>
      <c r="AE58" s="138">
        <f t="shared" si="2"/>
        <v>4.044080477201506E-3</v>
      </c>
    </row>
    <row r="59" spans="15:31" x14ac:dyDescent="0.25">
      <c r="O59" s="83">
        <v>0.92</v>
      </c>
      <c r="P59" s="83">
        <f t="shared" si="6"/>
        <v>91.604399999999998</v>
      </c>
      <c r="W59" s="133">
        <v>42459</v>
      </c>
      <c r="X59" s="10">
        <v>98.9</v>
      </c>
      <c r="Y59" s="10">
        <v>99.09</v>
      </c>
      <c r="Z59" s="10">
        <v>98.35</v>
      </c>
      <c r="AA59" s="10">
        <v>98.91</v>
      </c>
      <c r="AB59" s="95">
        <v>5649700</v>
      </c>
      <c r="AC59" s="10">
        <v>98.91</v>
      </c>
      <c r="AD59" s="2">
        <f t="shared" si="1"/>
        <v>0.74000000000000909</v>
      </c>
      <c r="AE59" s="138">
        <f t="shared" si="2"/>
        <v>7.640586797065918E-3</v>
      </c>
    </row>
    <row r="60" spans="15:31" x14ac:dyDescent="0.25">
      <c r="O60" s="83">
        <v>0.91</v>
      </c>
      <c r="P60" s="83">
        <f t="shared" si="6"/>
        <v>90.608699999999999</v>
      </c>
      <c r="W60" s="133">
        <v>42458</v>
      </c>
      <c r="X60" s="10">
        <v>98</v>
      </c>
      <c r="Y60" s="10">
        <v>98.37</v>
      </c>
      <c r="Z60" s="10">
        <v>97.36</v>
      </c>
      <c r="AA60" s="10">
        <v>98.16</v>
      </c>
      <c r="AB60" s="95">
        <v>5124300</v>
      </c>
      <c r="AC60" s="10">
        <v>98.16</v>
      </c>
      <c r="AD60" s="2">
        <f t="shared" si="1"/>
        <v>1.0100000000000051</v>
      </c>
      <c r="AE60" s="138">
        <f t="shared" si="2"/>
        <v>7.1363033948412813E-4</v>
      </c>
    </row>
    <row r="61" spans="15:31" x14ac:dyDescent="0.25">
      <c r="O61" s="83">
        <v>0.9</v>
      </c>
      <c r="P61" s="83">
        <f t="shared" si="6"/>
        <v>89.613</v>
      </c>
      <c r="W61" s="133">
        <v>42457</v>
      </c>
      <c r="X61" s="10">
        <v>97.5</v>
      </c>
      <c r="Y61" s="10">
        <v>98.46</v>
      </c>
      <c r="Z61" s="10">
        <v>97.45</v>
      </c>
      <c r="AA61" s="10">
        <v>98.09</v>
      </c>
      <c r="AB61" s="95">
        <v>5297100</v>
      </c>
      <c r="AC61" s="10">
        <v>98.09</v>
      </c>
      <c r="AD61" s="2">
        <f t="shared" si="1"/>
        <v>1.0099999999999909</v>
      </c>
      <c r="AE61" s="138">
        <f t="shared" si="2"/>
        <v>8.9487759720223714E-3</v>
      </c>
    </row>
    <row r="62" spans="15:31" x14ac:dyDescent="0.25">
      <c r="W62" s="133">
        <v>42453</v>
      </c>
      <c r="X62" s="10">
        <v>96.55</v>
      </c>
      <c r="Y62" s="10">
        <v>97.49</v>
      </c>
      <c r="Z62" s="10">
        <v>96.3</v>
      </c>
      <c r="AA62" s="10">
        <v>97.22</v>
      </c>
      <c r="AB62" s="95">
        <v>5547400</v>
      </c>
      <c r="AC62" s="10">
        <v>97.22</v>
      </c>
      <c r="AD62" s="2">
        <f t="shared" si="1"/>
        <v>1.1899999999999977</v>
      </c>
      <c r="AE62" s="138">
        <f t="shared" si="2"/>
        <v>4.0276773727150328E-3</v>
      </c>
    </row>
    <row r="63" spans="15:31" x14ac:dyDescent="0.25">
      <c r="W63" s="133">
        <v>42452</v>
      </c>
      <c r="X63" s="10">
        <v>97.72</v>
      </c>
      <c r="Y63" s="10">
        <v>97.85</v>
      </c>
      <c r="Z63" s="10">
        <v>96.75</v>
      </c>
      <c r="AA63" s="10">
        <v>96.83</v>
      </c>
      <c r="AB63" s="95">
        <v>5466600</v>
      </c>
      <c r="AC63" s="10">
        <v>96.83</v>
      </c>
      <c r="AD63" s="2">
        <f t="shared" si="1"/>
        <v>1.0999999999999943</v>
      </c>
      <c r="AE63" s="138">
        <f t="shared" si="2"/>
        <v>-7.6860012297601532E-3</v>
      </c>
    </row>
    <row r="64" spans="15:31" x14ac:dyDescent="0.25">
      <c r="W64" s="133">
        <v>42451</v>
      </c>
      <c r="X64" s="10">
        <v>97.59</v>
      </c>
      <c r="Y64" s="10">
        <v>98.32</v>
      </c>
      <c r="Z64" s="10">
        <v>97.44</v>
      </c>
      <c r="AA64" s="10">
        <v>97.58</v>
      </c>
      <c r="AB64" s="95">
        <v>6418700</v>
      </c>
      <c r="AC64" s="10">
        <v>97.58</v>
      </c>
      <c r="AD64" s="2">
        <f t="shared" si="1"/>
        <v>0.87999999999999545</v>
      </c>
      <c r="AE64" s="138">
        <f t="shared" si="2"/>
        <v>-8.9376396506194444E-3</v>
      </c>
    </row>
    <row r="65" spans="23:31" x14ac:dyDescent="0.25">
      <c r="W65" s="133">
        <v>42450</v>
      </c>
      <c r="X65" s="10">
        <v>98.92</v>
      </c>
      <c r="Y65" s="10">
        <v>99.12</v>
      </c>
      <c r="Z65" s="10">
        <v>97.7</v>
      </c>
      <c r="AA65" s="10">
        <v>98.46</v>
      </c>
      <c r="AB65" s="95">
        <v>7039800</v>
      </c>
      <c r="AC65" s="10">
        <v>98.46</v>
      </c>
      <c r="AD65" s="2">
        <f t="shared" si="1"/>
        <v>1.4200000000000017</v>
      </c>
      <c r="AE65" s="138">
        <f t="shared" si="2"/>
        <v>-7.4596774193549376E-3</v>
      </c>
    </row>
    <row r="66" spans="23:31" x14ac:dyDescent="0.25">
      <c r="W66" s="133">
        <v>42447</v>
      </c>
      <c r="X66" s="10">
        <v>99.98</v>
      </c>
      <c r="Y66" s="10">
        <v>100.15</v>
      </c>
      <c r="Z66" s="10">
        <v>98.96</v>
      </c>
      <c r="AA66" s="10">
        <v>99.2</v>
      </c>
      <c r="AB66" s="95">
        <v>10073800</v>
      </c>
      <c r="AC66" s="10">
        <v>99.2</v>
      </c>
      <c r="AD66" s="2">
        <f t="shared" si="1"/>
        <v>1.1900000000000119</v>
      </c>
      <c r="AE66" s="138">
        <f t="shared" si="2"/>
        <v>-4.0160642570280514E-3</v>
      </c>
    </row>
    <row r="67" spans="23:31" x14ac:dyDescent="0.25">
      <c r="W67" s="133">
        <v>42446</v>
      </c>
      <c r="X67" s="10">
        <v>98.28</v>
      </c>
      <c r="Y67" s="10">
        <v>99.91</v>
      </c>
      <c r="Z67" s="10">
        <v>98.28</v>
      </c>
      <c r="AA67" s="10">
        <v>99.6</v>
      </c>
      <c r="AB67" s="95">
        <v>6372900</v>
      </c>
      <c r="AC67" s="10">
        <v>99.6</v>
      </c>
      <c r="AD67" s="2">
        <f>Y67-Z67</f>
        <v>1.6299999999999955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9" priority="15">
      <formula>F25&gt;0</formula>
    </cfRule>
    <cfRule type="expression" dxfId="108" priority="16">
      <formula>F25&lt;0</formula>
    </cfRule>
  </conditionalFormatting>
  <conditionalFormatting sqref="F32:F40">
    <cfRule type="expression" dxfId="107" priority="11">
      <formula>F32&gt;0</formula>
    </cfRule>
    <cfRule type="expression" dxfId="106" priority="12">
      <formula>F32&lt;0</formula>
    </cfRule>
  </conditionalFormatting>
  <conditionalFormatting sqref="F32:F40">
    <cfRule type="expression" dxfId="105" priority="13">
      <formula>F32&gt;0</formula>
    </cfRule>
    <cfRule type="expression" dxfId="104" priority="14">
      <formula>F32&lt;0</formula>
    </cfRule>
  </conditionalFormatting>
  <conditionalFormatting sqref="H25 H30:H40">
    <cfRule type="expression" dxfId="103" priority="9">
      <formula>H25&gt;0</formula>
    </cfRule>
    <cfRule type="expression" dxfId="102" priority="10">
      <formula>H25&lt;0</formula>
    </cfRule>
  </conditionalFormatting>
  <conditionalFormatting sqref="F26:F29">
    <cfRule type="expression" dxfId="101" priority="7">
      <formula>F26&gt;0</formula>
    </cfRule>
    <cfRule type="expression" dxfId="100" priority="8">
      <formula>F26&lt;0</formula>
    </cfRule>
  </conditionalFormatting>
  <conditionalFormatting sqref="H26:H29">
    <cfRule type="expression" dxfId="99" priority="5">
      <formula>H26&gt;0</formula>
    </cfRule>
    <cfRule type="expression" dxfId="98" priority="6">
      <formula>H26&lt;0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42541</v>
      </c>
      <c r="X2" s="9">
        <v>5.16</v>
      </c>
      <c r="Y2" s="9">
        <v>5.2</v>
      </c>
      <c r="Z2" s="9">
        <v>5.14</v>
      </c>
      <c r="AA2" s="9">
        <v>5.17</v>
      </c>
      <c r="AB2" s="104">
        <v>14612300</v>
      </c>
      <c r="AC2" s="9">
        <v>5.17</v>
      </c>
      <c r="AD2" s="40">
        <f>Y2-Z2</f>
        <v>6.0000000000000497E-2</v>
      </c>
      <c r="AE2" s="162">
        <f>AC2/AC3-1</f>
        <v>1.1741682974559575E-2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5.17</v>
      </c>
      <c r="T3" s="1"/>
      <c r="W3" s="110">
        <v>42538</v>
      </c>
      <c r="X3" s="9">
        <v>5.04</v>
      </c>
      <c r="Y3" s="9">
        <v>5.15</v>
      </c>
      <c r="Z3" s="9">
        <v>5.0199999999999996</v>
      </c>
      <c r="AA3" s="9">
        <v>5.1100000000000003</v>
      </c>
      <c r="AB3" s="104">
        <v>18634800</v>
      </c>
      <c r="AC3" s="9">
        <v>5.1100000000000003</v>
      </c>
      <c r="AD3" s="40">
        <f t="shared" ref="AD3:AD66" si="0">Y3-Z3</f>
        <v>0.13000000000000078</v>
      </c>
      <c r="AE3" s="162">
        <f t="shared" ref="AE3:AE66" si="1">AC3/AC4-1</f>
        <v>1.388888888888884E-2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5.17</v>
      </c>
      <c r="T4" s="163"/>
      <c r="W4" s="110">
        <v>42537</v>
      </c>
      <c r="X4" s="9">
        <v>4.84</v>
      </c>
      <c r="Y4" s="9">
        <v>5.07</v>
      </c>
      <c r="Z4" s="9">
        <v>4.84</v>
      </c>
      <c r="AA4" s="9">
        <v>5.04</v>
      </c>
      <c r="AB4" s="104">
        <v>17525000</v>
      </c>
      <c r="AC4" s="9">
        <v>5.04</v>
      </c>
      <c r="AD4" s="40">
        <f t="shared" si="0"/>
        <v>0.23000000000000043</v>
      </c>
      <c r="AE4" s="162">
        <f t="shared" si="1"/>
        <v>3.7037037037036979E-2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42536</v>
      </c>
      <c r="X5" s="9">
        <v>4.91</v>
      </c>
      <c r="Y5" s="9">
        <v>4.9800000000000004</v>
      </c>
      <c r="Z5" s="9">
        <v>4.82</v>
      </c>
      <c r="AA5" s="9">
        <v>4.8600000000000003</v>
      </c>
      <c r="AB5" s="104">
        <v>19216100</v>
      </c>
      <c r="AC5" s="9">
        <v>4.8600000000000003</v>
      </c>
      <c r="AD5" s="40">
        <f t="shared" si="0"/>
        <v>0.16000000000000014</v>
      </c>
      <c r="AE5" s="162">
        <f t="shared" si="1"/>
        <v>6.2111801242237252E-3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42535</v>
      </c>
      <c r="X6" s="9">
        <v>4.87</v>
      </c>
      <c r="Y6" s="9">
        <v>4.9000000000000004</v>
      </c>
      <c r="Z6" s="9">
        <v>4.75</v>
      </c>
      <c r="AA6" s="9">
        <v>4.83</v>
      </c>
      <c r="AB6" s="104">
        <v>17161100</v>
      </c>
      <c r="AC6" s="9">
        <v>4.83</v>
      </c>
      <c r="AD6" s="40">
        <f t="shared" si="0"/>
        <v>0.15000000000000036</v>
      </c>
      <c r="AE6" s="162">
        <f t="shared" si="1"/>
        <v>-8.2135523613963146E-3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200</v>
      </c>
      <c r="Q7" s="2">
        <f>Q10+Q8</f>
        <v>434.93000000000029</v>
      </c>
      <c r="R7" s="196"/>
      <c r="W7" s="110">
        <v>42534</v>
      </c>
      <c r="X7" s="9">
        <v>4.97</v>
      </c>
      <c r="Y7" s="9">
        <v>5.05</v>
      </c>
      <c r="Z7" s="9">
        <v>4.87</v>
      </c>
      <c r="AA7" s="9">
        <v>4.87</v>
      </c>
      <c r="AB7" s="104">
        <v>18954900</v>
      </c>
      <c r="AC7" s="9">
        <v>4.87</v>
      </c>
      <c r="AD7" s="40">
        <f t="shared" si="0"/>
        <v>0.17999999999999972</v>
      </c>
      <c r="AE7" s="162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205</v>
      </c>
      <c r="P8" s="34"/>
      <c r="Q8" s="2">
        <f>K18+M18-F18+Q2*Q4</f>
        <v>0</v>
      </c>
      <c r="W8" s="110">
        <v>42534</v>
      </c>
      <c r="X8" s="9" t="s">
        <v>185</v>
      </c>
      <c r="Y8" s="9"/>
      <c r="Z8" s="9"/>
      <c r="AA8" s="9"/>
      <c r="AB8" s="104"/>
      <c r="AC8" s="9"/>
      <c r="AD8" s="40">
        <f t="shared" si="0"/>
        <v>0</v>
      </c>
      <c r="AE8" s="162">
        <f t="shared" si="1"/>
        <v>-1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272</v>
      </c>
      <c r="Q9" s="138">
        <f>IF(Q2=0, 0, Q8/Q6)</f>
        <v>0</v>
      </c>
      <c r="W9" s="110">
        <v>42531</v>
      </c>
      <c r="X9" s="9">
        <v>5.1100000000000003</v>
      </c>
      <c r="Y9" s="9">
        <v>5.13</v>
      </c>
      <c r="Z9" s="9">
        <v>5.04</v>
      </c>
      <c r="AA9" s="9">
        <v>5.1100000000000003</v>
      </c>
      <c r="AB9" s="104">
        <v>13416900</v>
      </c>
      <c r="AC9" s="9">
        <v>5.01</v>
      </c>
      <c r="AD9" s="40">
        <f t="shared" si="0"/>
        <v>8.9999999999999858E-2</v>
      </c>
      <c r="AE9" s="162">
        <f t="shared" si="1"/>
        <v>0</v>
      </c>
    </row>
    <row r="10" spans="1:31" x14ac:dyDescent="0.25">
      <c r="O10" s="11" t="s">
        <v>271</v>
      </c>
      <c r="P10" s="34"/>
      <c r="Q10" s="2">
        <f>M43</f>
        <v>434.93000000000029</v>
      </c>
      <c r="W10" s="110">
        <v>42530</v>
      </c>
      <c r="X10" s="9">
        <v>5.21</v>
      </c>
      <c r="Y10" s="9">
        <v>5.24</v>
      </c>
      <c r="Z10" s="9">
        <v>5.1100000000000003</v>
      </c>
      <c r="AA10" s="9">
        <v>5.12</v>
      </c>
      <c r="AB10" s="104">
        <v>10560900</v>
      </c>
      <c r="AC10" s="9">
        <v>5.01</v>
      </c>
      <c r="AD10" s="40">
        <f t="shared" si="0"/>
        <v>0.12999999999999989</v>
      </c>
      <c r="AE10" s="162">
        <f t="shared" si="1"/>
        <v>-1.5717092337917515E-2</v>
      </c>
    </row>
    <row r="11" spans="1:31" x14ac:dyDescent="0.25">
      <c r="O11" s="11" t="s">
        <v>193</v>
      </c>
      <c r="P11" s="34"/>
      <c r="Q11" s="138">
        <f>VALUE(TRIM(CLEAN(MID(U58, FIND("(", U58)+1, 5))))</f>
        <v>8.2199999999999995E-2</v>
      </c>
      <c r="W11" s="110">
        <v>42529</v>
      </c>
      <c r="X11" s="9">
        <v>5.23</v>
      </c>
      <c r="Y11" s="9">
        <v>5.27</v>
      </c>
      <c r="Z11" s="9">
        <v>5.19</v>
      </c>
      <c r="AA11" s="9">
        <v>5.2</v>
      </c>
      <c r="AB11" s="104">
        <v>8946700</v>
      </c>
      <c r="AC11" s="9">
        <v>5.09</v>
      </c>
      <c r="AD11" s="40">
        <f t="shared" si="0"/>
        <v>7.9999999999999183E-2</v>
      </c>
      <c r="AE11" s="162">
        <f t="shared" si="1"/>
        <v>-1.9607843137254832E-3</v>
      </c>
    </row>
    <row r="12" spans="1:31" x14ac:dyDescent="0.25">
      <c r="W12" s="110">
        <v>42528</v>
      </c>
      <c r="X12" s="9">
        <v>5.22</v>
      </c>
      <c r="Y12" s="9">
        <v>5.27</v>
      </c>
      <c r="Z12" s="9">
        <v>5.16</v>
      </c>
      <c r="AA12" s="9">
        <v>5.21</v>
      </c>
      <c r="AB12" s="104">
        <v>16625100</v>
      </c>
      <c r="AC12" s="9">
        <v>5.0999999999999996</v>
      </c>
      <c r="AD12" s="40">
        <f t="shared" si="0"/>
        <v>0.10999999999999943</v>
      </c>
      <c r="AE12" s="162">
        <f t="shared" si="1"/>
        <v>3.937007874015741E-3</v>
      </c>
    </row>
    <row r="13" spans="1:31" x14ac:dyDescent="0.25">
      <c r="W13" s="110">
        <v>42527</v>
      </c>
      <c r="X13" s="9">
        <v>5.24</v>
      </c>
      <c r="Y13" s="9">
        <v>5.3</v>
      </c>
      <c r="Z13" s="9">
        <v>5.17</v>
      </c>
      <c r="AA13" s="9">
        <v>5.19</v>
      </c>
      <c r="AB13" s="104">
        <v>15016200</v>
      </c>
      <c r="AC13" s="9">
        <v>5.08</v>
      </c>
      <c r="AD13" s="40">
        <f t="shared" si="0"/>
        <v>0.12999999999999989</v>
      </c>
      <c r="AE13" s="162">
        <f t="shared" si="1"/>
        <v>-7.8125E-3</v>
      </c>
    </row>
    <row r="14" spans="1:31" x14ac:dyDescent="0.25">
      <c r="W14" s="110">
        <v>42524</v>
      </c>
      <c r="X14" s="9">
        <v>5.07</v>
      </c>
      <c r="Y14" s="9">
        <v>5.24</v>
      </c>
      <c r="Z14" s="9">
        <v>5.07</v>
      </c>
      <c r="AA14" s="9">
        <v>5.23</v>
      </c>
      <c r="AB14" s="104">
        <v>9578000</v>
      </c>
      <c r="AC14" s="9">
        <v>5.12</v>
      </c>
      <c r="AD14" s="40">
        <f t="shared" si="0"/>
        <v>0.16999999999999993</v>
      </c>
      <c r="AE14" s="162">
        <f t="shared" si="1"/>
        <v>1.3861386138613874E-2</v>
      </c>
    </row>
    <row r="15" spans="1:31" x14ac:dyDescent="0.25">
      <c r="W15" s="110">
        <v>42523</v>
      </c>
      <c r="X15" s="9">
        <v>5.08</v>
      </c>
      <c r="Y15" s="9">
        <v>5.17</v>
      </c>
      <c r="Z15" s="9">
        <v>5.0199999999999996</v>
      </c>
      <c r="AA15" s="9">
        <v>5.16</v>
      </c>
      <c r="AB15" s="104">
        <v>9541300</v>
      </c>
      <c r="AC15" s="9">
        <v>5.05</v>
      </c>
      <c r="AD15" s="40">
        <f t="shared" si="0"/>
        <v>0.15000000000000036</v>
      </c>
      <c r="AE15" s="162">
        <f t="shared" si="1"/>
        <v>1.6096579476861272E-2</v>
      </c>
    </row>
    <row r="16" spans="1:31" x14ac:dyDescent="0.25">
      <c r="W16" s="110">
        <v>42522</v>
      </c>
      <c r="X16" s="9">
        <v>5.14</v>
      </c>
      <c r="Y16" s="9">
        <v>5.2</v>
      </c>
      <c r="Z16" s="9">
        <v>5.0599999999999996</v>
      </c>
      <c r="AA16" s="9">
        <v>5.07</v>
      </c>
      <c r="AB16" s="104">
        <v>13850200</v>
      </c>
      <c r="AC16" s="9">
        <v>4.97</v>
      </c>
      <c r="AD16" s="40">
        <f t="shared" si="0"/>
        <v>0.14000000000000057</v>
      </c>
      <c r="AE16" s="162">
        <f t="shared" si="1"/>
        <v>-1.7786561264822143E-2</v>
      </c>
    </row>
    <row r="17" spans="1:31" x14ac:dyDescent="0.25">
      <c r="H17" s="72"/>
      <c r="W17" s="110">
        <v>42521</v>
      </c>
      <c r="X17" s="9">
        <v>5.18</v>
      </c>
      <c r="Y17" s="9">
        <v>5.2</v>
      </c>
      <c r="Z17" s="9">
        <v>5.14</v>
      </c>
      <c r="AA17" s="9">
        <v>5.17</v>
      </c>
      <c r="AB17" s="104">
        <v>9974500</v>
      </c>
      <c r="AC17" s="9">
        <v>5.0599999999999996</v>
      </c>
      <c r="AD17" s="40">
        <f t="shared" si="0"/>
        <v>6.0000000000000497E-2</v>
      </c>
      <c r="AE17" s="162">
        <f t="shared" si="1"/>
        <v>3.9682539682539542E-3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42517</v>
      </c>
      <c r="X18" s="9">
        <v>5.16</v>
      </c>
      <c r="Y18" s="9">
        <v>5.2</v>
      </c>
      <c r="Z18" s="9">
        <v>5.0999999999999996</v>
      </c>
      <c r="AA18" s="9">
        <v>5.15</v>
      </c>
      <c r="AB18" s="104">
        <v>6227100</v>
      </c>
      <c r="AC18" s="9">
        <v>5.04</v>
      </c>
      <c r="AD18" s="40">
        <f t="shared" si="0"/>
        <v>0.10000000000000053</v>
      </c>
      <c r="AE18" s="162">
        <f t="shared" si="1"/>
        <v>-1.980198019801982E-3</v>
      </c>
    </row>
    <row r="19" spans="1:31" x14ac:dyDescent="0.25">
      <c r="W19" s="110">
        <v>42516</v>
      </c>
      <c r="X19" s="9">
        <v>5.22</v>
      </c>
      <c r="Y19" s="9">
        <v>5.28</v>
      </c>
      <c r="Z19" s="9">
        <v>5.15</v>
      </c>
      <c r="AA19" s="9">
        <v>5.16</v>
      </c>
      <c r="AB19" s="104">
        <v>8489100</v>
      </c>
      <c r="AC19" s="9">
        <v>5.05</v>
      </c>
      <c r="AD19" s="40">
        <f t="shared" si="0"/>
        <v>0.12999999999999989</v>
      </c>
      <c r="AE19" s="162">
        <f t="shared" si="1"/>
        <v>-1.1741682974559797E-2</v>
      </c>
    </row>
    <row r="20" spans="1:31" x14ac:dyDescent="0.25">
      <c r="W20" s="110">
        <v>42515</v>
      </c>
      <c r="X20" s="9">
        <v>5.12</v>
      </c>
      <c r="Y20" s="9">
        <v>5.24</v>
      </c>
      <c r="Z20" s="9">
        <v>5.0999999999999996</v>
      </c>
      <c r="AA20" s="9">
        <v>5.22</v>
      </c>
      <c r="AB20" s="104">
        <v>10657200</v>
      </c>
      <c r="AC20" s="9">
        <v>5.1100000000000003</v>
      </c>
      <c r="AD20" s="40">
        <f t="shared" si="0"/>
        <v>0.14000000000000057</v>
      </c>
      <c r="AE20" s="162">
        <f t="shared" si="1"/>
        <v>2.4048096192384794E-2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3" t="s">
        <v>65</v>
      </c>
      <c r="G21" s="240" t="s">
        <v>155</v>
      </c>
      <c r="H21" s="203" t="s">
        <v>88</v>
      </c>
      <c r="I21" s="240" t="s">
        <v>161</v>
      </c>
      <c r="W21" s="110">
        <v>42514</v>
      </c>
      <c r="X21" s="9">
        <v>4.9400000000000004</v>
      </c>
      <c r="Y21" s="9">
        <v>5.12</v>
      </c>
      <c r="Z21" s="9">
        <v>4.91</v>
      </c>
      <c r="AA21" s="9">
        <v>5.09</v>
      </c>
      <c r="AB21" s="104">
        <v>14852500</v>
      </c>
      <c r="AC21" s="9">
        <v>4.99</v>
      </c>
      <c r="AD21" s="40">
        <f t="shared" si="0"/>
        <v>0.20999999999999996</v>
      </c>
      <c r="AE21" s="162">
        <f t="shared" si="1"/>
        <v>4.175365344467652E-2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42513</v>
      </c>
      <c r="X22" s="9">
        <v>4.99</v>
      </c>
      <c r="Y22" s="9">
        <v>5.04</v>
      </c>
      <c r="Z22" s="9">
        <v>4.8899999999999997</v>
      </c>
      <c r="AA22" s="9">
        <v>4.8899999999999997</v>
      </c>
      <c r="AB22" s="104">
        <v>16998900</v>
      </c>
      <c r="AC22" s="9">
        <v>4.79</v>
      </c>
      <c r="AD22" s="40">
        <f t="shared" si="0"/>
        <v>0.15000000000000036</v>
      </c>
      <c r="AE22" s="162">
        <f t="shared" si="1"/>
        <v>-2.4439918533604943E-2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42510</v>
      </c>
      <c r="X23" s="9">
        <v>5</v>
      </c>
      <c r="Y23" s="9">
        <v>5.0199999999999996</v>
      </c>
      <c r="Z23" s="9">
        <v>4.95</v>
      </c>
      <c r="AA23" s="9">
        <v>5.01</v>
      </c>
      <c r="AB23" s="104">
        <v>11909400</v>
      </c>
      <c r="AC23" s="9">
        <v>4.91</v>
      </c>
      <c r="AD23" s="40">
        <f t="shared" si="0"/>
        <v>6.9999999999999396E-2</v>
      </c>
      <c r="AE23" s="162">
        <f t="shared" si="1"/>
        <v>1.0288065843621297E-2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42509</v>
      </c>
      <c r="X24" s="9">
        <v>5.01</v>
      </c>
      <c r="Y24" s="9">
        <v>5.0199999999999996</v>
      </c>
      <c r="Z24" s="9">
        <v>4.9000000000000004</v>
      </c>
      <c r="AA24" s="9">
        <v>4.96</v>
      </c>
      <c r="AB24" s="104">
        <v>16003700</v>
      </c>
      <c r="AC24" s="9">
        <v>4.8600000000000003</v>
      </c>
      <c r="AD24" s="40">
        <f t="shared" si="0"/>
        <v>0.11999999999999922</v>
      </c>
      <c r="AE24" s="162">
        <f t="shared" si="1"/>
        <v>-1.2195121951219412E-2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42508</v>
      </c>
      <c r="X25" s="9">
        <v>5.13</v>
      </c>
      <c r="Y25" s="9">
        <v>5.19</v>
      </c>
      <c r="Z25" s="9">
        <v>4.96</v>
      </c>
      <c r="AA25" s="9">
        <v>5.0199999999999996</v>
      </c>
      <c r="AB25" s="104">
        <v>17685500</v>
      </c>
      <c r="AC25" s="9">
        <v>4.92</v>
      </c>
      <c r="AD25" s="40">
        <f t="shared" si="0"/>
        <v>0.23000000000000043</v>
      </c>
      <c r="AE25" s="162">
        <f t="shared" si="1"/>
        <v>-2.1868787276342005E-2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42507</v>
      </c>
      <c r="X26" s="9">
        <v>5.23</v>
      </c>
      <c r="Y26" s="9">
        <v>5.31</v>
      </c>
      <c r="Z26" s="9">
        <v>5.12</v>
      </c>
      <c r="AA26" s="9">
        <v>5.14</v>
      </c>
      <c r="AB26" s="104">
        <v>16113500</v>
      </c>
      <c r="AC26" s="9">
        <v>5.03</v>
      </c>
      <c r="AD26" s="40">
        <f t="shared" si="0"/>
        <v>0.1899999999999995</v>
      </c>
      <c r="AE26" s="162">
        <f t="shared" si="1"/>
        <v>-1.9493177387914118E-2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42506</v>
      </c>
      <c r="X27" s="9">
        <v>5.25</v>
      </c>
      <c r="Y27" s="9">
        <v>5.31</v>
      </c>
      <c r="Z27" s="9">
        <v>5.22</v>
      </c>
      <c r="AA27" s="9">
        <v>5.24</v>
      </c>
      <c r="AB27" s="104">
        <v>8997200</v>
      </c>
      <c r="AC27" s="9">
        <v>5.13</v>
      </c>
      <c r="AD27" s="40">
        <f t="shared" si="0"/>
        <v>8.9999999999999858E-2</v>
      </c>
      <c r="AE27" s="162">
        <f t="shared" si="1"/>
        <v>-3.8834951456311328E-3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42503</v>
      </c>
      <c r="X28" s="9">
        <v>5.34</v>
      </c>
      <c r="Y28" s="9">
        <v>5.36</v>
      </c>
      <c r="Z28" s="9">
        <v>5.26</v>
      </c>
      <c r="AA28" s="9">
        <v>5.26</v>
      </c>
      <c r="AB28" s="104">
        <v>6623300</v>
      </c>
      <c r="AC28" s="9">
        <v>5.15</v>
      </c>
      <c r="AD28" s="40">
        <f t="shared" si="0"/>
        <v>0.10000000000000053</v>
      </c>
      <c r="AE28" s="162">
        <f t="shared" si="1"/>
        <v>-1.3409961685823646E-2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42502</v>
      </c>
      <c r="X29" s="9">
        <v>5.39</v>
      </c>
      <c r="Y29" s="9">
        <v>5.42</v>
      </c>
      <c r="Z29" s="9">
        <v>5.3</v>
      </c>
      <c r="AA29" s="9">
        <v>5.33</v>
      </c>
      <c r="AB29" s="104">
        <v>7834600</v>
      </c>
      <c r="AC29" s="9">
        <v>5.22</v>
      </c>
      <c r="AD29" s="40">
        <f t="shared" si="0"/>
        <v>0.12000000000000011</v>
      </c>
      <c r="AE29" s="162">
        <f t="shared" si="1"/>
        <v>-1.3232514177693777E-2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42501</v>
      </c>
      <c r="X30" s="9">
        <v>5.43</v>
      </c>
      <c r="Y30" s="9">
        <v>5.53</v>
      </c>
      <c r="Z30" s="9">
        <v>5.36</v>
      </c>
      <c r="AA30" s="9">
        <v>5.4</v>
      </c>
      <c r="AB30" s="104">
        <v>15083000</v>
      </c>
      <c r="AC30" s="9">
        <v>5.29</v>
      </c>
      <c r="AD30" s="40">
        <f t="shared" si="0"/>
        <v>0.16999999999999993</v>
      </c>
      <c r="AE30" s="162">
        <f t="shared" si="1"/>
        <v>-5.6390977443609991E-3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42500</v>
      </c>
      <c r="X31" s="9">
        <v>5.27</v>
      </c>
      <c r="Y31" s="9">
        <v>5.44</v>
      </c>
      <c r="Z31" s="9">
        <v>5.25</v>
      </c>
      <c r="AA31" s="9">
        <v>5.43</v>
      </c>
      <c r="AB31" s="104">
        <v>10999500</v>
      </c>
      <c r="AC31" s="9">
        <v>5.32</v>
      </c>
      <c r="AD31" s="40">
        <f t="shared" si="0"/>
        <v>0.19000000000000039</v>
      </c>
      <c r="AE31" s="162">
        <f t="shared" si="1"/>
        <v>3.5019455252918386E-2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42499</v>
      </c>
      <c r="X32" s="9">
        <v>5.3</v>
      </c>
      <c r="Y32" s="9">
        <v>5.31</v>
      </c>
      <c r="Z32" s="9">
        <v>5.2</v>
      </c>
      <c r="AA32" s="9">
        <v>5.25</v>
      </c>
      <c r="AB32" s="104">
        <v>11305100</v>
      </c>
      <c r="AC32" s="9">
        <v>5.14</v>
      </c>
      <c r="AD32" s="40">
        <f t="shared" si="0"/>
        <v>0.10999999999999943</v>
      </c>
      <c r="AE32" s="162">
        <f t="shared" si="1"/>
        <v>-3.8759689922481799E-3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42496</v>
      </c>
      <c r="X33" s="9">
        <v>5.2</v>
      </c>
      <c r="Y33" s="9">
        <v>5.28</v>
      </c>
      <c r="Z33" s="9">
        <v>5.0999999999999996</v>
      </c>
      <c r="AA33" s="9">
        <v>5.27</v>
      </c>
      <c r="AB33" s="104">
        <v>11187400</v>
      </c>
      <c r="AC33" s="9">
        <v>5.16</v>
      </c>
      <c r="AD33" s="40">
        <f t="shared" si="0"/>
        <v>0.1800000000000006</v>
      </c>
      <c r="AE33" s="162">
        <f t="shared" si="1"/>
        <v>1.7751479289940697E-2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42495</v>
      </c>
      <c r="X34" s="9">
        <v>5.31</v>
      </c>
      <c r="Y34" s="9">
        <v>5.32</v>
      </c>
      <c r="Z34" s="9">
        <v>5.17</v>
      </c>
      <c r="AA34" s="9">
        <v>5.18</v>
      </c>
      <c r="AB34" s="104">
        <v>18066400</v>
      </c>
      <c r="AC34" s="9">
        <v>5.07</v>
      </c>
      <c r="AD34" s="40">
        <f t="shared" si="0"/>
        <v>0.15000000000000036</v>
      </c>
      <c r="AE34" s="162">
        <f t="shared" si="1"/>
        <v>-3.244274809160308E-2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42494</v>
      </c>
      <c r="X35" s="9">
        <v>5.19</v>
      </c>
      <c r="Y35" s="9">
        <v>5.38</v>
      </c>
      <c r="Z35" s="9">
        <v>5.15</v>
      </c>
      <c r="AA35" s="9">
        <v>5.35</v>
      </c>
      <c r="AB35" s="104">
        <v>31823500</v>
      </c>
      <c r="AC35" s="9">
        <v>5.24</v>
      </c>
      <c r="AD35" s="40">
        <f t="shared" si="0"/>
        <v>0.22999999999999954</v>
      </c>
      <c r="AE35" s="162">
        <f t="shared" si="1"/>
        <v>2.5440313111545931E-2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42493</v>
      </c>
      <c r="X36" s="9">
        <v>5.46</v>
      </c>
      <c r="Y36" s="9">
        <v>5.47</v>
      </c>
      <c r="Z36" s="9">
        <v>5.07</v>
      </c>
      <c r="AA36" s="9">
        <v>5.22</v>
      </c>
      <c r="AB36" s="104">
        <v>49253300</v>
      </c>
      <c r="AC36" s="9">
        <v>5.1100000000000003</v>
      </c>
      <c r="AD36" s="40">
        <f t="shared" si="0"/>
        <v>0.39999999999999947</v>
      </c>
      <c r="AE36" s="162">
        <f t="shared" si="1"/>
        <v>-4.1275797373358292E-2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42492</v>
      </c>
      <c r="X37" s="9">
        <v>5.57</v>
      </c>
      <c r="Y37" s="9">
        <v>5.58</v>
      </c>
      <c r="Z37" s="9">
        <v>5.38</v>
      </c>
      <c r="AA37" s="9">
        <v>5.44</v>
      </c>
      <c r="AB37" s="104">
        <v>41093600</v>
      </c>
      <c r="AC37" s="9">
        <v>5.33</v>
      </c>
      <c r="AD37" s="40">
        <f t="shared" si="0"/>
        <v>0.20000000000000018</v>
      </c>
      <c r="AE37" s="162">
        <f t="shared" si="1"/>
        <v>-2.2018348623853212E-2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42489</v>
      </c>
      <c r="X38" s="9">
        <v>5.54</v>
      </c>
      <c r="Y38" s="9">
        <v>5.56</v>
      </c>
      <c r="Z38" s="9">
        <v>5.41</v>
      </c>
      <c r="AA38" s="9">
        <v>5.56</v>
      </c>
      <c r="AB38" s="104">
        <v>17025000</v>
      </c>
      <c r="AC38" s="9">
        <v>5.45</v>
      </c>
      <c r="AD38" s="40">
        <f t="shared" si="0"/>
        <v>0.14999999999999947</v>
      </c>
      <c r="AE38" s="162">
        <f t="shared" si="1"/>
        <v>1.8382352941175295E-3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42488</v>
      </c>
      <c r="X39" s="9">
        <v>5.61</v>
      </c>
      <c r="Y39" s="9">
        <v>5.66</v>
      </c>
      <c r="Z39" s="9">
        <v>5.52</v>
      </c>
      <c r="AA39" s="9">
        <v>5.55</v>
      </c>
      <c r="AB39" s="104">
        <v>11448500</v>
      </c>
      <c r="AC39" s="9">
        <v>5.44</v>
      </c>
      <c r="AD39" s="40">
        <f t="shared" si="0"/>
        <v>0.14000000000000057</v>
      </c>
      <c r="AE39" s="162">
        <f t="shared" si="1"/>
        <v>-1.270417422867498E-2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4" t="s">
        <v>78</v>
      </c>
      <c r="P40" s="474"/>
      <c r="W40" s="110">
        <v>42487</v>
      </c>
      <c r="X40" s="9">
        <v>5.62</v>
      </c>
      <c r="Y40" s="9">
        <v>5.7</v>
      </c>
      <c r="Z40" s="9">
        <v>5.54</v>
      </c>
      <c r="AA40" s="9">
        <v>5.63</v>
      </c>
      <c r="AB40" s="104">
        <v>9896500</v>
      </c>
      <c r="AC40" s="9">
        <v>5.51</v>
      </c>
      <c r="AD40" s="40">
        <f t="shared" si="0"/>
        <v>0.16000000000000014</v>
      </c>
      <c r="AE40" s="162">
        <f t="shared" si="1"/>
        <v>3.6429872495444826E-3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5.6870000000000003</v>
      </c>
      <c r="Q41" s="2"/>
      <c r="W41" s="110">
        <v>42486</v>
      </c>
      <c r="X41" s="9">
        <v>5.58</v>
      </c>
      <c r="Y41" s="9">
        <v>5.62</v>
      </c>
      <c r="Z41" s="9">
        <v>5.55</v>
      </c>
      <c r="AA41" s="9">
        <v>5.61</v>
      </c>
      <c r="AB41" s="104">
        <v>8752300</v>
      </c>
      <c r="AC41" s="9">
        <v>5.49</v>
      </c>
      <c r="AD41" s="40">
        <f t="shared" si="0"/>
        <v>7.0000000000000284E-2</v>
      </c>
      <c r="AE41" s="162">
        <f t="shared" si="1"/>
        <v>9.1911764705880916E-3</v>
      </c>
    </row>
    <row r="42" spans="1:31" ht="20.25" thickBot="1" x14ac:dyDescent="0.35">
      <c r="O42" s="83">
        <v>1.0900000000000001</v>
      </c>
      <c r="P42" s="83">
        <f t="shared" ref="P42:P61" si="5">O42*$Q$4</f>
        <v>5.6353</v>
      </c>
      <c r="Q42" s="2"/>
      <c r="T42" s="91" t="s">
        <v>113</v>
      </c>
      <c r="W42" s="110">
        <v>42485</v>
      </c>
      <c r="X42" s="9">
        <v>5.61</v>
      </c>
      <c r="Y42" s="9">
        <v>5.64</v>
      </c>
      <c r="Z42" s="9">
        <v>5.51</v>
      </c>
      <c r="AA42" s="9">
        <v>5.55</v>
      </c>
      <c r="AB42" s="104">
        <v>7950200</v>
      </c>
      <c r="AC42" s="9">
        <v>5.44</v>
      </c>
      <c r="AD42" s="40">
        <f t="shared" si="0"/>
        <v>0.12999999999999989</v>
      </c>
      <c r="AE42" s="162">
        <f t="shared" si="1"/>
        <v>-1.270417422867498E-2</v>
      </c>
    </row>
    <row r="43" spans="1:31" ht="15.75" thickTop="1" x14ac:dyDescent="0.25">
      <c r="L43" t="s">
        <v>271</v>
      </c>
      <c r="M43" s="2">
        <f>K61+M61-F61</f>
        <v>434.93000000000029</v>
      </c>
      <c r="O43" s="83">
        <v>1.08</v>
      </c>
      <c r="P43" s="83">
        <f t="shared" si="5"/>
        <v>5.5836000000000006</v>
      </c>
      <c r="Q43" s="2"/>
      <c r="T43" s="128" t="s">
        <v>98</v>
      </c>
      <c r="U43" s="98">
        <v>5.1100000000000003</v>
      </c>
      <c r="W43" s="110">
        <v>42482</v>
      </c>
      <c r="X43" s="9">
        <v>5.54</v>
      </c>
      <c r="Y43" s="9">
        <v>5.63</v>
      </c>
      <c r="Z43" s="9">
        <v>5.49</v>
      </c>
      <c r="AA43" s="9">
        <v>5.63</v>
      </c>
      <c r="AB43" s="104">
        <v>20710600</v>
      </c>
      <c r="AC43" s="9">
        <v>5.51</v>
      </c>
      <c r="AD43" s="40">
        <f t="shared" si="0"/>
        <v>0.13999999999999968</v>
      </c>
      <c r="AE43" s="162">
        <f t="shared" si="1"/>
        <v>1.2867647058823373E-2</v>
      </c>
    </row>
    <row r="44" spans="1:31" x14ac:dyDescent="0.25">
      <c r="A44" s="418" t="s">
        <v>1</v>
      </c>
      <c r="B44" s="418" t="s">
        <v>2</v>
      </c>
      <c r="C44" s="418" t="s">
        <v>4</v>
      </c>
      <c r="D44" s="420" t="s">
        <v>5</v>
      </c>
      <c r="E44" s="420" t="s">
        <v>94</v>
      </c>
      <c r="F44" s="420" t="s">
        <v>60</v>
      </c>
      <c r="G44" s="418" t="s">
        <v>3</v>
      </c>
      <c r="H44" s="418" t="s">
        <v>6</v>
      </c>
      <c r="I44" s="420" t="s">
        <v>7</v>
      </c>
      <c r="J44" s="420" t="s">
        <v>95</v>
      </c>
      <c r="K44" s="420" t="s">
        <v>61</v>
      </c>
      <c r="L44" s="418" t="s">
        <v>37</v>
      </c>
      <c r="M44" s="418" t="s">
        <v>38</v>
      </c>
      <c r="O44" s="83">
        <v>1.07</v>
      </c>
      <c r="P44" s="83">
        <f t="shared" si="5"/>
        <v>5.5319000000000003</v>
      </c>
      <c r="Q44" s="2"/>
      <c r="T44" s="93" t="s">
        <v>99</v>
      </c>
      <c r="U44" s="88">
        <v>5.16</v>
      </c>
      <c r="W44" s="110">
        <v>42481</v>
      </c>
      <c r="X44" s="9">
        <v>5.63</v>
      </c>
      <c r="Y44" s="9">
        <v>5.71</v>
      </c>
      <c r="Z44" s="9">
        <v>5.52</v>
      </c>
      <c r="AA44" s="9">
        <v>5.55</v>
      </c>
      <c r="AB44" s="104">
        <v>17444500</v>
      </c>
      <c r="AC44" s="9">
        <v>5.44</v>
      </c>
      <c r="AD44" s="40">
        <f t="shared" si="0"/>
        <v>0.19000000000000039</v>
      </c>
      <c r="AE44" s="162">
        <f t="shared" si="1"/>
        <v>-1.270417422867498E-2</v>
      </c>
    </row>
    <row r="45" spans="1:31" x14ac:dyDescent="0.25">
      <c r="A45" s="421" t="s">
        <v>9</v>
      </c>
      <c r="B45" s="411">
        <v>42356</v>
      </c>
      <c r="C45" s="412">
        <v>250</v>
      </c>
      <c r="D45" s="413">
        <v>4.45</v>
      </c>
      <c r="E45" s="413">
        <v>0</v>
      </c>
      <c r="F45" s="413">
        <f>C45*D45+E45</f>
        <v>1112.5</v>
      </c>
      <c r="G45" s="411">
        <v>42398</v>
      </c>
      <c r="H45" s="416">
        <v>250</v>
      </c>
      <c r="I45" s="413">
        <v>4.5199999999999996</v>
      </c>
      <c r="J45" s="413">
        <v>0.02</v>
      </c>
      <c r="K45" s="413">
        <f>H45*I45-J45</f>
        <v>1129.98</v>
      </c>
      <c r="L45" s="412"/>
      <c r="M45" s="412"/>
      <c r="O45" s="83">
        <v>1.06</v>
      </c>
      <c r="P45" s="83">
        <f t="shared" si="5"/>
        <v>5.4802</v>
      </c>
      <c r="Q45" s="2"/>
      <c r="T45" s="93" t="s">
        <v>100</v>
      </c>
      <c r="U45" s="88" t="s">
        <v>478</v>
      </c>
      <c r="W45" s="110">
        <v>42480</v>
      </c>
      <c r="X45" s="9">
        <v>5.68</v>
      </c>
      <c r="Y45" s="9">
        <v>5.75</v>
      </c>
      <c r="Z45" s="9">
        <v>5.61</v>
      </c>
      <c r="AA45" s="9">
        <v>5.63</v>
      </c>
      <c r="AB45" s="104">
        <v>26278300</v>
      </c>
      <c r="AC45" s="9">
        <v>5.51</v>
      </c>
      <c r="AD45" s="40">
        <f t="shared" si="0"/>
        <v>0.13999999999999968</v>
      </c>
      <c r="AE45" s="162">
        <f t="shared" si="1"/>
        <v>-8.9928057553956275E-3</v>
      </c>
    </row>
    <row r="46" spans="1:31" x14ac:dyDescent="0.25">
      <c r="A46" s="422"/>
      <c r="B46" s="411">
        <v>42382</v>
      </c>
      <c r="C46" s="412">
        <v>250</v>
      </c>
      <c r="D46" s="413">
        <v>4.25</v>
      </c>
      <c r="E46" s="413">
        <v>0</v>
      </c>
      <c r="F46" s="413">
        <f>C46*D46+E46</f>
        <v>1062.5</v>
      </c>
      <c r="G46" s="411">
        <v>42418</v>
      </c>
      <c r="H46" s="416">
        <v>250</v>
      </c>
      <c r="I46" s="413">
        <v>4.45</v>
      </c>
      <c r="J46" s="413">
        <v>0.02</v>
      </c>
      <c r="K46" s="413">
        <f>H46*I46-J46</f>
        <v>1112.48</v>
      </c>
      <c r="L46" s="412"/>
      <c r="M46" s="412"/>
      <c r="O46" s="83">
        <v>1.05</v>
      </c>
      <c r="P46" s="83">
        <f t="shared" si="5"/>
        <v>5.4285000000000005</v>
      </c>
      <c r="Q46" s="2"/>
      <c r="T46" s="93" t="s">
        <v>101</v>
      </c>
      <c r="U46" s="88" t="s">
        <v>479</v>
      </c>
      <c r="W46" s="110">
        <v>42479</v>
      </c>
      <c r="X46" s="9">
        <v>5.46</v>
      </c>
      <c r="Y46" s="9">
        <v>5.68</v>
      </c>
      <c r="Z46" s="9">
        <v>5.46</v>
      </c>
      <c r="AA46" s="9">
        <v>5.68</v>
      </c>
      <c r="AB46" s="104">
        <v>16708600</v>
      </c>
      <c r="AC46" s="9">
        <v>5.56</v>
      </c>
      <c r="AD46" s="40">
        <f t="shared" si="0"/>
        <v>0.21999999999999975</v>
      </c>
      <c r="AE46" s="162">
        <f t="shared" si="1"/>
        <v>3.9252336448598157E-2</v>
      </c>
    </row>
    <row r="47" spans="1:31" x14ac:dyDescent="0.25">
      <c r="A47" s="412"/>
      <c r="B47" s="411">
        <v>42402</v>
      </c>
      <c r="C47" s="412">
        <v>250</v>
      </c>
      <c r="D47" s="413">
        <v>4.3600000000000003</v>
      </c>
      <c r="E47" s="413">
        <v>0</v>
      </c>
      <c r="F47" s="413">
        <f>C47*D47+E47</f>
        <v>1090</v>
      </c>
      <c r="G47" s="411">
        <v>42436</v>
      </c>
      <c r="H47" s="416">
        <v>250</v>
      </c>
      <c r="I47" s="413">
        <v>5.83</v>
      </c>
      <c r="J47" s="413">
        <v>0.03</v>
      </c>
      <c r="K47" s="413">
        <f>H47*I47-J47</f>
        <v>1457.47</v>
      </c>
      <c r="L47" s="412"/>
      <c r="M47" s="412"/>
      <c r="O47" s="83">
        <v>1.04</v>
      </c>
      <c r="P47" s="83">
        <f t="shared" si="5"/>
        <v>5.3768000000000002</v>
      </c>
      <c r="Q47" s="2"/>
      <c r="T47" s="93" t="s">
        <v>102</v>
      </c>
      <c r="U47" s="88">
        <v>6.07</v>
      </c>
      <c r="W47" s="110">
        <v>42478</v>
      </c>
      <c r="X47" s="9">
        <v>5.39</v>
      </c>
      <c r="Y47" s="9">
        <v>5.49</v>
      </c>
      <c r="Z47" s="9">
        <v>5.36</v>
      </c>
      <c r="AA47" s="9">
        <v>5.46</v>
      </c>
      <c r="AB47" s="104">
        <v>15790200</v>
      </c>
      <c r="AC47" s="9">
        <v>5.35</v>
      </c>
      <c r="AD47" s="40">
        <f t="shared" si="0"/>
        <v>0.12999999999999989</v>
      </c>
      <c r="AE47" s="162">
        <f t="shared" si="1"/>
        <v>9.4339622641508303E-3</v>
      </c>
    </row>
    <row r="48" spans="1:31" x14ac:dyDescent="0.25">
      <c r="A48" s="412"/>
      <c r="B48" s="411"/>
      <c r="C48" s="412"/>
      <c r="D48" s="413"/>
      <c r="E48" s="413"/>
      <c r="F48" s="413"/>
      <c r="G48" s="412"/>
      <c r="H48" s="416"/>
      <c r="I48" s="413"/>
      <c r="J48" s="413"/>
      <c r="K48" s="413"/>
      <c r="L48" s="412"/>
      <c r="M48" s="412"/>
      <c r="O48" s="83">
        <v>1.03</v>
      </c>
      <c r="P48" s="83">
        <f t="shared" si="5"/>
        <v>5.3250999999999999</v>
      </c>
      <c r="Q48" s="2"/>
      <c r="T48" s="93" t="s">
        <v>103</v>
      </c>
      <c r="U48" s="88">
        <v>0.67380600000000002</v>
      </c>
      <c r="W48" s="110">
        <v>42475</v>
      </c>
      <c r="X48" s="9">
        <v>5.36</v>
      </c>
      <c r="Y48" s="9">
        <v>5.42</v>
      </c>
      <c r="Z48" s="9">
        <v>5.34</v>
      </c>
      <c r="AA48" s="9">
        <v>5.41</v>
      </c>
      <c r="AB48" s="104">
        <v>11075600</v>
      </c>
      <c r="AC48" s="9">
        <v>5.3</v>
      </c>
      <c r="AD48" s="40">
        <f t="shared" si="0"/>
        <v>8.0000000000000071E-2</v>
      </c>
      <c r="AE48" s="162">
        <f t="shared" si="1"/>
        <v>5.6925996204935103E-3</v>
      </c>
    </row>
    <row r="49" spans="1:31" x14ac:dyDescent="0.25">
      <c r="A49" s="412"/>
      <c r="B49" s="412"/>
      <c r="C49" s="412"/>
      <c r="D49" s="413"/>
      <c r="E49" s="413"/>
      <c r="F49" s="413"/>
      <c r="G49" s="412"/>
      <c r="H49" s="416"/>
      <c r="I49" s="413"/>
      <c r="J49" s="413"/>
      <c r="K49" s="413"/>
      <c r="L49" s="412"/>
      <c r="M49" s="412"/>
      <c r="O49" s="83">
        <v>1.02</v>
      </c>
      <c r="P49" s="83">
        <f t="shared" si="5"/>
        <v>5.2733999999999996</v>
      </c>
      <c r="Q49" s="2"/>
      <c r="T49" s="93" t="s">
        <v>123</v>
      </c>
      <c r="U49" s="88" t="s">
        <v>259</v>
      </c>
      <c r="W49" s="110">
        <v>42474</v>
      </c>
      <c r="X49" s="9">
        <v>5.38</v>
      </c>
      <c r="Y49" s="9">
        <v>5.41</v>
      </c>
      <c r="Z49" s="9">
        <v>5.32</v>
      </c>
      <c r="AA49" s="9">
        <v>5.38</v>
      </c>
      <c r="AB49" s="104">
        <v>9092400</v>
      </c>
      <c r="AC49" s="9">
        <v>5.27</v>
      </c>
      <c r="AD49" s="40">
        <f t="shared" si="0"/>
        <v>8.9999999999999858E-2</v>
      </c>
      <c r="AE49" s="162">
        <f t="shared" si="1"/>
        <v>3.8095238095237072E-3</v>
      </c>
    </row>
    <row r="50" spans="1:31" x14ac:dyDescent="0.25">
      <c r="A50" s="412"/>
      <c r="B50" s="412"/>
      <c r="C50" s="412"/>
      <c r="D50" s="413"/>
      <c r="E50" s="413"/>
      <c r="F50" s="413"/>
      <c r="G50" s="412"/>
      <c r="H50" s="416"/>
      <c r="I50" s="413"/>
      <c r="J50" s="413"/>
      <c r="K50" s="413"/>
      <c r="L50" s="412"/>
      <c r="M50" s="412"/>
      <c r="O50" s="83">
        <v>1.01</v>
      </c>
      <c r="P50" s="83">
        <f t="shared" si="5"/>
        <v>5.2217000000000002</v>
      </c>
      <c r="Q50" s="2"/>
      <c r="T50" s="93"/>
      <c r="U50" s="88"/>
      <c r="W50" s="110">
        <v>42473</v>
      </c>
      <c r="X50" s="9">
        <v>5.37</v>
      </c>
      <c r="Y50" s="9">
        <v>5.37</v>
      </c>
      <c r="Z50" s="9">
        <v>5.26</v>
      </c>
      <c r="AA50" s="9">
        <v>5.36</v>
      </c>
      <c r="AB50" s="104">
        <v>24201500</v>
      </c>
      <c r="AC50" s="9">
        <v>5.25</v>
      </c>
      <c r="AD50" s="40">
        <f t="shared" si="0"/>
        <v>0.11000000000000032</v>
      </c>
      <c r="AE50" s="162">
        <f t="shared" si="1"/>
        <v>3.8240917782026429E-3</v>
      </c>
    </row>
    <row r="51" spans="1:31" x14ac:dyDescent="0.25">
      <c r="A51" s="412"/>
      <c r="B51" s="412"/>
      <c r="C51" s="412"/>
      <c r="D51" s="413"/>
      <c r="E51" s="413"/>
      <c r="F51" s="413"/>
      <c r="G51" s="412"/>
      <c r="H51" s="416"/>
      <c r="I51" s="413"/>
      <c r="J51" s="413"/>
      <c r="K51" s="413"/>
      <c r="L51" s="412"/>
      <c r="M51" s="412"/>
      <c r="O51" s="83">
        <v>1</v>
      </c>
      <c r="P51" s="83">
        <f t="shared" si="5"/>
        <v>5.17</v>
      </c>
      <c r="Q51" s="2"/>
      <c r="T51" s="93" t="s">
        <v>105</v>
      </c>
      <c r="U51" s="88" t="s">
        <v>403</v>
      </c>
      <c r="W51" s="110">
        <v>42472</v>
      </c>
      <c r="X51" s="9">
        <v>5.27</v>
      </c>
      <c r="Y51" s="9">
        <v>5.4</v>
      </c>
      <c r="Z51" s="9">
        <v>5.21</v>
      </c>
      <c r="AA51" s="9">
        <v>5.34</v>
      </c>
      <c r="AB51" s="104">
        <v>13576700</v>
      </c>
      <c r="AC51" s="9">
        <v>5.23</v>
      </c>
      <c r="AD51" s="40">
        <f t="shared" si="0"/>
        <v>0.19000000000000039</v>
      </c>
      <c r="AE51" s="162">
        <f t="shared" si="1"/>
        <v>1.949317738791434E-2</v>
      </c>
    </row>
    <row r="52" spans="1:31" x14ac:dyDescent="0.25">
      <c r="A52" s="412"/>
      <c r="B52" s="412"/>
      <c r="C52" s="412"/>
      <c r="D52" s="413"/>
      <c r="E52" s="413"/>
      <c r="F52" s="413"/>
      <c r="G52" s="412"/>
      <c r="H52" s="416"/>
      <c r="I52" s="413"/>
      <c r="J52" s="413"/>
      <c r="K52" s="413"/>
      <c r="L52" s="412"/>
      <c r="M52" s="412"/>
      <c r="O52" s="83">
        <v>0.99</v>
      </c>
      <c r="P52" s="83">
        <f t="shared" si="5"/>
        <v>5.1182999999999996</v>
      </c>
      <c r="Q52" s="2"/>
      <c r="T52" s="93" t="s">
        <v>106</v>
      </c>
      <c r="U52" s="88" t="s">
        <v>263</v>
      </c>
      <c r="W52" s="110">
        <v>42471</v>
      </c>
      <c r="X52" s="9">
        <v>5.25</v>
      </c>
      <c r="Y52" s="9">
        <v>5.3</v>
      </c>
      <c r="Z52" s="9">
        <v>5.18</v>
      </c>
      <c r="AA52" s="9">
        <v>5.24</v>
      </c>
      <c r="AB52" s="104">
        <v>15855800</v>
      </c>
      <c r="AC52" s="9">
        <v>5.13</v>
      </c>
      <c r="AD52" s="40">
        <f t="shared" si="0"/>
        <v>0.12000000000000011</v>
      </c>
      <c r="AE52" s="162">
        <f t="shared" si="1"/>
        <v>-1.9455252918287869E-3</v>
      </c>
    </row>
    <row r="53" spans="1:31" x14ac:dyDescent="0.25">
      <c r="A53" s="412"/>
      <c r="B53" s="412"/>
      <c r="C53" s="412"/>
      <c r="D53" s="413"/>
      <c r="E53" s="413"/>
      <c r="F53" s="413"/>
      <c r="G53" s="412"/>
      <c r="H53" s="412"/>
      <c r="I53" s="413"/>
      <c r="J53" s="413"/>
      <c r="K53" s="413"/>
      <c r="L53" s="412"/>
      <c r="M53" s="412"/>
      <c r="O53" s="83">
        <v>0.98</v>
      </c>
      <c r="P53" s="83">
        <f t="shared" si="5"/>
        <v>5.0666000000000002</v>
      </c>
      <c r="Q53" s="2"/>
      <c r="T53" s="93" t="s">
        <v>107</v>
      </c>
      <c r="U53" s="90">
        <v>14614305</v>
      </c>
      <c r="W53" s="110">
        <v>42468</v>
      </c>
      <c r="X53" s="9">
        <v>5.4</v>
      </c>
      <c r="Y53" s="9">
        <v>5.41</v>
      </c>
      <c r="Z53" s="9">
        <v>5.23</v>
      </c>
      <c r="AA53" s="9">
        <v>5.25</v>
      </c>
      <c r="AB53" s="104">
        <v>18531300</v>
      </c>
      <c r="AC53" s="9">
        <v>5.14</v>
      </c>
      <c r="AD53" s="40">
        <f t="shared" si="0"/>
        <v>0.17999999999999972</v>
      </c>
      <c r="AE53" s="162">
        <f t="shared" si="1"/>
        <v>-1.7208413001912226E-2</v>
      </c>
    </row>
    <row r="54" spans="1:31" x14ac:dyDescent="0.25">
      <c r="A54" s="412"/>
      <c r="B54" s="412"/>
      <c r="C54" s="412"/>
      <c r="D54" s="413"/>
      <c r="E54" s="413"/>
      <c r="F54" s="413"/>
      <c r="G54" s="412"/>
      <c r="H54" s="412"/>
      <c r="I54" s="413"/>
      <c r="J54" s="413"/>
      <c r="K54" s="413"/>
      <c r="L54" s="412"/>
      <c r="M54" s="412"/>
      <c r="O54" s="83">
        <v>0.97</v>
      </c>
      <c r="P54" s="83">
        <f t="shared" si="5"/>
        <v>5.0148999999999999</v>
      </c>
      <c r="T54" s="93" t="s">
        <v>110</v>
      </c>
      <c r="U54" s="90">
        <v>15291000</v>
      </c>
      <c r="W54" s="110">
        <v>42467</v>
      </c>
      <c r="X54" s="9">
        <v>5.31</v>
      </c>
      <c r="Y54" s="9">
        <v>5.46</v>
      </c>
      <c r="Z54" s="9">
        <v>5.3</v>
      </c>
      <c r="AA54" s="9">
        <v>5.34</v>
      </c>
      <c r="AB54" s="104">
        <v>37903000</v>
      </c>
      <c r="AC54" s="9">
        <v>5.23</v>
      </c>
      <c r="AD54" s="40">
        <f t="shared" si="0"/>
        <v>0.16000000000000014</v>
      </c>
      <c r="AE54" s="162">
        <f t="shared" si="1"/>
        <v>-3.8095238095237072E-3</v>
      </c>
    </row>
    <row r="55" spans="1:31" x14ac:dyDescent="0.25">
      <c r="A55" s="412"/>
      <c r="B55" s="412"/>
      <c r="C55" s="412"/>
      <c r="D55" s="413"/>
      <c r="E55" s="413"/>
      <c r="F55" s="413"/>
      <c r="G55" s="412"/>
      <c r="H55" s="412"/>
      <c r="I55" s="413"/>
      <c r="J55" s="413"/>
      <c r="K55" s="413"/>
      <c r="L55" s="412"/>
      <c r="M55" s="412"/>
      <c r="O55" s="83">
        <v>0.96</v>
      </c>
      <c r="P55" s="83">
        <f t="shared" si="5"/>
        <v>4.9631999999999996</v>
      </c>
      <c r="T55" s="93" t="s">
        <v>108</v>
      </c>
      <c r="U55" s="88" t="s">
        <v>404</v>
      </c>
      <c r="W55" s="110">
        <v>42466</v>
      </c>
      <c r="X55" s="9">
        <v>5.23</v>
      </c>
      <c r="Y55" s="9">
        <v>5.38</v>
      </c>
      <c r="Z55" s="9">
        <v>5.21</v>
      </c>
      <c r="AA55" s="9">
        <v>5.36</v>
      </c>
      <c r="AB55" s="104">
        <v>11486900</v>
      </c>
      <c r="AC55" s="9">
        <v>5.25</v>
      </c>
      <c r="AD55" s="40">
        <f t="shared" si="0"/>
        <v>0.16999999999999993</v>
      </c>
      <c r="AE55" s="162">
        <f t="shared" si="1"/>
        <v>2.5390625E-2</v>
      </c>
    </row>
    <row r="56" spans="1:31" x14ac:dyDescent="0.25">
      <c r="A56" s="412"/>
      <c r="B56" s="412"/>
      <c r="C56" s="412"/>
      <c r="D56" s="413"/>
      <c r="E56" s="413"/>
      <c r="F56" s="413"/>
      <c r="G56" s="412"/>
      <c r="H56" s="412"/>
      <c r="I56" s="413"/>
      <c r="J56" s="413"/>
      <c r="K56" s="413"/>
      <c r="L56" s="412"/>
      <c r="M56" s="412"/>
      <c r="O56" s="83">
        <v>0.95</v>
      </c>
      <c r="P56" s="83">
        <f t="shared" si="5"/>
        <v>4.9114999999999993</v>
      </c>
      <c r="T56" s="93" t="s">
        <v>111</v>
      </c>
      <c r="U56" s="88" t="s">
        <v>130</v>
      </c>
      <c r="W56" s="110">
        <v>42465</v>
      </c>
      <c r="X56" s="9">
        <v>5.4</v>
      </c>
      <c r="Y56" s="9">
        <v>5.43</v>
      </c>
      <c r="Z56" s="9">
        <v>5.22</v>
      </c>
      <c r="AA56" s="9">
        <v>5.23</v>
      </c>
      <c r="AB56" s="104">
        <v>14354800</v>
      </c>
      <c r="AC56" s="9">
        <v>5.12</v>
      </c>
      <c r="AD56" s="40">
        <f t="shared" si="0"/>
        <v>0.20999999999999996</v>
      </c>
      <c r="AE56" s="162">
        <f t="shared" si="1"/>
        <v>-3.5781544256120457E-2</v>
      </c>
    </row>
    <row r="57" spans="1:31" x14ac:dyDescent="0.25">
      <c r="A57" s="412"/>
      <c r="B57" s="412"/>
      <c r="C57" s="412"/>
      <c r="D57" s="413"/>
      <c r="E57" s="413"/>
      <c r="F57" s="413"/>
      <c r="G57" s="412"/>
      <c r="H57" s="412"/>
      <c r="I57" s="413"/>
      <c r="J57" s="413"/>
      <c r="K57" s="413"/>
      <c r="L57" s="412"/>
      <c r="M57" s="412"/>
      <c r="O57" s="83">
        <v>0.94</v>
      </c>
      <c r="P57" s="83">
        <f t="shared" si="5"/>
        <v>4.8597999999999999</v>
      </c>
      <c r="T57" s="93" t="s">
        <v>112</v>
      </c>
      <c r="U57" s="88">
        <v>-0.45</v>
      </c>
      <c r="W57" s="110">
        <v>42464</v>
      </c>
      <c r="X57" s="9">
        <v>5.5</v>
      </c>
      <c r="Y57" s="9">
        <v>5.52</v>
      </c>
      <c r="Z57" s="9">
        <v>5.39</v>
      </c>
      <c r="AA57" s="9">
        <v>5.42</v>
      </c>
      <c r="AB57" s="104">
        <v>13072700</v>
      </c>
      <c r="AC57" s="9">
        <v>5.31</v>
      </c>
      <c r="AD57" s="40">
        <f t="shared" si="0"/>
        <v>0.12999999999999989</v>
      </c>
      <c r="AE57" s="162">
        <f t="shared" si="1"/>
        <v>-9.3283582089553896E-3</v>
      </c>
    </row>
    <row r="58" spans="1:31" x14ac:dyDescent="0.25">
      <c r="A58" s="412"/>
      <c r="B58" s="412"/>
      <c r="C58" s="412"/>
      <c r="D58" s="413"/>
      <c r="E58" s="413"/>
      <c r="F58" s="413"/>
      <c r="G58" s="412"/>
      <c r="H58" s="412"/>
      <c r="I58" s="413"/>
      <c r="J58" s="413"/>
      <c r="K58" s="413"/>
      <c r="L58" s="412"/>
      <c r="M58" s="412"/>
      <c r="O58" s="83">
        <v>0.93</v>
      </c>
      <c r="P58" s="83">
        <f t="shared" si="5"/>
        <v>4.8081000000000005</v>
      </c>
      <c r="T58" s="93" t="s">
        <v>109</v>
      </c>
      <c r="U58" s="88" t="s">
        <v>405</v>
      </c>
      <c r="W58" s="110">
        <v>42461</v>
      </c>
      <c r="X58" s="9">
        <v>5.55</v>
      </c>
      <c r="Y58" s="9">
        <v>5.59</v>
      </c>
      <c r="Z58" s="9">
        <v>5.41</v>
      </c>
      <c r="AA58" s="9">
        <v>5.47</v>
      </c>
      <c r="AB58" s="104">
        <v>17361100</v>
      </c>
      <c r="AC58" s="9">
        <v>5.36</v>
      </c>
      <c r="AD58" s="40">
        <f t="shared" si="0"/>
        <v>0.17999999999999972</v>
      </c>
      <c r="AE58" s="162">
        <f t="shared" si="1"/>
        <v>-2.1897810218978075E-2</v>
      </c>
    </row>
    <row r="59" spans="1:31" x14ac:dyDescent="0.25">
      <c r="A59" s="412"/>
      <c r="B59" s="412"/>
      <c r="C59" s="412"/>
      <c r="D59" s="413"/>
      <c r="E59" s="413"/>
      <c r="F59" s="413"/>
      <c r="G59" s="412"/>
      <c r="H59" s="412"/>
      <c r="I59" s="413"/>
      <c r="J59" s="413"/>
      <c r="K59" s="413"/>
      <c r="L59" s="412"/>
      <c r="M59" s="412"/>
      <c r="O59" s="83">
        <v>0.92</v>
      </c>
      <c r="P59" s="83">
        <f t="shared" si="5"/>
        <v>4.7564000000000002</v>
      </c>
      <c r="W59" s="110">
        <v>42460</v>
      </c>
      <c r="X59" s="9">
        <v>5.66</v>
      </c>
      <c r="Y59" s="9">
        <v>5.72</v>
      </c>
      <c r="Z59" s="9">
        <v>5.59</v>
      </c>
      <c r="AA59" s="9">
        <v>5.59</v>
      </c>
      <c r="AB59" s="104">
        <v>23381800</v>
      </c>
      <c r="AC59" s="9">
        <v>5.48</v>
      </c>
      <c r="AD59" s="40">
        <f t="shared" si="0"/>
        <v>0.12999999999999989</v>
      </c>
      <c r="AE59" s="162">
        <f t="shared" si="1"/>
        <v>-5.4446460980035472E-3</v>
      </c>
    </row>
    <row r="60" spans="1:31" x14ac:dyDescent="0.25">
      <c r="A60" s="412"/>
      <c r="B60" s="412"/>
      <c r="C60" s="412"/>
      <c r="D60" s="413"/>
      <c r="E60" s="413"/>
      <c r="F60" s="413"/>
      <c r="G60" s="412"/>
      <c r="H60" s="416"/>
      <c r="I60" s="413"/>
      <c r="J60" s="413"/>
      <c r="K60" s="413"/>
      <c r="L60" s="412"/>
      <c r="M60" s="412"/>
      <c r="O60" s="83">
        <v>0.91</v>
      </c>
      <c r="P60" s="83">
        <f t="shared" si="5"/>
        <v>4.7046999999999999</v>
      </c>
      <c r="W60" s="110">
        <v>42459</v>
      </c>
      <c r="X60" s="9">
        <v>5.5</v>
      </c>
      <c r="Y60" s="9">
        <v>5.72</v>
      </c>
      <c r="Z60" s="9">
        <v>5.5</v>
      </c>
      <c r="AA60" s="9">
        <v>5.63</v>
      </c>
      <c r="AB60" s="104">
        <v>21837100</v>
      </c>
      <c r="AC60" s="9">
        <v>5.51</v>
      </c>
      <c r="AD60" s="40">
        <f t="shared" si="0"/>
        <v>0.21999999999999975</v>
      </c>
      <c r="AE60" s="162">
        <f t="shared" si="1"/>
        <v>2.7985074626865503E-2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4.6530000000000005</v>
      </c>
      <c r="W61" s="110">
        <v>42458</v>
      </c>
      <c r="X61" s="9">
        <v>5.31</v>
      </c>
      <c r="Y61" s="9">
        <v>5.47</v>
      </c>
      <c r="Z61" s="9">
        <v>5.26</v>
      </c>
      <c r="AA61" s="9">
        <v>5.47</v>
      </c>
      <c r="AB61" s="104">
        <v>9591400</v>
      </c>
      <c r="AC61" s="9">
        <v>5.36</v>
      </c>
      <c r="AD61" s="40">
        <f t="shared" si="0"/>
        <v>0.20999999999999996</v>
      </c>
      <c r="AE61" s="162">
        <f t="shared" si="1"/>
        <v>3.2755298651252485E-2</v>
      </c>
    </row>
    <row r="62" spans="1:31" x14ac:dyDescent="0.25">
      <c r="W62" s="110">
        <v>42457</v>
      </c>
      <c r="X62" s="9">
        <v>5.27</v>
      </c>
      <c r="Y62" s="9">
        <v>5.35</v>
      </c>
      <c r="Z62" s="9">
        <v>5.21</v>
      </c>
      <c r="AA62" s="9">
        <v>5.3</v>
      </c>
      <c r="AB62" s="104">
        <v>8221400</v>
      </c>
      <c r="AC62" s="9">
        <v>5.19</v>
      </c>
      <c r="AD62" s="40">
        <f t="shared" si="0"/>
        <v>0.13999999999999968</v>
      </c>
      <c r="AE62" s="162">
        <f t="shared" si="1"/>
        <v>5.8139534883721034E-3</v>
      </c>
    </row>
    <row r="63" spans="1:31" x14ac:dyDescent="0.25">
      <c r="W63" s="110">
        <v>42453</v>
      </c>
      <c r="X63" s="9">
        <v>5.21</v>
      </c>
      <c r="Y63" s="9">
        <v>5.28</v>
      </c>
      <c r="Z63" s="9">
        <v>5.07</v>
      </c>
      <c r="AA63" s="9">
        <v>5.27</v>
      </c>
      <c r="AB63" s="104">
        <v>9465100</v>
      </c>
      <c r="AC63" s="9">
        <v>5.16</v>
      </c>
      <c r="AD63" s="40">
        <f t="shared" si="0"/>
        <v>0.20999999999999996</v>
      </c>
      <c r="AE63" s="162">
        <f t="shared" si="1"/>
        <v>1.1764705882353121E-2</v>
      </c>
    </row>
    <row r="64" spans="1:31" x14ac:dyDescent="0.25">
      <c r="W64" s="110">
        <v>42452</v>
      </c>
      <c r="X64" s="9">
        <v>5.28</v>
      </c>
      <c r="Y64" s="9">
        <v>5.3</v>
      </c>
      <c r="Z64" s="9">
        <v>5.2</v>
      </c>
      <c r="AA64" s="9">
        <v>5.21</v>
      </c>
      <c r="AB64" s="104">
        <v>7377000</v>
      </c>
      <c r="AC64" s="9">
        <v>5.0999999999999996</v>
      </c>
      <c r="AD64" s="40">
        <f t="shared" si="0"/>
        <v>9.9999999999999645E-2</v>
      </c>
      <c r="AE64" s="162">
        <f t="shared" si="1"/>
        <v>-1.9230769230769384E-2</v>
      </c>
    </row>
    <row r="65" spans="23:31" x14ac:dyDescent="0.25">
      <c r="W65" s="110">
        <v>42451</v>
      </c>
      <c r="X65" s="9">
        <v>5.25</v>
      </c>
      <c r="Y65" s="9">
        <v>5.34</v>
      </c>
      <c r="Z65" s="9">
        <v>5.23</v>
      </c>
      <c r="AA65" s="9">
        <v>5.31</v>
      </c>
      <c r="AB65" s="104">
        <v>7030600</v>
      </c>
      <c r="AC65" s="9">
        <v>5.2</v>
      </c>
      <c r="AD65" s="40">
        <f t="shared" si="0"/>
        <v>0.10999999999999943</v>
      </c>
      <c r="AE65" s="162">
        <f t="shared" si="1"/>
        <v>7.7519379844961378E-3</v>
      </c>
    </row>
    <row r="66" spans="23:31" x14ac:dyDescent="0.25">
      <c r="W66" s="110">
        <v>42450</v>
      </c>
      <c r="X66" s="9">
        <v>5.3</v>
      </c>
      <c r="Y66" s="9">
        <v>5.4</v>
      </c>
      <c r="Z66" s="9">
        <v>5.25</v>
      </c>
      <c r="AA66" s="9">
        <v>5.27</v>
      </c>
      <c r="AB66" s="104">
        <v>8387000</v>
      </c>
      <c r="AC66" s="9">
        <v>5.16</v>
      </c>
      <c r="AD66" s="40">
        <f t="shared" si="0"/>
        <v>0.15000000000000036</v>
      </c>
      <c r="AE66" s="162">
        <f t="shared" si="1"/>
        <v>-1.9342359767891004E-3</v>
      </c>
    </row>
    <row r="67" spans="23:31" x14ac:dyDescent="0.25">
      <c r="W67" s="110">
        <v>42447</v>
      </c>
      <c r="X67" s="9">
        <v>5.25</v>
      </c>
      <c r="Y67" s="9">
        <v>5.36</v>
      </c>
      <c r="Z67" s="9">
        <v>5.25</v>
      </c>
      <c r="AA67" s="9">
        <v>5.28</v>
      </c>
      <c r="AB67" s="104">
        <v>17264600</v>
      </c>
      <c r="AC67" s="9">
        <v>5.17</v>
      </c>
      <c r="AD67" s="40">
        <f>Y67-Z67</f>
        <v>0.11000000000000032</v>
      </c>
      <c r="AE67" s="162">
        <f>AC67/AC68-1</f>
        <v>-1.9305019305019266E-3</v>
      </c>
    </row>
    <row r="68" spans="23:31" x14ac:dyDescent="0.25">
      <c r="W68" s="110">
        <v>42446</v>
      </c>
      <c r="X68" s="9">
        <v>5.35</v>
      </c>
      <c r="Y68" s="9">
        <v>5.37</v>
      </c>
      <c r="Z68" s="9">
        <v>5.26</v>
      </c>
      <c r="AA68" s="9">
        <v>5.29</v>
      </c>
      <c r="AB68" s="104">
        <v>20154800</v>
      </c>
      <c r="AC68" s="9">
        <v>5.18</v>
      </c>
      <c r="AD68" s="40">
        <f>Y68-Z68</f>
        <v>0.11000000000000032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3" priority="15">
      <formula>F22&gt;0</formula>
    </cfRule>
    <cfRule type="expression" dxfId="92" priority="16">
      <formula>F22&lt;0</formula>
    </cfRule>
  </conditionalFormatting>
  <conditionalFormatting sqref="H22:H29">
    <cfRule type="expression" dxfId="91" priority="13">
      <formula>H22&gt;0</formula>
    </cfRule>
    <cfRule type="expression" dxfId="90" priority="14">
      <formula>H22&lt;0</formula>
    </cfRule>
  </conditionalFormatting>
  <conditionalFormatting sqref="H30">
    <cfRule type="expression" dxfId="89" priority="11">
      <formula>H30&gt;0</formula>
    </cfRule>
    <cfRule type="expression" dxfId="88" priority="12">
      <formula>H30&lt;0</formula>
    </cfRule>
  </conditionalFormatting>
  <conditionalFormatting sqref="H31:H41">
    <cfRule type="expression" dxfId="87" priority="9">
      <formula>H31&gt;0</formula>
    </cfRule>
    <cfRule type="expression" dxfId="86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conditionalFormatting sqref="Q7">
    <cfRule type="expression" dxfId="83" priority="3">
      <formula>Q7&gt;0</formula>
    </cfRule>
    <cfRule type="expression" dxfId="82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42541</v>
      </c>
      <c r="X2" s="10">
        <v>83.26</v>
      </c>
      <c r="Y2" s="10">
        <v>84.12</v>
      </c>
      <c r="Z2" s="10">
        <v>82.9</v>
      </c>
      <c r="AA2" s="10">
        <v>82.99</v>
      </c>
      <c r="AB2" s="95">
        <v>6861200</v>
      </c>
      <c r="AC2" s="10">
        <v>82.99</v>
      </c>
      <c r="AD2" s="40">
        <f>Y2-Z2</f>
        <v>1.2199999999999989</v>
      </c>
      <c r="AE2" s="162">
        <f>AC2/AC3-1</f>
        <v>4.1137326073803493E-3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42538</v>
      </c>
      <c r="X3" s="10">
        <v>83.68</v>
      </c>
      <c r="Y3" s="10">
        <v>84.17</v>
      </c>
      <c r="Z3" s="10">
        <v>82.53</v>
      </c>
      <c r="AA3" s="10">
        <v>82.65</v>
      </c>
      <c r="AB3" s="95">
        <v>15951300</v>
      </c>
      <c r="AC3" s="10">
        <v>82.65</v>
      </c>
      <c r="AD3" s="40">
        <f t="shared" ref="AD3:AD66" si="1">Y3-Z3</f>
        <v>1.6400000000000006</v>
      </c>
      <c r="AE3" s="162">
        <f t="shared" ref="AE3:AE66" si="2">AC3/AC4-1</f>
        <v>-1.0298167884085774E-2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68">
        <v>82.99</v>
      </c>
      <c r="W4" s="133">
        <v>42537</v>
      </c>
      <c r="X4" s="10">
        <v>82.78</v>
      </c>
      <c r="Y4" s="10">
        <v>83.7</v>
      </c>
      <c r="Z4" s="10">
        <v>82.23</v>
      </c>
      <c r="AA4" s="10">
        <v>83.51</v>
      </c>
      <c r="AB4" s="95">
        <v>6172200</v>
      </c>
      <c r="AC4" s="10">
        <v>83.51</v>
      </c>
      <c r="AD4" s="40">
        <f t="shared" si="1"/>
        <v>1.4699999999999989</v>
      </c>
      <c r="AE4" s="162">
        <f t="shared" si="2"/>
        <v>5.6599229287090935E-3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8299</v>
      </c>
      <c r="T5" s="1"/>
      <c r="W5" s="133">
        <v>42536</v>
      </c>
      <c r="X5" s="10">
        <v>84.05</v>
      </c>
      <c r="Y5" s="10">
        <v>84.44</v>
      </c>
      <c r="Z5" s="10">
        <v>82.97</v>
      </c>
      <c r="AA5" s="10">
        <v>83.04</v>
      </c>
      <c r="AB5" s="95">
        <v>7416100</v>
      </c>
      <c r="AC5" s="10">
        <v>83.04</v>
      </c>
      <c r="AD5" s="40">
        <f t="shared" si="1"/>
        <v>1.4699999999999989</v>
      </c>
      <c r="AE5" s="162">
        <f t="shared" si="2"/>
        <v>-6.3419887519443607E-3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42535</v>
      </c>
      <c r="X6" s="10">
        <v>83.5</v>
      </c>
      <c r="Y6" s="10">
        <v>84.56</v>
      </c>
      <c r="Z6" s="10">
        <v>82.77</v>
      </c>
      <c r="AA6" s="10">
        <v>83.57</v>
      </c>
      <c r="AB6" s="95">
        <v>7488700</v>
      </c>
      <c r="AC6" s="10">
        <v>83.57</v>
      </c>
      <c r="AD6" s="40">
        <f t="shared" si="1"/>
        <v>1.7900000000000063</v>
      </c>
      <c r="AE6" s="162" t="e">
        <f t="shared" si="2"/>
        <v>#DIV/0!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200</v>
      </c>
      <c r="Q7" s="2">
        <f>Q10+Q8</f>
        <v>-983.29999999999927</v>
      </c>
      <c r="R7" s="196"/>
      <c r="W7" s="133">
        <v>42535</v>
      </c>
      <c r="X7" s="10" t="s">
        <v>329</v>
      </c>
      <c r="Y7" s="10"/>
      <c r="Z7" s="10"/>
      <c r="AA7" s="10"/>
      <c r="AB7" s="95"/>
      <c r="AC7" s="10"/>
      <c r="AD7" s="40">
        <f t="shared" si="1"/>
        <v>0</v>
      </c>
      <c r="AE7" s="162">
        <f t="shared" si="2"/>
        <v>-1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205</v>
      </c>
      <c r="P8" s="34"/>
      <c r="Q8" s="2">
        <f>K18+M18-F18+Q2*Q4</f>
        <v>-983.29999999999927</v>
      </c>
      <c r="T8" s="1"/>
      <c r="W8" s="133">
        <v>42534</v>
      </c>
      <c r="X8" s="10">
        <v>84.03</v>
      </c>
      <c r="Y8" s="10">
        <v>84.81</v>
      </c>
      <c r="Z8" s="10">
        <v>83.9</v>
      </c>
      <c r="AA8" s="10">
        <v>83.98</v>
      </c>
      <c r="AB8" s="95">
        <v>8194100</v>
      </c>
      <c r="AC8" s="10">
        <v>83.51</v>
      </c>
      <c r="AD8" s="40">
        <f t="shared" si="1"/>
        <v>0.90999999999999659</v>
      </c>
      <c r="AE8" s="162">
        <f t="shared" si="2"/>
        <v>-5.5965706120504333E-3</v>
      </c>
    </row>
    <row r="9" spans="1:40" x14ac:dyDescent="0.25">
      <c r="A9" s="454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272</v>
      </c>
      <c r="Q9" s="138">
        <f>IF(Q2=0, 0, Q8/Q6)</f>
        <v>-0.10593279682837221</v>
      </c>
      <c r="W9" s="133">
        <v>42531</v>
      </c>
      <c r="X9" s="10">
        <v>84.98</v>
      </c>
      <c r="Y9" s="10">
        <v>85.17</v>
      </c>
      <c r="Z9" s="10">
        <v>84.08</v>
      </c>
      <c r="AA9" s="10">
        <v>84.45</v>
      </c>
      <c r="AB9" s="95">
        <v>8075200</v>
      </c>
      <c r="AC9" s="10">
        <v>83.98</v>
      </c>
      <c r="AD9" s="40">
        <f t="shared" si="1"/>
        <v>1.0900000000000034</v>
      </c>
      <c r="AE9" s="162">
        <f t="shared" si="2"/>
        <v>-1.5359362176105118E-2</v>
      </c>
    </row>
    <row r="10" spans="1:40" x14ac:dyDescent="0.25">
      <c r="A10" s="454" t="s">
        <v>277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271</v>
      </c>
      <c r="P10" s="34"/>
      <c r="Q10" s="2">
        <f>M43</f>
        <v>0</v>
      </c>
      <c r="W10" s="133">
        <v>42530</v>
      </c>
      <c r="X10" s="10">
        <v>86.92</v>
      </c>
      <c r="Y10" s="10">
        <v>87.25</v>
      </c>
      <c r="Z10" s="10">
        <v>85.65</v>
      </c>
      <c r="AA10" s="10">
        <v>85.77</v>
      </c>
      <c r="AB10" s="95">
        <v>8083700</v>
      </c>
      <c r="AC10" s="10">
        <v>85.29</v>
      </c>
      <c r="AD10" s="40">
        <f t="shared" si="1"/>
        <v>1.5999999999999943</v>
      </c>
      <c r="AE10" s="162">
        <f t="shared" si="2"/>
        <v>-1.8865754054986805E-2</v>
      </c>
    </row>
    <row r="11" spans="1:40" x14ac:dyDescent="0.25">
      <c r="A11" s="454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193</v>
      </c>
      <c r="P11" s="34"/>
      <c r="Q11" s="138">
        <f>VALUE(TRIM(CLEAN(MID(U58, FIND("(", U58)+1, 5))))</f>
        <v>2.2700000000000001E-2</v>
      </c>
      <c r="W11" s="133">
        <v>42529</v>
      </c>
      <c r="X11" s="10">
        <v>87.52</v>
      </c>
      <c r="Y11" s="10">
        <v>88.09</v>
      </c>
      <c r="Z11" s="10">
        <v>86.82</v>
      </c>
      <c r="AA11" s="10">
        <v>87.42</v>
      </c>
      <c r="AB11" s="95">
        <v>7331600</v>
      </c>
      <c r="AC11" s="10">
        <v>86.93</v>
      </c>
      <c r="AD11" s="40">
        <f t="shared" si="1"/>
        <v>1.2700000000000102</v>
      </c>
      <c r="AE11" s="162">
        <f t="shared" si="2"/>
        <v>-9.1943454775311739E-4</v>
      </c>
    </row>
    <row r="12" spans="1:40" x14ac:dyDescent="0.25">
      <c r="C12" s="4"/>
      <c r="N12" s="5"/>
      <c r="W12" s="133">
        <v>42528</v>
      </c>
      <c r="X12" s="10">
        <v>87.54</v>
      </c>
      <c r="Y12" s="10">
        <v>88.24</v>
      </c>
      <c r="Z12" s="10">
        <v>86.9</v>
      </c>
      <c r="AA12" s="10">
        <v>87.5</v>
      </c>
      <c r="AB12" s="95">
        <v>7923800</v>
      </c>
      <c r="AC12" s="10">
        <v>87.01</v>
      </c>
      <c r="AD12" s="40">
        <f t="shared" si="1"/>
        <v>1.3399999999999892</v>
      </c>
      <c r="AE12" s="162">
        <f t="shared" si="2"/>
        <v>-1.147973826196691E-3</v>
      </c>
    </row>
    <row r="13" spans="1:40" x14ac:dyDescent="0.25">
      <c r="W13" s="133">
        <v>42527</v>
      </c>
      <c r="X13" s="10">
        <v>86.17</v>
      </c>
      <c r="Y13" s="10">
        <v>87.87</v>
      </c>
      <c r="Z13" s="10">
        <v>86.1</v>
      </c>
      <c r="AA13" s="10">
        <v>87.6</v>
      </c>
      <c r="AB13" s="95">
        <v>8596700</v>
      </c>
      <c r="AC13" s="10">
        <v>87.11</v>
      </c>
      <c r="AD13" s="40">
        <f t="shared" si="1"/>
        <v>1.7700000000000102</v>
      </c>
      <c r="AE13" s="162">
        <f t="shared" si="2"/>
        <v>1.6808684486985026E-2</v>
      </c>
    </row>
    <row r="14" spans="1:40" x14ac:dyDescent="0.25">
      <c r="W14" s="133">
        <v>42524</v>
      </c>
      <c r="X14" s="10">
        <v>86.85</v>
      </c>
      <c r="Y14" s="10">
        <v>86.98</v>
      </c>
      <c r="Z14" s="10">
        <v>85.55</v>
      </c>
      <c r="AA14" s="10">
        <v>86.15</v>
      </c>
      <c r="AB14" s="95">
        <v>7443800</v>
      </c>
      <c r="AC14" s="10">
        <v>85.67</v>
      </c>
      <c r="AD14" s="40">
        <f t="shared" si="1"/>
        <v>1.4300000000000068</v>
      </c>
      <c r="AE14" s="162">
        <f t="shared" si="2"/>
        <v>-6.4942595384437363E-3</v>
      </c>
    </row>
    <row r="15" spans="1:40" x14ac:dyDescent="0.25">
      <c r="W15" s="133">
        <v>42523</v>
      </c>
      <c r="X15" s="10">
        <v>86.69</v>
      </c>
      <c r="Y15" s="10">
        <v>87.07</v>
      </c>
      <c r="Z15" s="10">
        <v>85.86</v>
      </c>
      <c r="AA15" s="10">
        <v>86.72</v>
      </c>
      <c r="AB15" s="95">
        <v>7281100</v>
      </c>
      <c r="AC15" s="10">
        <v>86.23</v>
      </c>
      <c r="AD15" s="40">
        <f t="shared" si="1"/>
        <v>1.2099999999999937</v>
      </c>
      <c r="AE15" s="162">
        <f t="shared" si="2"/>
        <v>1.5098722415796129E-3</v>
      </c>
    </row>
    <row r="16" spans="1:40" x14ac:dyDescent="0.25">
      <c r="W16" s="133">
        <v>42522</v>
      </c>
      <c r="X16" s="10">
        <v>87.23</v>
      </c>
      <c r="Y16" s="10">
        <v>87.3</v>
      </c>
      <c r="Z16" s="10">
        <v>86.31</v>
      </c>
      <c r="AA16" s="10">
        <v>86.58</v>
      </c>
      <c r="AB16" s="95">
        <v>7451800</v>
      </c>
      <c r="AC16" s="10">
        <v>86.1</v>
      </c>
      <c r="AD16" s="40">
        <f t="shared" si="1"/>
        <v>0.98999999999999488</v>
      </c>
      <c r="AE16" s="162">
        <f t="shared" si="2"/>
        <v>-5.4291324939355068E-3</v>
      </c>
    </row>
    <row r="17" spans="1:31" x14ac:dyDescent="0.25">
      <c r="C17" s="4"/>
      <c r="D17" s="3"/>
      <c r="E17" s="3"/>
      <c r="F17" s="3"/>
      <c r="H17" s="72"/>
      <c r="W17" s="133">
        <v>42521</v>
      </c>
      <c r="X17" s="10">
        <v>86.4</v>
      </c>
      <c r="Y17" s="10">
        <v>87.23</v>
      </c>
      <c r="Z17" s="10">
        <v>86.05</v>
      </c>
      <c r="AA17" s="10">
        <v>87.06</v>
      </c>
      <c r="AB17" s="95">
        <v>12517800</v>
      </c>
      <c r="AC17" s="10">
        <v>86.57</v>
      </c>
      <c r="AD17" s="40">
        <f t="shared" si="1"/>
        <v>1.1800000000000068</v>
      </c>
      <c r="AE17" s="162">
        <f t="shared" si="2"/>
        <v>1.4412936489336614E-2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42517</v>
      </c>
      <c r="X18" s="10">
        <v>85.82</v>
      </c>
      <c r="Y18" s="10">
        <v>86.02</v>
      </c>
      <c r="Z18" s="10">
        <v>85.2</v>
      </c>
      <c r="AA18" s="10">
        <v>85.82</v>
      </c>
      <c r="AB18" s="95">
        <v>6125900</v>
      </c>
      <c r="AC18" s="10">
        <v>85.34</v>
      </c>
      <c r="AD18" s="40">
        <f t="shared" si="1"/>
        <v>0.81999999999999318</v>
      </c>
      <c r="AE18" s="162">
        <f t="shared" si="2"/>
        <v>6.2492630586015174E-3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42516</v>
      </c>
      <c r="X19" s="10">
        <v>86.44</v>
      </c>
      <c r="Y19" s="10">
        <v>86.5</v>
      </c>
      <c r="Z19" s="10">
        <v>85.05</v>
      </c>
      <c r="AA19" s="10">
        <v>85.29</v>
      </c>
      <c r="AB19" s="95">
        <v>8126000</v>
      </c>
      <c r="AC19" s="10">
        <v>84.81</v>
      </c>
      <c r="AD19" s="40">
        <f t="shared" si="1"/>
        <v>1.4500000000000028</v>
      </c>
      <c r="AE19" s="162">
        <f t="shared" si="2"/>
        <v>-1.4181099616412896E-2</v>
      </c>
    </row>
    <row r="20" spans="1:31" x14ac:dyDescent="0.25">
      <c r="A20" s="8"/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J20" s="8"/>
      <c r="K20" s="8"/>
      <c r="L20" s="8"/>
      <c r="M20" s="8"/>
      <c r="W20" s="133">
        <v>42515</v>
      </c>
      <c r="X20" s="10">
        <v>86.8</v>
      </c>
      <c r="Y20" s="10">
        <v>87</v>
      </c>
      <c r="Z20" s="10">
        <v>85.7</v>
      </c>
      <c r="AA20" s="10">
        <v>86.51</v>
      </c>
      <c r="AB20" s="95">
        <v>11621400</v>
      </c>
      <c r="AC20" s="10">
        <v>86.03</v>
      </c>
      <c r="AD20" s="40">
        <f t="shared" si="1"/>
        <v>1.2999999999999972</v>
      </c>
      <c r="AE20" s="162">
        <f t="shared" si="2"/>
        <v>3.3823186377421877E-3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4"/>
      <c r="W21" s="133">
        <v>42514</v>
      </c>
      <c r="X21" s="10">
        <v>83.78</v>
      </c>
      <c r="Y21" s="10">
        <v>86.44</v>
      </c>
      <c r="Z21" s="10">
        <v>83.71</v>
      </c>
      <c r="AA21" s="10">
        <v>86.22</v>
      </c>
      <c r="AB21" s="95">
        <v>13171300</v>
      </c>
      <c r="AC21" s="10">
        <v>85.74</v>
      </c>
      <c r="AD21" s="40">
        <f t="shared" si="1"/>
        <v>2.730000000000004</v>
      </c>
      <c r="AE21" s="162">
        <f t="shared" si="2"/>
        <v>3.4757422157856599E-2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4"/>
      <c r="W22" s="133">
        <v>42513</v>
      </c>
      <c r="X22" s="10">
        <v>83.02</v>
      </c>
      <c r="Y22" s="10">
        <v>84.03</v>
      </c>
      <c r="Z22" s="10">
        <v>82.25</v>
      </c>
      <c r="AA22" s="10">
        <v>83.33</v>
      </c>
      <c r="AB22" s="95">
        <v>7782700</v>
      </c>
      <c r="AC22" s="10">
        <v>82.86</v>
      </c>
      <c r="AD22" s="40">
        <f t="shared" si="1"/>
        <v>1.7800000000000011</v>
      </c>
      <c r="AE22" s="162">
        <f t="shared" si="2"/>
        <v>8.2745193477731238E-3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4"/>
      <c r="W23" s="133">
        <v>42510</v>
      </c>
      <c r="X23" s="10">
        <v>82.17</v>
      </c>
      <c r="Y23" s="10">
        <v>83.08</v>
      </c>
      <c r="Z23" s="10">
        <v>82.07</v>
      </c>
      <c r="AA23" s="10">
        <v>82.64</v>
      </c>
      <c r="AB23" s="95">
        <v>7953000</v>
      </c>
      <c r="AC23" s="10">
        <v>82.18</v>
      </c>
      <c r="AD23" s="40">
        <f t="shared" si="1"/>
        <v>1.0100000000000051</v>
      </c>
      <c r="AE23" s="162">
        <f t="shared" si="2"/>
        <v>6.1214495592556428E-3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4"/>
      <c r="W24" s="133">
        <v>42509</v>
      </c>
      <c r="X24" s="10">
        <v>82.31</v>
      </c>
      <c r="Y24" s="10">
        <v>82.59</v>
      </c>
      <c r="Z24" s="10">
        <v>81.28</v>
      </c>
      <c r="AA24" s="10">
        <v>82.14</v>
      </c>
      <c r="AB24" s="95">
        <v>9272400</v>
      </c>
      <c r="AC24" s="10">
        <v>81.680000000000007</v>
      </c>
      <c r="AD24" s="40">
        <f t="shared" si="1"/>
        <v>1.3100000000000023</v>
      </c>
      <c r="AE24" s="162">
        <f t="shared" si="2"/>
        <v>-8.9784033001697461E-3</v>
      </c>
    </row>
    <row r="25" spans="1:31" x14ac:dyDescent="0.25">
      <c r="B25" s="201">
        <v>42376</v>
      </c>
      <c r="C25" s="298">
        <v>50</v>
      </c>
      <c r="D25" s="356">
        <v>99.13</v>
      </c>
      <c r="E25" s="356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4"/>
      <c r="W25" s="133">
        <v>42508</v>
      </c>
      <c r="X25" s="10">
        <v>82.74</v>
      </c>
      <c r="Y25" s="10">
        <v>83.44</v>
      </c>
      <c r="Z25" s="10">
        <v>82.33</v>
      </c>
      <c r="AA25" s="10">
        <v>82.88</v>
      </c>
      <c r="AB25" s="95">
        <v>7498300</v>
      </c>
      <c r="AC25" s="10">
        <v>82.42</v>
      </c>
      <c r="AD25" s="40">
        <f t="shared" si="1"/>
        <v>1.1099999999999994</v>
      </c>
      <c r="AE25" s="162">
        <f t="shared" si="2"/>
        <v>1.458080194410849E-3</v>
      </c>
    </row>
    <row r="26" spans="1:31" x14ac:dyDescent="0.25">
      <c r="B26" s="201">
        <v>42402</v>
      </c>
      <c r="C26" s="298">
        <v>60</v>
      </c>
      <c r="D26" s="356">
        <v>96.37</v>
      </c>
      <c r="E26" s="356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4"/>
      <c r="W26" s="133">
        <v>42507</v>
      </c>
      <c r="X26" s="10">
        <v>83.5</v>
      </c>
      <c r="Y26" s="10">
        <v>83.74</v>
      </c>
      <c r="Z26" s="10">
        <v>82.45</v>
      </c>
      <c r="AA26" s="10">
        <v>82.76</v>
      </c>
      <c r="AB26" s="95">
        <v>8379200</v>
      </c>
      <c r="AC26" s="10">
        <v>82.3</v>
      </c>
      <c r="AD26" s="40">
        <f t="shared" si="1"/>
        <v>1.289999999999992</v>
      </c>
      <c r="AE26" s="162">
        <f t="shared" si="2"/>
        <v>-1.0103439980755358E-2</v>
      </c>
    </row>
    <row r="27" spans="1:31" x14ac:dyDescent="0.25">
      <c r="B27" s="201">
        <v>42409</v>
      </c>
      <c r="C27" s="298">
        <v>50</v>
      </c>
      <c r="D27" s="356">
        <v>98.03</v>
      </c>
      <c r="E27" s="356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4"/>
      <c r="W27" s="133">
        <v>42506</v>
      </c>
      <c r="X27" s="10">
        <v>82.7</v>
      </c>
      <c r="Y27" s="10">
        <v>83.83</v>
      </c>
      <c r="Z27" s="10">
        <v>82.5</v>
      </c>
      <c r="AA27" s="10">
        <v>83.61</v>
      </c>
      <c r="AB27" s="95">
        <v>6508100</v>
      </c>
      <c r="AC27" s="10">
        <v>83.14</v>
      </c>
      <c r="AD27" s="40">
        <f t="shared" si="1"/>
        <v>1.3299999999999983</v>
      </c>
      <c r="AE27" s="162">
        <f t="shared" si="2"/>
        <v>1.0943579766536926E-2</v>
      </c>
    </row>
    <row r="28" spans="1:31" x14ac:dyDescent="0.25">
      <c r="B28" s="201">
        <v>42426</v>
      </c>
      <c r="C28" s="275">
        <v>70</v>
      </c>
      <c r="D28" s="249">
        <v>95.18</v>
      </c>
      <c r="E28" s="356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5"/>
      <c r="W28" s="133">
        <v>42503</v>
      </c>
      <c r="X28" s="10">
        <v>82.66</v>
      </c>
      <c r="Y28" s="10">
        <v>83.87</v>
      </c>
      <c r="Z28" s="10">
        <v>82.41</v>
      </c>
      <c r="AA28" s="10">
        <v>82.7</v>
      </c>
      <c r="AB28" s="95">
        <v>8332900</v>
      </c>
      <c r="AC28" s="10">
        <v>82.24</v>
      </c>
      <c r="AD28" s="40">
        <f t="shared" si="1"/>
        <v>1.460000000000008</v>
      </c>
      <c r="AE28" s="162">
        <f t="shared" si="2"/>
        <v>-7.2904009720542451E-4</v>
      </c>
    </row>
    <row r="29" spans="1:31" x14ac:dyDescent="0.25">
      <c r="B29" s="201">
        <v>42430</v>
      </c>
      <c r="C29" s="298">
        <v>70</v>
      </c>
      <c r="D29" s="356">
        <v>95.18</v>
      </c>
      <c r="E29" s="356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5"/>
      <c r="W29" s="133">
        <v>42502</v>
      </c>
      <c r="X29" s="10">
        <v>84.1</v>
      </c>
      <c r="Y29" s="10">
        <v>84.3</v>
      </c>
      <c r="Z29" s="10">
        <v>81.7</v>
      </c>
      <c r="AA29" s="10">
        <v>82.76</v>
      </c>
      <c r="AB29" s="95">
        <v>12095700</v>
      </c>
      <c r="AC29" s="10">
        <v>82.3</v>
      </c>
      <c r="AD29" s="40">
        <f t="shared" si="1"/>
        <v>2.5999999999999943</v>
      </c>
      <c r="AE29" s="162">
        <f t="shared" si="2"/>
        <v>-1.3544288625194856E-2</v>
      </c>
    </row>
    <row r="30" spans="1:31" x14ac:dyDescent="0.25">
      <c r="B30" s="201">
        <v>42431</v>
      </c>
      <c r="C30" s="298">
        <v>70</v>
      </c>
      <c r="D30" s="356">
        <v>95.18</v>
      </c>
      <c r="E30" s="356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5"/>
      <c r="W30" s="133">
        <v>42501</v>
      </c>
      <c r="X30" s="10">
        <v>86.39</v>
      </c>
      <c r="Y30" s="10">
        <v>86.4</v>
      </c>
      <c r="Z30" s="10">
        <v>83.81</v>
      </c>
      <c r="AA30" s="10">
        <v>83.9</v>
      </c>
      <c r="AB30" s="95">
        <v>8445700</v>
      </c>
      <c r="AC30" s="10">
        <v>83.43</v>
      </c>
      <c r="AD30" s="40">
        <f t="shared" si="1"/>
        <v>2.5900000000000034</v>
      </c>
      <c r="AE30" s="162">
        <f t="shared" si="2"/>
        <v>-2.6487747957992913E-2</v>
      </c>
    </row>
    <row r="31" spans="1:31" x14ac:dyDescent="0.25">
      <c r="B31" s="201">
        <v>42445</v>
      </c>
      <c r="C31" s="298">
        <v>70</v>
      </c>
      <c r="D31" s="356">
        <v>95.176000000000002</v>
      </c>
      <c r="E31" s="356">
        <v>90.28</v>
      </c>
      <c r="F31" s="40">
        <f>C31*(E31-D31)</f>
        <v>-342.72</v>
      </c>
      <c r="G31" s="40">
        <f t="shared" ref="G31:G45" si="6">D31*C31</f>
        <v>6662.32</v>
      </c>
      <c r="H31" s="244">
        <f t="shared" ref="H31:H45" si="7">(E31-D31)/D31</f>
        <v>-5.1441539884004378E-2</v>
      </c>
      <c r="I31" s="375"/>
      <c r="W31" s="133">
        <v>42500</v>
      </c>
      <c r="X31" s="10">
        <v>86.41</v>
      </c>
      <c r="Y31" s="10">
        <v>86.48</v>
      </c>
      <c r="Z31" s="10">
        <v>84.89</v>
      </c>
      <c r="AA31" s="10">
        <v>86.18</v>
      </c>
      <c r="AB31" s="95">
        <v>6840000</v>
      </c>
      <c r="AC31" s="10">
        <v>85.7</v>
      </c>
      <c r="AD31" s="40">
        <f t="shared" si="1"/>
        <v>1.5900000000000034</v>
      </c>
      <c r="AE31" s="162">
        <f t="shared" si="2"/>
        <v>5.9866181476699865E-3</v>
      </c>
    </row>
    <row r="32" spans="1:31" x14ac:dyDescent="0.25">
      <c r="B32" s="201">
        <v>42447</v>
      </c>
      <c r="C32" s="298">
        <v>50</v>
      </c>
      <c r="D32" s="356">
        <v>97.010999999999996</v>
      </c>
      <c r="E32" s="356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5" t="s">
        <v>217</v>
      </c>
      <c r="W32" s="133">
        <v>42499</v>
      </c>
      <c r="X32" s="10">
        <v>84.99</v>
      </c>
      <c r="Y32" s="10">
        <v>86.46</v>
      </c>
      <c r="Z32" s="10">
        <v>84.7</v>
      </c>
      <c r="AA32" s="10">
        <v>85.67</v>
      </c>
      <c r="AB32" s="95">
        <v>8469000</v>
      </c>
      <c r="AC32" s="10">
        <v>85.19</v>
      </c>
      <c r="AD32" s="40">
        <f t="shared" si="1"/>
        <v>1.7599999999999909</v>
      </c>
      <c r="AE32" s="162">
        <f t="shared" si="2"/>
        <v>1.1637572734829682E-2</v>
      </c>
    </row>
    <row r="33" spans="2:31" x14ac:dyDescent="0.25">
      <c r="B33" s="201">
        <v>42452</v>
      </c>
      <c r="C33" s="298">
        <v>50</v>
      </c>
      <c r="D33" s="356">
        <v>97.010999999999996</v>
      </c>
      <c r="E33" s="356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5"/>
      <c r="W33" s="133">
        <v>42496</v>
      </c>
      <c r="X33" s="10">
        <v>85.67</v>
      </c>
      <c r="Y33" s="10">
        <v>85.84</v>
      </c>
      <c r="Z33" s="10">
        <v>84.04</v>
      </c>
      <c r="AA33" s="10">
        <v>84.68</v>
      </c>
      <c r="AB33" s="95">
        <v>9271300</v>
      </c>
      <c r="AC33" s="10">
        <v>84.21</v>
      </c>
      <c r="AD33" s="40">
        <f t="shared" si="1"/>
        <v>1.7999999999999972</v>
      </c>
      <c r="AE33" s="162">
        <f t="shared" si="2"/>
        <v>-1.3703443429374573E-2</v>
      </c>
    </row>
    <row r="34" spans="2:31" x14ac:dyDescent="0.25">
      <c r="B34" s="201">
        <v>42459</v>
      </c>
      <c r="C34" s="298">
        <v>50</v>
      </c>
      <c r="D34" s="356">
        <v>96.409000000000006</v>
      </c>
      <c r="E34" s="356">
        <v>91.97</v>
      </c>
      <c r="F34" s="40">
        <f t="shared" ref="F34:F45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5" t="s">
        <v>210</v>
      </c>
      <c r="W34" s="133">
        <v>42495</v>
      </c>
      <c r="X34" s="10">
        <v>86.35</v>
      </c>
      <c r="Y34" s="10">
        <v>86.4</v>
      </c>
      <c r="Z34" s="10">
        <v>85.2</v>
      </c>
      <c r="AA34" s="10">
        <v>85.86</v>
      </c>
      <c r="AB34" s="95">
        <v>8035800</v>
      </c>
      <c r="AC34" s="10">
        <v>85.38</v>
      </c>
      <c r="AD34" s="40">
        <f t="shared" si="1"/>
        <v>1.2000000000000028</v>
      </c>
      <c r="AE34" s="162">
        <f t="shared" si="2"/>
        <v>3.0545112781954487E-3</v>
      </c>
    </row>
    <row r="35" spans="2:31" x14ac:dyDescent="0.25">
      <c r="B35" s="201">
        <v>42469</v>
      </c>
      <c r="C35" s="298">
        <v>50</v>
      </c>
      <c r="D35" s="356">
        <v>96.409000000000006</v>
      </c>
      <c r="E35" s="356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5"/>
      <c r="W35" s="133">
        <v>42494</v>
      </c>
      <c r="X35" s="10">
        <v>86.66</v>
      </c>
      <c r="Y35" s="10">
        <v>86.99</v>
      </c>
      <c r="Z35" s="10">
        <v>85.41</v>
      </c>
      <c r="AA35" s="10">
        <v>85.6</v>
      </c>
      <c r="AB35" s="95">
        <v>12187800</v>
      </c>
      <c r="AC35" s="10">
        <v>85.12</v>
      </c>
      <c r="AD35" s="40">
        <f t="shared" si="1"/>
        <v>1.5799999999999983</v>
      </c>
      <c r="AE35" s="162">
        <f t="shared" si="2"/>
        <v>-1.7997231195200802E-2</v>
      </c>
    </row>
    <row r="36" spans="2:31" x14ac:dyDescent="0.25">
      <c r="B36" s="201">
        <v>42475</v>
      </c>
      <c r="C36" s="298">
        <v>50</v>
      </c>
      <c r="D36" s="356">
        <v>96.409000000000006</v>
      </c>
      <c r="E36" s="356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5"/>
      <c r="W36" s="133">
        <v>42493</v>
      </c>
      <c r="X36" s="10">
        <v>88.67</v>
      </c>
      <c r="Y36" s="10">
        <v>89.12</v>
      </c>
      <c r="Z36" s="10">
        <v>87</v>
      </c>
      <c r="AA36" s="10">
        <v>87.17</v>
      </c>
      <c r="AB36" s="95">
        <v>9881800</v>
      </c>
      <c r="AC36" s="10">
        <v>86.68</v>
      </c>
      <c r="AD36" s="40">
        <f t="shared" si="1"/>
        <v>2.1200000000000045</v>
      </c>
      <c r="AE36" s="162">
        <f t="shared" si="2"/>
        <v>-2.0564971751412364E-2</v>
      </c>
    </row>
    <row r="37" spans="2:31" x14ac:dyDescent="0.25">
      <c r="B37" s="201">
        <v>42478</v>
      </c>
      <c r="C37" s="298">
        <v>25</v>
      </c>
      <c r="D37" s="356">
        <v>93.37</v>
      </c>
      <c r="E37" s="356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5"/>
      <c r="W37" s="133">
        <v>42492</v>
      </c>
      <c r="X37" s="10">
        <v>88.7</v>
      </c>
      <c r="Y37" s="10">
        <v>89.45</v>
      </c>
      <c r="Z37" s="10">
        <v>86.75</v>
      </c>
      <c r="AA37" s="10">
        <v>89</v>
      </c>
      <c r="AB37" s="95">
        <v>13524000</v>
      </c>
      <c r="AC37" s="10">
        <v>88.5</v>
      </c>
      <c r="AD37" s="40">
        <f t="shared" si="1"/>
        <v>2.7000000000000028</v>
      </c>
      <c r="AE37" s="162">
        <f t="shared" si="2"/>
        <v>8.8919288645690209E-3</v>
      </c>
    </row>
    <row r="38" spans="2:31" x14ac:dyDescent="0.25">
      <c r="B38" s="201">
        <v>42488</v>
      </c>
      <c r="C38" s="298">
        <v>50</v>
      </c>
      <c r="D38" s="356">
        <v>95.81</v>
      </c>
      <c r="E38" s="356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5"/>
      <c r="W38" s="133">
        <v>42489</v>
      </c>
      <c r="X38" s="10">
        <v>91.19</v>
      </c>
      <c r="Y38" s="10">
        <v>92.53</v>
      </c>
      <c r="Z38" s="10">
        <v>87.8</v>
      </c>
      <c r="AA38" s="10">
        <v>88.21</v>
      </c>
      <c r="AB38" s="95">
        <v>33629200</v>
      </c>
      <c r="AC38" s="10">
        <v>87.72</v>
      </c>
      <c r="AD38" s="40">
        <f t="shared" si="1"/>
        <v>4.730000000000004</v>
      </c>
      <c r="AE38" s="162">
        <f t="shared" si="2"/>
        <v>-9.0607505701845281E-2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5"/>
      <c r="W39" s="133">
        <v>42488</v>
      </c>
      <c r="X39" s="10">
        <v>100.41</v>
      </c>
      <c r="Y39" s="10">
        <v>100.75</v>
      </c>
      <c r="Z39" s="10">
        <v>96.8</v>
      </c>
      <c r="AA39" s="10">
        <v>97</v>
      </c>
      <c r="AB39" s="95">
        <v>15680300</v>
      </c>
      <c r="AC39" s="10">
        <v>96.46</v>
      </c>
      <c r="AD39" s="40">
        <f t="shared" si="1"/>
        <v>3.9500000000000028</v>
      </c>
      <c r="AE39" s="162">
        <f t="shared" si="2"/>
        <v>-3.6940894568690097E-2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5"/>
      <c r="W40" s="133">
        <v>42487</v>
      </c>
      <c r="X40" s="10">
        <v>101.3</v>
      </c>
      <c r="Y40" s="10">
        <v>101.78</v>
      </c>
      <c r="Z40" s="10">
        <v>100.15</v>
      </c>
      <c r="AA40" s="10">
        <v>100.72</v>
      </c>
      <c r="AB40" s="95">
        <v>8585800</v>
      </c>
      <c r="AC40" s="10">
        <v>100.16</v>
      </c>
      <c r="AD40" s="40">
        <f t="shared" si="1"/>
        <v>1.6299999999999955</v>
      </c>
      <c r="AE40" s="162">
        <f t="shared" si="2"/>
        <v>-5.9547439460103657E-3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5"/>
      <c r="W41" s="133">
        <v>42486</v>
      </c>
      <c r="X41" s="10">
        <v>102.02</v>
      </c>
      <c r="Y41" s="10">
        <v>103.1</v>
      </c>
      <c r="Z41" s="10">
        <v>101.01</v>
      </c>
      <c r="AA41" s="10">
        <v>101.33</v>
      </c>
      <c r="AB41" s="95">
        <v>9342600</v>
      </c>
      <c r="AC41" s="10">
        <v>100.76</v>
      </c>
      <c r="AD41" s="40">
        <f t="shared" si="1"/>
        <v>2.0899999999999892</v>
      </c>
      <c r="AE41" s="162">
        <f t="shared" si="2"/>
        <v>-9.4376720408965165E-3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5"/>
      <c r="O42" s="474" t="s">
        <v>78</v>
      </c>
      <c r="P42" s="474"/>
      <c r="T42" s="91" t="s">
        <v>113</v>
      </c>
      <c r="W42" s="133">
        <v>42485</v>
      </c>
      <c r="X42" s="10">
        <v>101.84</v>
      </c>
      <c r="Y42" s="10">
        <v>102.38</v>
      </c>
      <c r="Z42" s="10">
        <v>101.5</v>
      </c>
      <c r="AA42" s="10">
        <v>102.29</v>
      </c>
      <c r="AB42" s="95">
        <v>8292300</v>
      </c>
      <c r="AC42" s="10">
        <v>101.72</v>
      </c>
      <c r="AD42" s="40">
        <f t="shared" si="1"/>
        <v>0.87999999999999545</v>
      </c>
      <c r="AE42" s="162">
        <f t="shared" si="2"/>
        <v>3.5516969218627459E-3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5"/>
      <c r="O43" s="83">
        <v>1.1000000000000001</v>
      </c>
      <c r="P43" s="83">
        <f>O43*$Q$4</f>
        <v>91.289000000000001</v>
      </c>
      <c r="Q43" s="2"/>
      <c r="T43" s="128" t="s">
        <v>98</v>
      </c>
      <c r="U43" s="98">
        <v>82.65</v>
      </c>
      <c r="W43" s="133">
        <v>42482</v>
      </c>
      <c r="X43" s="10">
        <v>101.56</v>
      </c>
      <c r="Y43" s="10">
        <v>102.45</v>
      </c>
      <c r="Z43" s="10">
        <v>100.5</v>
      </c>
      <c r="AA43" s="10">
        <v>101.93</v>
      </c>
      <c r="AB43" s="95">
        <v>10301900</v>
      </c>
      <c r="AC43" s="10">
        <v>101.36</v>
      </c>
      <c r="AD43" s="40">
        <f t="shared" si="1"/>
        <v>1.9500000000000028</v>
      </c>
      <c r="AE43" s="162">
        <f t="shared" si="2"/>
        <v>1.8780270831273427E-3</v>
      </c>
    </row>
    <row r="44" spans="2:31" x14ac:dyDescent="0.25">
      <c r="B44" s="201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4">
        <f t="shared" si="7"/>
        <v>-5.6268381758831316E-2</v>
      </c>
      <c r="I44" s="375"/>
      <c r="O44" s="83">
        <v>1.0900000000000001</v>
      </c>
      <c r="P44" s="83">
        <f t="shared" ref="P44:P63" si="9">O44*$Q$4</f>
        <v>90.459100000000007</v>
      </c>
      <c r="Q44" s="2"/>
      <c r="T44" s="93" t="s">
        <v>99</v>
      </c>
      <c r="U44" s="88">
        <v>83.26</v>
      </c>
      <c r="W44" s="133">
        <v>42481</v>
      </c>
      <c r="X44" s="10">
        <v>99.9</v>
      </c>
      <c r="Y44" s="10">
        <v>101.84</v>
      </c>
      <c r="Z44" s="10">
        <v>99.9</v>
      </c>
      <c r="AA44" s="10">
        <v>101.74</v>
      </c>
      <c r="AB44" s="95">
        <v>9038200</v>
      </c>
      <c r="AC44" s="10">
        <v>101.17</v>
      </c>
      <c r="AD44" s="40">
        <f t="shared" si="1"/>
        <v>1.9399999999999977</v>
      </c>
      <c r="AE44" s="162">
        <f t="shared" si="2"/>
        <v>1.6273229532898004E-2</v>
      </c>
    </row>
    <row r="45" spans="2:31" x14ac:dyDescent="0.25">
      <c r="B45" s="201">
        <v>42535</v>
      </c>
      <c r="C45" s="10">
        <v>100</v>
      </c>
      <c r="D45" s="40">
        <v>92.82</v>
      </c>
      <c r="E45" s="40">
        <v>83.57</v>
      </c>
      <c r="F45" s="40">
        <f t="shared" si="8"/>
        <v>-925</v>
      </c>
      <c r="G45" s="40">
        <f t="shared" si="6"/>
        <v>9282</v>
      </c>
      <c r="H45" s="244">
        <f t="shared" si="7"/>
        <v>-9.965524671407025E-2</v>
      </c>
      <c r="I45" s="375"/>
      <c r="O45" s="83">
        <v>1.08</v>
      </c>
      <c r="P45" s="83">
        <f t="shared" si="9"/>
        <v>89.629199999999997</v>
      </c>
      <c r="Q45" s="2"/>
      <c r="T45" s="93" t="s">
        <v>100</v>
      </c>
      <c r="U45" s="88" t="s">
        <v>480</v>
      </c>
      <c r="W45" s="133">
        <v>42480</v>
      </c>
      <c r="X45" s="10">
        <v>99.35</v>
      </c>
      <c r="Y45" s="10">
        <v>100.96</v>
      </c>
      <c r="Z45" s="10">
        <v>99.35</v>
      </c>
      <c r="AA45" s="10">
        <v>100.11</v>
      </c>
      <c r="AB45" s="95">
        <v>8864100</v>
      </c>
      <c r="AC45" s="10">
        <v>99.55</v>
      </c>
      <c r="AD45" s="40">
        <f t="shared" si="1"/>
        <v>1.6099999999999994</v>
      </c>
      <c r="AE45" s="162">
        <f t="shared" si="2"/>
        <v>6.7758899676375606E-3</v>
      </c>
    </row>
    <row r="46" spans="2:31" x14ac:dyDescent="0.25">
      <c r="B46" s="10"/>
      <c r="C46" s="10"/>
      <c r="D46" s="40"/>
      <c r="E46" s="40"/>
      <c r="F46" s="40"/>
      <c r="G46" s="40"/>
      <c r="H46" s="244"/>
      <c r="I46" s="375"/>
      <c r="O46" s="83">
        <v>1.07</v>
      </c>
      <c r="P46" s="83">
        <f t="shared" si="9"/>
        <v>88.799300000000002</v>
      </c>
      <c r="Q46" s="2"/>
      <c r="T46" s="93" t="s">
        <v>101</v>
      </c>
      <c r="U46" s="88" t="s">
        <v>481</v>
      </c>
      <c r="W46" s="133">
        <v>42479</v>
      </c>
      <c r="X46" s="10">
        <v>99.76</v>
      </c>
      <c r="Y46" s="10">
        <v>100.73</v>
      </c>
      <c r="Z46" s="10">
        <v>99.24</v>
      </c>
      <c r="AA46" s="10">
        <v>99.44</v>
      </c>
      <c r="AB46" s="95">
        <v>9811700</v>
      </c>
      <c r="AC46" s="10">
        <v>98.88</v>
      </c>
      <c r="AD46" s="40">
        <f t="shared" si="1"/>
        <v>1.4900000000000091</v>
      </c>
      <c r="AE46" s="162">
        <f t="shared" si="2"/>
        <v>2.4330900243307862E-3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5"/>
      <c r="O47" s="83">
        <v>1.06</v>
      </c>
      <c r="P47" s="83">
        <f t="shared" si="9"/>
        <v>87.969399999999993</v>
      </c>
      <c r="Q47" s="2"/>
      <c r="T47" s="93" t="s">
        <v>102</v>
      </c>
      <c r="U47" s="88">
        <v>110.89</v>
      </c>
      <c r="W47" s="133">
        <v>42478</v>
      </c>
      <c r="X47" s="10">
        <v>98.17</v>
      </c>
      <c r="Y47" s="10">
        <v>99.73</v>
      </c>
      <c r="Z47" s="10">
        <v>98.11</v>
      </c>
      <c r="AA47" s="10">
        <v>99.2</v>
      </c>
      <c r="AB47" s="95">
        <v>8067800</v>
      </c>
      <c r="AC47" s="10">
        <v>98.64</v>
      </c>
      <c r="AD47" s="40">
        <f t="shared" si="1"/>
        <v>1.6200000000000045</v>
      </c>
      <c r="AE47" s="162">
        <f t="shared" si="2"/>
        <v>9.208103130755152E-3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5"/>
      <c r="O48" s="83">
        <v>1.05</v>
      </c>
      <c r="P48" s="83">
        <f t="shared" si="9"/>
        <v>87.139499999999998</v>
      </c>
      <c r="Q48" s="2"/>
      <c r="T48" s="93" t="s">
        <v>103</v>
      </c>
      <c r="U48" s="88">
        <v>1.2361599999999999</v>
      </c>
      <c r="W48" s="133">
        <v>42475</v>
      </c>
      <c r="X48" s="10">
        <v>98.53</v>
      </c>
      <c r="Y48" s="10">
        <v>98.98</v>
      </c>
      <c r="Z48" s="10">
        <v>97.62</v>
      </c>
      <c r="AA48" s="10">
        <v>98.29</v>
      </c>
      <c r="AB48" s="95">
        <v>8910600</v>
      </c>
      <c r="AC48" s="10">
        <v>97.74</v>
      </c>
      <c r="AD48" s="40">
        <f t="shared" si="1"/>
        <v>1.3599999999999994</v>
      </c>
      <c r="AE48" s="162">
        <f t="shared" si="2"/>
        <v>1.024170421958237E-3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5"/>
      <c r="O49" s="83">
        <v>1.04</v>
      </c>
      <c r="P49" s="83">
        <f t="shared" si="9"/>
        <v>86.309600000000003</v>
      </c>
      <c r="Q49" s="2"/>
      <c r="T49" s="93" t="s">
        <v>123</v>
      </c>
      <c r="U49" s="88" t="s">
        <v>248</v>
      </c>
      <c r="W49" s="133">
        <v>42474</v>
      </c>
      <c r="X49" s="10">
        <v>97.01</v>
      </c>
      <c r="Y49" s="10">
        <v>98.77</v>
      </c>
      <c r="Z49" s="10">
        <v>96.9</v>
      </c>
      <c r="AA49" s="10">
        <v>98.19</v>
      </c>
      <c r="AB49" s="95">
        <v>8743400</v>
      </c>
      <c r="AC49" s="10">
        <v>97.64</v>
      </c>
      <c r="AD49" s="40">
        <f t="shared" si="1"/>
        <v>1.8699999999999903</v>
      </c>
      <c r="AE49" s="162">
        <f t="shared" si="2"/>
        <v>1.0243145369891238E-2</v>
      </c>
    </row>
    <row r="50" spans="2:31" x14ac:dyDescent="0.25">
      <c r="O50" s="83">
        <v>1.03</v>
      </c>
      <c r="P50" s="83">
        <f t="shared" si="9"/>
        <v>85.479699999999994</v>
      </c>
      <c r="Q50" s="2"/>
      <c r="T50" s="93"/>
      <c r="U50" s="88"/>
      <c r="W50" s="133">
        <v>42473</v>
      </c>
      <c r="X50" s="10">
        <v>97.84</v>
      </c>
      <c r="Y50" s="10">
        <v>97.97</v>
      </c>
      <c r="Z50" s="10">
        <v>96.65</v>
      </c>
      <c r="AA50" s="10">
        <v>97.19</v>
      </c>
      <c r="AB50" s="95">
        <v>9299000</v>
      </c>
      <c r="AC50" s="10">
        <v>96.65</v>
      </c>
      <c r="AD50" s="40">
        <f t="shared" si="1"/>
        <v>1.3199999999999932</v>
      </c>
      <c r="AE50" s="162">
        <f t="shared" si="2"/>
        <v>-5.170630816959676E-4</v>
      </c>
    </row>
    <row r="51" spans="2:31" x14ac:dyDescent="0.25">
      <c r="O51" s="83">
        <v>1.02</v>
      </c>
      <c r="P51" s="83">
        <f t="shared" si="9"/>
        <v>84.649799999999999</v>
      </c>
      <c r="Q51" s="2"/>
      <c r="T51" s="93" t="s">
        <v>105</v>
      </c>
      <c r="U51" s="88" t="s">
        <v>406</v>
      </c>
      <c r="W51" s="133">
        <v>42472</v>
      </c>
      <c r="X51" s="10">
        <v>96</v>
      </c>
      <c r="Y51" s="10">
        <v>97.4</v>
      </c>
      <c r="Z51" s="10">
        <v>95.5</v>
      </c>
      <c r="AA51" s="10">
        <v>97.24</v>
      </c>
      <c r="AB51" s="95">
        <v>9224800</v>
      </c>
      <c r="AC51" s="10">
        <v>96.7</v>
      </c>
      <c r="AD51" s="40">
        <f t="shared" si="1"/>
        <v>1.9000000000000057</v>
      </c>
      <c r="AE51" s="162">
        <f t="shared" si="2"/>
        <v>1.4796935670059685E-2</v>
      </c>
    </row>
    <row r="52" spans="2:31" x14ac:dyDescent="0.25">
      <c r="O52" s="83">
        <v>1.01</v>
      </c>
      <c r="P52" s="83">
        <f t="shared" si="9"/>
        <v>83.81989999999999</v>
      </c>
      <c r="Q52" s="2"/>
      <c r="T52" s="93" t="s">
        <v>106</v>
      </c>
      <c r="U52" s="88" t="s">
        <v>280</v>
      </c>
      <c r="W52" s="133">
        <v>42471</v>
      </c>
      <c r="X52" s="10">
        <v>96.41</v>
      </c>
      <c r="Y52" s="10">
        <v>97.05</v>
      </c>
      <c r="Z52" s="10">
        <v>95.74</v>
      </c>
      <c r="AA52" s="10">
        <v>95.83</v>
      </c>
      <c r="AB52" s="95">
        <v>8796300</v>
      </c>
      <c r="AC52" s="10">
        <v>95.29</v>
      </c>
      <c r="AD52" s="40">
        <f t="shared" si="1"/>
        <v>1.3100000000000023</v>
      </c>
      <c r="AE52" s="162">
        <f t="shared" si="2"/>
        <v>-2.7210884353741083E-3</v>
      </c>
    </row>
    <row r="53" spans="2:31" x14ac:dyDescent="0.25">
      <c r="O53" s="83">
        <v>1</v>
      </c>
      <c r="P53" s="83">
        <f t="shared" si="9"/>
        <v>82.99</v>
      </c>
      <c r="Q53" s="2"/>
      <c r="T53" s="93" t="s">
        <v>107</v>
      </c>
      <c r="U53" s="90">
        <v>6953011</v>
      </c>
      <c r="W53" s="133">
        <v>42468</v>
      </c>
      <c r="X53" s="10">
        <v>96.21</v>
      </c>
      <c r="Y53" s="10">
        <v>97.45</v>
      </c>
      <c r="Z53" s="10">
        <v>95.58</v>
      </c>
      <c r="AA53" s="10">
        <v>96.09</v>
      </c>
      <c r="AB53" s="95">
        <v>9722900</v>
      </c>
      <c r="AC53" s="10">
        <v>95.55</v>
      </c>
      <c r="AD53" s="40">
        <f t="shared" si="1"/>
        <v>1.8700000000000045</v>
      </c>
      <c r="AE53" s="162">
        <f t="shared" si="2"/>
        <v>5.3661616161615466E-3</v>
      </c>
    </row>
    <row r="54" spans="2:31" x14ac:dyDescent="0.25">
      <c r="O54" s="83">
        <v>0.99</v>
      </c>
      <c r="P54" s="83">
        <f t="shared" si="9"/>
        <v>82.1601</v>
      </c>
      <c r="Q54" s="2"/>
      <c r="T54" s="93" t="s">
        <v>110</v>
      </c>
      <c r="U54" s="90">
        <v>9860930</v>
      </c>
      <c r="W54" s="133">
        <v>42467</v>
      </c>
      <c r="X54" s="10">
        <v>97.21</v>
      </c>
      <c r="Y54" s="10">
        <v>97.63</v>
      </c>
      <c r="Z54" s="10">
        <v>95.09</v>
      </c>
      <c r="AA54" s="10">
        <v>95.57</v>
      </c>
      <c r="AB54" s="95">
        <v>13333100</v>
      </c>
      <c r="AC54" s="10">
        <v>95.04</v>
      </c>
      <c r="AD54" s="40">
        <f t="shared" si="1"/>
        <v>2.539999999999992</v>
      </c>
      <c r="AE54" s="162">
        <f t="shared" si="2"/>
        <v>-1.9093817731448026E-2</v>
      </c>
    </row>
    <row r="55" spans="2:31" x14ac:dyDescent="0.25">
      <c r="O55" s="83">
        <v>0.98</v>
      </c>
      <c r="P55" s="83">
        <f t="shared" si="9"/>
        <v>81.330199999999991</v>
      </c>
      <c r="Q55" s="2"/>
      <c r="T55" s="93" t="s">
        <v>108</v>
      </c>
      <c r="U55" s="88" t="s">
        <v>407</v>
      </c>
      <c r="W55" s="133">
        <v>42466</v>
      </c>
      <c r="X55" s="10">
        <v>95.49</v>
      </c>
      <c r="Y55" s="10">
        <v>97.5</v>
      </c>
      <c r="Z55" s="10">
        <v>95.48</v>
      </c>
      <c r="AA55" s="10">
        <v>97.44</v>
      </c>
      <c r="AB55" s="95">
        <v>11118800</v>
      </c>
      <c r="AC55" s="10">
        <v>96.89</v>
      </c>
      <c r="AD55" s="40">
        <f t="shared" si="1"/>
        <v>2.019999999999996</v>
      </c>
      <c r="AE55" s="162">
        <f t="shared" si="2"/>
        <v>1.9465488215488103E-2</v>
      </c>
    </row>
    <row r="56" spans="2:31" x14ac:dyDescent="0.25">
      <c r="O56" s="83">
        <v>0.97</v>
      </c>
      <c r="P56" s="83">
        <f t="shared" si="9"/>
        <v>80.500299999999996</v>
      </c>
      <c r="T56" s="93" t="s">
        <v>111</v>
      </c>
      <c r="U56" s="88">
        <v>7.08</v>
      </c>
      <c r="W56" s="133">
        <v>42465</v>
      </c>
      <c r="X56" s="10">
        <v>93.55</v>
      </c>
      <c r="Y56" s="10">
        <v>96.69</v>
      </c>
      <c r="Z56" s="10">
        <v>93.5</v>
      </c>
      <c r="AA56" s="10">
        <v>95.57</v>
      </c>
      <c r="AB56" s="95">
        <v>11808600</v>
      </c>
      <c r="AC56" s="10">
        <v>95.04</v>
      </c>
      <c r="AD56" s="40">
        <f t="shared" si="1"/>
        <v>3.1899999999999977</v>
      </c>
      <c r="AE56" s="162">
        <f t="shared" si="2"/>
        <v>1.4192722228150823E-2</v>
      </c>
    </row>
    <row r="57" spans="2:31" x14ac:dyDescent="0.25">
      <c r="O57" s="83">
        <v>0.96</v>
      </c>
      <c r="P57" s="83">
        <f t="shared" si="9"/>
        <v>79.670399999999987</v>
      </c>
      <c r="T57" s="93" t="s">
        <v>112</v>
      </c>
      <c r="U57" s="88">
        <v>11.71</v>
      </c>
      <c r="W57" s="133">
        <v>42464</v>
      </c>
      <c r="X57" s="10">
        <v>94.35</v>
      </c>
      <c r="Y57" s="10">
        <v>95</v>
      </c>
      <c r="Z57" s="10">
        <v>93.75</v>
      </c>
      <c r="AA57" s="10">
        <v>94.24</v>
      </c>
      <c r="AB57" s="95">
        <v>8804800</v>
      </c>
      <c r="AC57" s="10">
        <v>93.71</v>
      </c>
      <c r="AD57" s="40">
        <f t="shared" si="1"/>
        <v>1.25</v>
      </c>
      <c r="AE57" s="162">
        <f t="shared" si="2"/>
        <v>1.2821882679772134E-3</v>
      </c>
    </row>
    <row r="58" spans="2:31" x14ac:dyDescent="0.25">
      <c r="O58" s="83">
        <v>0.95</v>
      </c>
      <c r="P58" s="83">
        <f t="shared" si="9"/>
        <v>78.840499999999992</v>
      </c>
      <c r="T58" s="93" t="s">
        <v>109</v>
      </c>
      <c r="U58" s="88" t="s">
        <v>408</v>
      </c>
      <c r="W58" s="133">
        <v>42461</v>
      </c>
      <c r="X58" s="10">
        <v>91.34</v>
      </c>
      <c r="Y58" s="10">
        <v>94.38</v>
      </c>
      <c r="Z58" s="10">
        <v>91.04</v>
      </c>
      <c r="AA58" s="10">
        <v>94.12</v>
      </c>
      <c r="AB58" s="95">
        <v>11423000</v>
      </c>
      <c r="AC58" s="10">
        <v>93.59</v>
      </c>
      <c r="AD58" s="40">
        <f t="shared" si="1"/>
        <v>3.3399999999999892</v>
      </c>
      <c r="AE58" s="162">
        <f t="shared" si="2"/>
        <v>2.452107279693494E-2</v>
      </c>
    </row>
    <row r="59" spans="2:31" x14ac:dyDescent="0.25">
      <c r="O59" s="83">
        <v>0.94</v>
      </c>
      <c r="P59" s="83">
        <f t="shared" si="9"/>
        <v>78.010599999999997</v>
      </c>
      <c r="W59" s="133">
        <v>42460</v>
      </c>
      <c r="X59" s="10">
        <v>91.9</v>
      </c>
      <c r="Y59" s="10">
        <v>92.75</v>
      </c>
      <c r="Z59" s="10">
        <v>91.54</v>
      </c>
      <c r="AA59" s="10">
        <v>91.86</v>
      </c>
      <c r="AB59" s="95">
        <v>13656300</v>
      </c>
      <c r="AC59" s="10">
        <v>91.35</v>
      </c>
      <c r="AD59" s="40">
        <f t="shared" si="1"/>
        <v>1.2099999999999937</v>
      </c>
      <c r="AE59" s="162">
        <f t="shared" si="2"/>
        <v>-1.202711567898529E-3</v>
      </c>
    </row>
    <row r="60" spans="2:31" x14ac:dyDescent="0.25">
      <c r="O60" s="83">
        <v>0.93</v>
      </c>
      <c r="P60" s="83">
        <f t="shared" si="9"/>
        <v>77.180700000000002</v>
      </c>
      <c r="W60" s="133">
        <v>42459</v>
      </c>
      <c r="X60" s="10">
        <v>92.47</v>
      </c>
      <c r="Y60" s="10">
        <v>93.57</v>
      </c>
      <c r="Z60" s="10">
        <v>91.56</v>
      </c>
      <c r="AA60" s="10">
        <v>91.97</v>
      </c>
      <c r="AB60" s="95">
        <v>8125200</v>
      </c>
      <c r="AC60" s="10">
        <v>91.46</v>
      </c>
      <c r="AD60" s="40">
        <f t="shared" si="1"/>
        <v>2.0099999999999909</v>
      </c>
      <c r="AE60" s="162">
        <f t="shared" si="2"/>
        <v>-2.3996509598604998E-3</v>
      </c>
    </row>
    <row r="61" spans="2:31" x14ac:dyDescent="0.25">
      <c r="O61" s="83">
        <v>0.92</v>
      </c>
      <c r="P61" s="83">
        <f t="shared" si="9"/>
        <v>76.350799999999992</v>
      </c>
      <c r="W61" s="133">
        <v>42458</v>
      </c>
      <c r="X61" s="10">
        <v>92.19</v>
      </c>
      <c r="Y61" s="10">
        <v>92.24</v>
      </c>
      <c r="Z61" s="10">
        <v>90.61</v>
      </c>
      <c r="AA61" s="10">
        <v>92.2</v>
      </c>
      <c r="AB61" s="95">
        <v>8664500</v>
      </c>
      <c r="AC61" s="10">
        <v>91.68</v>
      </c>
      <c r="AD61" s="40">
        <f t="shared" si="1"/>
        <v>1.6299999999999955</v>
      </c>
      <c r="AE61" s="162">
        <f t="shared" si="2"/>
        <v>-2.8279312595169692E-3</v>
      </c>
    </row>
    <row r="62" spans="2:31" x14ac:dyDescent="0.25">
      <c r="O62" s="83">
        <v>0.91</v>
      </c>
      <c r="P62" s="83">
        <f t="shared" si="9"/>
        <v>75.520899999999997</v>
      </c>
      <c r="W62" s="133">
        <v>42457</v>
      </c>
      <c r="X62" s="10">
        <v>92.07</v>
      </c>
      <c r="Y62" s="10">
        <v>94.31</v>
      </c>
      <c r="Z62" s="10">
        <v>91.94</v>
      </c>
      <c r="AA62" s="10">
        <v>92.46</v>
      </c>
      <c r="AB62" s="95">
        <v>9606800</v>
      </c>
      <c r="AC62" s="10">
        <v>91.94</v>
      </c>
      <c r="AD62" s="40">
        <f t="shared" si="1"/>
        <v>2.3700000000000045</v>
      </c>
      <c r="AE62" s="162">
        <f t="shared" si="2"/>
        <v>1.2443563484197728E-2</v>
      </c>
    </row>
    <row r="63" spans="2:31" x14ac:dyDescent="0.25">
      <c r="O63" s="83">
        <v>0.9</v>
      </c>
      <c r="P63" s="83">
        <f t="shared" si="9"/>
        <v>74.691000000000003</v>
      </c>
      <c r="W63" s="133">
        <v>42453</v>
      </c>
      <c r="X63" s="10">
        <v>89.61</v>
      </c>
      <c r="Y63" s="10">
        <v>92.82</v>
      </c>
      <c r="Z63" s="10">
        <v>89.44</v>
      </c>
      <c r="AA63" s="10">
        <v>91.32</v>
      </c>
      <c r="AB63" s="95">
        <v>14396500</v>
      </c>
      <c r="AC63" s="10">
        <v>90.81</v>
      </c>
      <c r="AD63" s="40">
        <f t="shared" si="1"/>
        <v>3.3799999999999955</v>
      </c>
      <c r="AE63" s="162">
        <f t="shared" si="2"/>
        <v>1.3730743469524409E-2</v>
      </c>
    </row>
    <row r="64" spans="2:31" x14ac:dyDescent="0.25">
      <c r="W64" s="133">
        <v>42452</v>
      </c>
      <c r="X64" s="10">
        <v>90.96</v>
      </c>
      <c r="Y64" s="10">
        <v>92.22</v>
      </c>
      <c r="Z64" s="10">
        <v>89.97</v>
      </c>
      <c r="AA64" s="10">
        <v>90.08</v>
      </c>
      <c r="AB64" s="95">
        <v>13891900</v>
      </c>
      <c r="AC64" s="10">
        <v>89.58</v>
      </c>
      <c r="AD64" s="40">
        <f t="shared" si="1"/>
        <v>2.25</v>
      </c>
      <c r="AE64" s="162">
        <f t="shared" si="2"/>
        <v>-3.8841201716738216E-2</v>
      </c>
    </row>
    <row r="65" spans="23:31" x14ac:dyDescent="0.25">
      <c r="W65" s="133">
        <v>42451</v>
      </c>
      <c r="X65" s="10">
        <v>92.14</v>
      </c>
      <c r="Y65" s="10">
        <v>93.96</v>
      </c>
      <c r="Z65" s="10">
        <v>92.05</v>
      </c>
      <c r="AA65" s="10">
        <v>93.72</v>
      </c>
      <c r="AB65" s="95">
        <v>9830800</v>
      </c>
      <c r="AC65" s="10">
        <v>93.2</v>
      </c>
      <c r="AD65" s="40">
        <f t="shared" si="1"/>
        <v>1.9099999999999966</v>
      </c>
      <c r="AE65" s="162">
        <f t="shared" si="2"/>
        <v>1.1394465545306431E-2</v>
      </c>
    </row>
    <row r="66" spans="23:31" x14ac:dyDescent="0.25">
      <c r="W66" s="133">
        <v>42450</v>
      </c>
      <c r="X66" s="10">
        <v>90</v>
      </c>
      <c r="Y66" s="10">
        <v>93.01</v>
      </c>
      <c r="Z66" s="10">
        <v>90</v>
      </c>
      <c r="AA66" s="10">
        <v>92.67</v>
      </c>
      <c r="AB66" s="95">
        <v>9816900</v>
      </c>
      <c r="AC66" s="10">
        <v>92.15</v>
      </c>
      <c r="AD66" s="40">
        <f t="shared" si="1"/>
        <v>3.0100000000000051</v>
      </c>
      <c r="AE66" s="162">
        <f t="shared" si="2"/>
        <v>2.6626559714794995E-2</v>
      </c>
    </row>
    <row r="67" spans="23:31" x14ac:dyDescent="0.25">
      <c r="W67" s="133">
        <v>42447</v>
      </c>
      <c r="X67" s="10">
        <v>90.02</v>
      </c>
      <c r="Y67" s="10">
        <v>90.73</v>
      </c>
      <c r="Z67" s="10">
        <v>89.54</v>
      </c>
      <c r="AA67" s="10">
        <v>90.27</v>
      </c>
      <c r="AB67" s="95">
        <v>16824300</v>
      </c>
      <c r="AC67" s="10">
        <v>89.76</v>
      </c>
      <c r="AD67" s="40">
        <f>Y67-Z67</f>
        <v>1.1899999999999977</v>
      </c>
      <c r="AE67" s="162">
        <f>AC67/AC68-1</f>
        <v>8.1994833202292394E-3</v>
      </c>
    </row>
    <row r="68" spans="23:31" x14ac:dyDescent="0.25">
      <c r="W68" s="133">
        <v>42446</v>
      </c>
      <c r="X68" s="10">
        <v>89.79</v>
      </c>
      <c r="Y68" s="10">
        <v>90.37</v>
      </c>
      <c r="Z68" s="10">
        <v>88.81</v>
      </c>
      <c r="AA68" s="10">
        <v>89.53</v>
      </c>
      <c r="AB68" s="95">
        <v>10549300</v>
      </c>
      <c r="AC68" s="10">
        <v>89.03</v>
      </c>
      <c r="AD68" s="40">
        <f>Y68-Z68</f>
        <v>1.5600000000000023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81" priority="26">
      <formula>F31&gt;0</formula>
    </cfRule>
    <cfRule type="expression" dxfId="80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9" priority="19">
      <formula>F28&gt;0</formula>
    </cfRule>
    <cfRule type="expression" dxfId="78" priority="20">
      <formula>F28&lt;0</formula>
    </cfRule>
  </conditionalFormatting>
  <conditionalFormatting sqref="H28:I28">
    <cfRule type="expression" dxfId="77" priority="15">
      <formula>H28&gt;0</formula>
    </cfRule>
    <cfRule type="expression" dxfId="76" priority="16">
      <formula>H28&lt;0</formula>
    </cfRule>
  </conditionalFormatting>
  <conditionalFormatting sqref="H29:I29">
    <cfRule type="expression" dxfId="75" priority="13">
      <formula>H29&gt;0</formula>
    </cfRule>
    <cfRule type="expression" dxfId="74" priority="14">
      <formula>H29&lt;0</formula>
    </cfRule>
  </conditionalFormatting>
  <conditionalFormatting sqref="H30:I30">
    <cfRule type="expression" dxfId="73" priority="11">
      <formula>H30&gt;0</formula>
    </cfRule>
    <cfRule type="expression" dxfId="72" priority="12">
      <formula>H30&lt;0</formula>
    </cfRule>
  </conditionalFormatting>
  <conditionalFormatting sqref="F21:F27">
    <cfRule type="expression" dxfId="71" priority="9">
      <formula>F21&gt;0</formula>
    </cfRule>
    <cfRule type="expression" dxfId="70" priority="10">
      <formula>F21&lt;0</formula>
    </cfRule>
  </conditionalFormatting>
  <conditionalFormatting sqref="H21:I27">
    <cfRule type="expression" dxfId="69" priority="7">
      <formula>H21&gt;0</formula>
    </cfRule>
    <cfRule type="expression" dxfId="68" priority="8">
      <formula>H21&lt;0</formula>
    </cfRule>
  </conditionalFormatting>
  <conditionalFormatting sqref="I33 F33:F35">
    <cfRule type="expression" dxfId="67" priority="5">
      <formula>F33&gt;0</formula>
    </cfRule>
    <cfRule type="expression" dxfId="66" priority="6">
      <formula>F33&lt;0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42541</v>
      </c>
      <c r="X2" s="10">
        <v>58.66</v>
      </c>
      <c r="Y2" s="10">
        <v>58.94</v>
      </c>
      <c r="Z2" s="10">
        <v>57.97</v>
      </c>
      <c r="AA2" s="10">
        <v>58.49</v>
      </c>
      <c r="AB2" s="95">
        <v>188800</v>
      </c>
      <c r="AC2" s="10">
        <v>58.49</v>
      </c>
      <c r="AD2" s="2">
        <f>Y2-Z2</f>
        <v>0.96999999999999886</v>
      </c>
      <c r="AE2" s="138">
        <f>AC2/AC3-1</f>
        <v>1.0713668567478907E-2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58.49</v>
      </c>
      <c r="W3" s="133">
        <v>42538</v>
      </c>
      <c r="X3" s="10">
        <v>57.96</v>
      </c>
      <c r="Y3" s="10">
        <v>58.3</v>
      </c>
      <c r="Z3" s="10">
        <v>57.5</v>
      </c>
      <c r="AA3" s="10">
        <v>57.87</v>
      </c>
      <c r="AB3" s="95">
        <v>556600</v>
      </c>
      <c r="AC3" s="10">
        <v>57.87</v>
      </c>
      <c r="AD3" s="2">
        <f t="shared" ref="AD3:AD66" si="0">Y3-Z3</f>
        <v>0.79999999999999716</v>
      </c>
      <c r="AE3" s="138">
        <f t="shared" ref="AE3:AE66" si="1">AC3/AC4-1</f>
        <v>1.2110726643599357E-3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58.49</v>
      </c>
      <c r="W4" s="133">
        <v>42537</v>
      </c>
      <c r="X4" s="10">
        <v>56.94</v>
      </c>
      <c r="Y4" s="10">
        <v>58</v>
      </c>
      <c r="Z4" s="10">
        <v>56.61</v>
      </c>
      <c r="AA4" s="10">
        <v>57.8</v>
      </c>
      <c r="AB4" s="95">
        <v>249000</v>
      </c>
      <c r="AC4" s="10">
        <v>57.8</v>
      </c>
      <c r="AD4" s="2">
        <f t="shared" si="0"/>
        <v>1.3900000000000006</v>
      </c>
      <c r="AE4" s="138">
        <f t="shared" si="1"/>
        <v>8.54999127551892E-3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42536</v>
      </c>
      <c r="X5" s="10">
        <v>56.92</v>
      </c>
      <c r="Y5" s="10">
        <v>57.81</v>
      </c>
      <c r="Z5" s="10">
        <v>56.66</v>
      </c>
      <c r="AA5" s="10">
        <v>57.31</v>
      </c>
      <c r="AB5" s="95">
        <v>297400</v>
      </c>
      <c r="AC5" s="10">
        <v>57.31</v>
      </c>
      <c r="AD5" s="2">
        <f t="shared" si="0"/>
        <v>1.1500000000000057</v>
      </c>
      <c r="AE5" s="138">
        <f t="shared" si="1"/>
        <v>8.2688247712878749E-3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42535</v>
      </c>
      <c r="X6" s="10">
        <v>56.51</v>
      </c>
      <c r="Y6" s="10">
        <v>57.14</v>
      </c>
      <c r="Z6" s="10">
        <v>56.38</v>
      </c>
      <c r="AA6" s="10">
        <v>56.84</v>
      </c>
      <c r="AB6" s="95">
        <v>176200</v>
      </c>
      <c r="AC6" s="10">
        <v>56.84</v>
      </c>
      <c r="AD6" s="2">
        <f t="shared" si="0"/>
        <v>0.75999999999999801</v>
      </c>
      <c r="AE6" s="138">
        <f t="shared" si="1"/>
        <v>1.2330456226881115E-3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200</v>
      </c>
      <c r="Q7" s="2">
        <f>Q10+Q8</f>
        <v>33.940000000000055</v>
      </c>
      <c r="R7" s="225"/>
      <c r="W7" s="133">
        <v>42534</v>
      </c>
      <c r="X7" s="10">
        <v>57.85</v>
      </c>
      <c r="Y7" s="10">
        <v>58.99</v>
      </c>
      <c r="Z7" s="10">
        <v>56.7</v>
      </c>
      <c r="AA7" s="10">
        <v>56.77</v>
      </c>
      <c r="AB7" s="95">
        <v>245400</v>
      </c>
      <c r="AC7" s="10">
        <v>56.77</v>
      </c>
      <c r="AD7" s="2">
        <f t="shared" si="0"/>
        <v>2.2899999999999991</v>
      </c>
      <c r="AE7" s="138">
        <f t="shared" si="1"/>
        <v>-2.0531400966183555E-2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205</v>
      </c>
      <c r="P8" s="34"/>
      <c r="Q8" s="2">
        <f>K18+M18-F18+Q2*Q4</f>
        <v>0</v>
      </c>
      <c r="W8" s="133">
        <v>42531</v>
      </c>
      <c r="X8" s="10">
        <v>58.26</v>
      </c>
      <c r="Y8" s="10">
        <v>58.49</v>
      </c>
      <c r="Z8" s="10">
        <v>57.56</v>
      </c>
      <c r="AA8" s="10">
        <v>57.96</v>
      </c>
      <c r="AB8" s="95">
        <v>206400</v>
      </c>
      <c r="AC8" s="10">
        <v>57.96</v>
      </c>
      <c r="AD8" s="2">
        <f t="shared" si="0"/>
        <v>0.92999999999999972</v>
      </c>
      <c r="AE8" s="138">
        <f t="shared" si="1"/>
        <v>-1.9786910197869156E-2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272</v>
      </c>
      <c r="Q9" s="138">
        <f>IF(Q2=0, 0, Q8/Q6)</f>
        <v>0</v>
      </c>
      <c r="W9" s="133">
        <v>42530</v>
      </c>
      <c r="X9" s="10">
        <v>58.99</v>
      </c>
      <c r="Y9" s="10">
        <v>59.18</v>
      </c>
      <c r="Z9" s="10">
        <v>58.58</v>
      </c>
      <c r="AA9" s="10">
        <v>59.13</v>
      </c>
      <c r="AB9" s="95">
        <v>194100</v>
      </c>
      <c r="AC9" s="10">
        <v>59.13</v>
      </c>
      <c r="AD9" s="2">
        <f t="shared" si="0"/>
        <v>0.60000000000000142</v>
      </c>
      <c r="AE9" s="138">
        <f t="shared" si="1"/>
        <v>-4.3778413874389077E-3</v>
      </c>
    </row>
    <row r="10" spans="1:31" x14ac:dyDescent="0.25">
      <c r="O10" s="11" t="s">
        <v>271</v>
      </c>
      <c r="P10" s="34"/>
      <c r="Q10" s="2">
        <f>M33</f>
        <v>33.940000000000055</v>
      </c>
      <c r="W10" s="133">
        <v>42529</v>
      </c>
      <c r="X10" s="10">
        <v>58.89</v>
      </c>
      <c r="Y10" s="10">
        <v>59.6</v>
      </c>
      <c r="Z10" s="10">
        <v>58.84</v>
      </c>
      <c r="AA10" s="10">
        <v>59.39</v>
      </c>
      <c r="AB10" s="95">
        <v>356200</v>
      </c>
      <c r="AC10" s="10">
        <v>59.39</v>
      </c>
      <c r="AD10" s="2">
        <f t="shared" si="0"/>
        <v>0.75999999999999801</v>
      </c>
      <c r="AE10" s="138">
        <f t="shared" si="1"/>
        <v>9.3473827328347525E-3</v>
      </c>
    </row>
    <row r="11" spans="1:31" x14ac:dyDescent="0.25">
      <c r="O11" s="11" t="s">
        <v>193</v>
      </c>
      <c r="P11" s="34"/>
      <c r="Q11" s="138">
        <f>IF(U58="N/A (N/A)", 0, VALUE(TRIM(CLEAN(MID(U58, FIND("(", U58)+1, 5)))))</f>
        <v>7.6E-3</v>
      </c>
      <c r="W11" s="133">
        <v>42528</v>
      </c>
      <c r="X11" s="10">
        <v>58.57</v>
      </c>
      <c r="Y11" s="10">
        <v>58.97</v>
      </c>
      <c r="Z11" s="10">
        <v>58.48</v>
      </c>
      <c r="AA11" s="10">
        <v>58.84</v>
      </c>
      <c r="AB11" s="95">
        <v>197900</v>
      </c>
      <c r="AC11" s="10">
        <v>58.84</v>
      </c>
      <c r="AD11" s="2">
        <f t="shared" si="0"/>
        <v>0.49000000000000199</v>
      </c>
      <c r="AE11" s="138">
        <f t="shared" si="1"/>
        <v>3.4106412005456832E-3</v>
      </c>
    </row>
    <row r="12" spans="1:31" x14ac:dyDescent="0.25">
      <c r="W12" s="133">
        <v>42527</v>
      </c>
      <c r="X12" s="10">
        <v>59.37</v>
      </c>
      <c r="Y12" s="10">
        <v>59.37</v>
      </c>
      <c r="Z12" s="10">
        <v>57.65</v>
      </c>
      <c r="AA12" s="10">
        <v>58.64</v>
      </c>
      <c r="AB12" s="95">
        <v>321700</v>
      </c>
      <c r="AC12" s="10">
        <v>58.64</v>
      </c>
      <c r="AD12" s="2">
        <f t="shared" si="0"/>
        <v>1.7199999999999989</v>
      </c>
      <c r="AE12" s="138">
        <f t="shared" si="1"/>
        <v>1.5939015939016032E-2</v>
      </c>
    </row>
    <row r="13" spans="1:31" x14ac:dyDescent="0.25">
      <c r="W13" s="133">
        <v>42524</v>
      </c>
      <c r="X13" s="10">
        <v>57.92</v>
      </c>
      <c r="Y13" s="10">
        <v>57.92</v>
      </c>
      <c r="Z13" s="10">
        <v>57.2</v>
      </c>
      <c r="AA13" s="10">
        <v>57.72</v>
      </c>
      <c r="AB13" s="95">
        <v>152300</v>
      </c>
      <c r="AC13" s="10">
        <v>57.72</v>
      </c>
      <c r="AD13" s="2">
        <f t="shared" si="0"/>
        <v>0.71999999999999886</v>
      </c>
      <c r="AE13" s="138">
        <f t="shared" si="1"/>
        <v>-2.4196335983408535E-3</v>
      </c>
    </row>
    <row r="14" spans="1:31" x14ac:dyDescent="0.25">
      <c r="W14" s="133">
        <v>42523</v>
      </c>
      <c r="X14" s="10">
        <v>57.3</v>
      </c>
      <c r="Y14" s="10">
        <v>57.9</v>
      </c>
      <c r="Z14" s="10">
        <v>57.18</v>
      </c>
      <c r="AA14" s="10">
        <v>57.86</v>
      </c>
      <c r="AB14" s="95">
        <v>186900</v>
      </c>
      <c r="AC14" s="10">
        <v>57.86</v>
      </c>
      <c r="AD14" s="2">
        <f t="shared" si="0"/>
        <v>0.71999999999999886</v>
      </c>
      <c r="AE14" s="138">
        <f t="shared" si="1"/>
        <v>6.6109951287405266E-3</v>
      </c>
    </row>
    <row r="15" spans="1:31" x14ac:dyDescent="0.25">
      <c r="W15" s="133">
        <v>42522</v>
      </c>
      <c r="X15" s="10">
        <v>56.75</v>
      </c>
      <c r="Y15" s="10">
        <v>57.53</v>
      </c>
      <c r="Z15" s="10">
        <v>56.2</v>
      </c>
      <c r="AA15" s="10">
        <v>57.48</v>
      </c>
      <c r="AB15" s="95">
        <v>276700</v>
      </c>
      <c r="AC15" s="10">
        <v>57.48</v>
      </c>
      <c r="AD15" s="2">
        <f t="shared" si="0"/>
        <v>1.3299999999999983</v>
      </c>
      <c r="AE15" s="138">
        <f t="shared" si="1"/>
        <v>9.4836670179134774E-3</v>
      </c>
    </row>
    <row r="16" spans="1:31" x14ac:dyDescent="0.25">
      <c r="W16" s="133">
        <v>42521</v>
      </c>
      <c r="X16" s="10">
        <v>56.76</v>
      </c>
      <c r="Y16" s="10">
        <v>57.29</v>
      </c>
      <c r="Z16" s="10">
        <v>56.65</v>
      </c>
      <c r="AA16" s="10">
        <v>56.94</v>
      </c>
      <c r="AB16" s="95">
        <v>291200</v>
      </c>
      <c r="AC16" s="10">
        <v>56.94</v>
      </c>
      <c r="AD16" s="2">
        <f t="shared" si="0"/>
        <v>0.64000000000000057</v>
      </c>
      <c r="AE16" s="138">
        <f t="shared" si="1"/>
        <v>1.2308774397749023E-3</v>
      </c>
    </row>
    <row r="17" spans="1:31" x14ac:dyDescent="0.25">
      <c r="W17" s="133">
        <v>42517</v>
      </c>
      <c r="X17" s="10">
        <v>57.15</v>
      </c>
      <c r="Y17" s="10">
        <v>57.3</v>
      </c>
      <c r="Z17" s="10">
        <v>56.66</v>
      </c>
      <c r="AA17" s="10">
        <v>56.87</v>
      </c>
      <c r="AB17" s="95">
        <v>219700</v>
      </c>
      <c r="AC17" s="10">
        <v>56.87</v>
      </c>
      <c r="AD17" s="2">
        <f t="shared" si="0"/>
        <v>0.64000000000000057</v>
      </c>
      <c r="AE17" s="138">
        <f t="shared" si="1"/>
        <v>-4.7252362618130928E-3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42516</v>
      </c>
      <c r="X18" s="10">
        <v>57.38</v>
      </c>
      <c r="Y18" s="10">
        <v>58</v>
      </c>
      <c r="Z18" s="10">
        <v>56.95</v>
      </c>
      <c r="AA18" s="10">
        <v>57.14</v>
      </c>
      <c r="AB18" s="95">
        <v>348300</v>
      </c>
      <c r="AC18" s="10">
        <v>57.14</v>
      </c>
      <c r="AD18" s="2">
        <f t="shared" si="0"/>
        <v>1.0499999999999972</v>
      </c>
      <c r="AE18" s="138">
        <f t="shared" si="1"/>
        <v>-1.2235623142807794E-3</v>
      </c>
    </row>
    <row r="19" spans="1:31" x14ac:dyDescent="0.25">
      <c r="W19" s="133">
        <v>42515</v>
      </c>
      <c r="X19" s="10">
        <v>56.99</v>
      </c>
      <c r="Y19" s="10">
        <v>57.33</v>
      </c>
      <c r="Z19" s="10">
        <v>55.93</v>
      </c>
      <c r="AA19" s="10">
        <v>57.21</v>
      </c>
      <c r="AB19" s="95">
        <v>339700</v>
      </c>
      <c r="AC19" s="10">
        <v>57.21</v>
      </c>
      <c r="AD19" s="2">
        <f t="shared" si="0"/>
        <v>1.3999999999999986</v>
      </c>
      <c r="AE19" s="138">
        <f t="shared" si="1"/>
        <v>8.8167871627577998E-3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W20" s="133">
        <v>42514</v>
      </c>
      <c r="X20" s="10">
        <v>55.4</v>
      </c>
      <c r="Y20" s="10">
        <v>56.82</v>
      </c>
      <c r="Z20" s="10">
        <v>55.35</v>
      </c>
      <c r="AA20" s="10">
        <v>56.71</v>
      </c>
      <c r="AB20" s="95">
        <v>285100</v>
      </c>
      <c r="AC20" s="10">
        <v>56.71</v>
      </c>
      <c r="AD20" s="2">
        <f t="shared" si="0"/>
        <v>1.4699999999999989</v>
      </c>
      <c r="AE20" s="138">
        <f t="shared" si="1"/>
        <v>2.8286491387126134E-2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42513</v>
      </c>
      <c r="X21" s="10">
        <v>55.26</v>
      </c>
      <c r="Y21" s="10">
        <v>55.51</v>
      </c>
      <c r="Z21" s="10">
        <v>54.95</v>
      </c>
      <c r="AA21" s="10">
        <v>55.15</v>
      </c>
      <c r="AB21" s="95">
        <v>190800</v>
      </c>
      <c r="AC21" s="10">
        <v>55.15</v>
      </c>
      <c r="AD21" s="2">
        <f t="shared" si="0"/>
        <v>0.55999999999999517</v>
      </c>
      <c r="AE21" s="138">
        <f t="shared" si="1"/>
        <v>-1.4484881405033567E-3</v>
      </c>
    </row>
    <row r="22" spans="1:31" x14ac:dyDescent="0.25">
      <c r="B22" s="201">
        <v>42310</v>
      </c>
      <c r="C22" s="10">
        <v>0</v>
      </c>
      <c r="D22" s="212" t="s">
        <v>130</v>
      </c>
      <c r="E22" s="40">
        <v>46.15</v>
      </c>
      <c r="F22" s="40">
        <v>33.94</v>
      </c>
      <c r="W22" s="133">
        <v>42510</v>
      </c>
      <c r="X22" s="10">
        <v>54.92</v>
      </c>
      <c r="Y22" s="10">
        <v>55.56</v>
      </c>
      <c r="Z22" s="10">
        <v>54.33</v>
      </c>
      <c r="AA22" s="10">
        <v>55.23</v>
      </c>
      <c r="AB22" s="95">
        <v>243600</v>
      </c>
      <c r="AC22" s="10">
        <v>55.23</v>
      </c>
      <c r="AD22" s="2">
        <f t="shared" si="0"/>
        <v>1.230000000000004</v>
      </c>
      <c r="AE22" s="138">
        <f t="shared" si="1"/>
        <v>1.2651265126512712E-2</v>
      </c>
    </row>
    <row r="23" spans="1:31" x14ac:dyDescent="0.25">
      <c r="B23" s="10"/>
      <c r="C23" s="10"/>
      <c r="D23" s="40"/>
      <c r="E23" s="40"/>
      <c r="F23" s="40"/>
      <c r="W23" s="133">
        <v>42509</v>
      </c>
      <c r="X23" s="10">
        <v>54.9</v>
      </c>
      <c r="Y23" s="10">
        <v>55.02</v>
      </c>
      <c r="Z23" s="10">
        <v>54.2</v>
      </c>
      <c r="AA23" s="10">
        <v>54.54</v>
      </c>
      <c r="AB23" s="95">
        <v>461400</v>
      </c>
      <c r="AC23" s="10">
        <v>54.54</v>
      </c>
      <c r="AD23" s="2">
        <f t="shared" si="0"/>
        <v>0.82000000000000028</v>
      </c>
      <c r="AE23" s="138" t="e">
        <f t="shared" si="1"/>
        <v>#DIV/0!</v>
      </c>
    </row>
    <row r="24" spans="1:31" x14ac:dyDescent="0.25">
      <c r="B24" s="10"/>
      <c r="C24" s="10"/>
      <c r="D24" s="40"/>
      <c r="E24" s="40"/>
      <c r="F24" s="40"/>
      <c r="W24" s="133">
        <v>42509</v>
      </c>
      <c r="X24" s="10" t="s">
        <v>203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0"/>
      <c r="C25" s="10"/>
      <c r="D25" s="40"/>
      <c r="E25" s="40"/>
      <c r="F25" s="40"/>
      <c r="W25" s="133">
        <v>42508</v>
      </c>
      <c r="X25" s="10">
        <v>54.9</v>
      </c>
      <c r="Y25" s="10">
        <v>55.61</v>
      </c>
      <c r="Z25" s="10">
        <v>54.7</v>
      </c>
      <c r="AA25" s="10">
        <v>55.05</v>
      </c>
      <c r="AB25" s="95">
        <v>285800</v>
      </c>
      <c r="AC25" s="10">
        <v>54.94</v>
      </c>
      <c r="AD25" s="2">
        <f t="shared" si="0"/>
        <v>0.90999999999999659</v>
      </c>
      <c r="AE25" s="138">
        <f t="shared" si="1"/>
        <v>7.2859744990894093E-4</v>
      </c>
    </row>
    <row r="26" spans="1:31" x14ac:dyDescent="0.25">
      <c r="B26" s="10"/>
      <c r="C26" s="10"/>
      <c r="D26" s="40"/>
      <c r="E26" s="40"/>
      <c r="F26" s="40"/>
      <c r="W26" s="133">
        <v>42507</v>
      </c>
      <c r="X26" s="10">
        <v>55</v>
      </c>
      <c r="Y26" s="10">
        <v>55.38</v>
      </c>
      <c r="Z26" s="10">
        <v>54.79</v>
      </c>
      <c r="AA26" s="10">
        <v>55.01</v>
      </c>
      <c r="AB26" s="95">
        <v>395500</v>
      </c>
      <c r="AC26" s="10">
        <v>54.9</v>
      </c>
      <c r="AD26" s="2">
        <f t="shared" si="0"/>
        <v>0.59000000000000341</v>
      </c>
      <c r="AE26" s="138">
        <f t="shared" si="1"/>
        <v>-7.2806698216232313E-4</v>
      </c>
    </row>
    <row r="27" spans="1:31" x14ac:dyDescent="0.25">
      <c r="B27" s="10"/>
      <c r="C27" s="10"/>
      <c r="D27" s="40"/>
      <c r="E27" s="40"/>
      <c r="F27" s="40"/>
      <c r="W27" s="133">
        <v>42506</v>
      </c>
      <c r="X27" s="10">
        <v>54.62</v>
      </c>
      <c r="Y27" s="10">
        <v>55.46</v>
      </c>
      <c r="Z27" s="10">
        <v>54.62</v>
      </c>
      <c r="AA27" s="10">
        <v>55.05</v>
      </c>
      <c r="AB27" s="95">
        <v>255700</v>
      </c>
      <c r="AC27" s="10">
        <v>54.94</v>
      </c>
      <c r="AD27" s="2">
        <f t="shared" si="0"/>
        <v>0.84000000000000341</v>
      </c>
      <c r="AE27" s="138">
        <f t="shared" si="1"/>
        <v>1.0669610007358221E-2</v>
      </c>
    </row>
    <row r="28" spans="1:31" x14ac:dyDescent="0.25">
      <c r="B28" s="10"/>
      <c r="C28" s="10"/>
      <c r="D28" s="40"/>
      <c r="E28" s="40"/>
      <c r="F28" s="40"/>
      <c r="W28" s="133">
        <v>42503</v>
      </c>
      <c r="X28" s="10">
        <v>55.15</v>
      </c>
      <c r="Y28" s="10">
        <v>55.28</v>
      </c>
      <c r="Z28" s="10">
        <v>54.32</v>
      </c>
      <c r="AA28" s="10">
        <v>54.47</v>
      </c>
      <c r="AB28" s="95">
        <v>634400</v>
      </c>
      <c r="AC28" s="10">
        <v>54.36</v>
      </c>
      <c r="AD28" s="2">
        <f t="shared" si="0"/>
        <v>0.96000000000000085</v>
      </c>
      <c r="AE28" s="138">
        <f t="shared" si="1"/>
        <v>-1.6820401519262118E-2</v>
      </c>
    </row>
    <row r="29" spans="1:31" x14ac:dyDescent="0.25">
      <c r="B29" s="10"/>
      <c r="C29" s="10"/>
      <c r="D29" s="40"/>
      <c r="E29" s="40"/>
      <c r="F29" s="40"/>
      <c r="W29" s="133">
        <v>42502</v>
      </c>
      <c r="X29" s="10">
        <v>55.38</v>
      </c>
      <c r="Y29" s="10">
        <v>55.65</v>
      </c>
      <c r="Z29" s="10">
        <v>54.58</v>
      </c>
      <c r="AA29" s="10">
        <v>55.4</v>
      </c>
      <c r="AB29" s="95">
        <v>342900</v>
      </c>
      <c r="AC29" s="10">
        <v>55.29</v>
      </c>
      <c r="AD29" s="2">
        <f t="shared" si="0"/>
        <v>1.0700000000000003</v>
      </c>
      <c r="AE29" s="138">
        <f t="shared" si="1"/>
        <v>4.7246956205706514E-3</v>
      </c>
    </row>
    <row r="30" spans="1:31" x14ac:dyDescent="0.25">
      <c r="B30" s="10"/>
      <c r="C30" s="10"/>
      <c r="D30" s="40"/>
      <c r="E30" s="40"/>
      <c r="F30" s="40"/>
      <c r="W30" s="133">
        <v>42501</v>
      </c>
      <c r="X30" s="10">
        <v>55.09</v>
      </c>
      <c r="Y30" s="10">
        <v>55.65</v>
      </c>
      <c r="Z30" s="10">
        <v>54.11</v>
      </c>
      <c r="AA30" s="10">
        <v>55.14</v>
      </c>
      <c r="AB30" s="95">
        <v>262500</v>
      </c>
      <c r="AC30" s="10">
        <v>55.03</v>
      </c>
      <c r="AD30" s="2">
        <f t="shared" si="0"/>
        <v>1.5399999999999991</v>
      </c>
      <c r="AE30" s="138">
        <f t="shared" si="1"/>
        <v>-1.8138944313441652E-3</v>
      </c>
    </row>
    <row r="31" spans="1:31" x14ac:dyDescent="0.25">
      <c r="W31" s="133">
        <v>42500</v>
      </c>
      <c r="X31" s="10">
        <v>54.45</v>
      </c>
      <c r="Y31" s="10">
        <v>55.31</v>
      </c>
      <c r="Z31" s="10">
        <v>53.04</v>
      </c>
      <c r="AA31" s="10">
        <v>55.24</v>
      </c>
      <c r="AB31" s="95">
        <v>228200</v>
      </c>
      <c r="AC31" s="10">
        <v>55.13</v>
      </c>
      <c r="AD31" s="2">
        <f t="shared" si="0"/>
        <v>2.2700000000000031</v>
      </c>
      <c r="AE31" s="138">
        <f t="shared" si="1"/>
        <v>2.2820037105751423E-2</v>
      </c>
    </row>
    <row r="32" spans="1:31" x14ac:dyDescent="0.25">
      <c r="W32" s="133">
        <v>42499</v>
      </c>
      <c r="X32" s="10">
        <v>54.21</v>
      </c>
      <c r="Y32" s="10">
        <v>54.45</v>
      </c>
      <c r="Z32" s="10">
        <v>53.76</v>
      </c>
      <c r="AA32" s="10">
        <v>54.01</v>
      </c>
      <c r="AB32" s="95">
        <v>264100</v>
      </c>
      <c r="AC32" s="10">
        <v>53.9</v>
      </c>
      <c r="AD32" s="2">
        <f t="shared" si="0"/>
        <v>0.69000000000000483</v>
      </c>
      <c r="AE32" s="138">
        <f t="shared" si="1"/>
        <v>-6.0851926977687487E-3</v>
      </c>
    </row>
    <row r="33" spans="1:31" x14ac:dyDescent="0.25">
      <c r="L33" t="s">
        <v>271</v>
      </c>
      <c r="M33" s="2">
        <f>M51+K51-F51</f>
        <v>33.940000000000055</v>
      </c>
      <c r="W33" s="133">
        <v>42496</v>
      </c>
      <c r="X33" s="10">
        <v>53.09</v>
      </c>
      <c r="Y33" s="10">
        <v>54.34</v>
      </c>
      <c r="Z33" s="10">
        <v>53.04</v>
      </c>
      <c r="AA33" s="10">
        <v>54.34</v>
      </c>
      <c r="AB33" s="95">
        <v>305400</v>
      </c>
      <c r="AC33" s="10">
        <v>54.23</v>
      </c>
      <c r="AD33" s="2">
        <f t="shared" si="0"/>
        <v>1.3000000000000043</v>
      </c>
      <c r="AE33" s="138">
        <f t="shared" si="1"/>
        <v>2.0703933747411973E-2</v>
      </c>
    </row>
    <row r="34" spans="1:31" x14ac:dyDescent="0.25">
      <c r="A34" s="418" t="s">
        <v>1</v>
      </c>
      <c r="B34" s="418" t="s">
        <v>2</v>
      </c>
      <c r="C34" s="418" t="s">
        <v>4</v>
      </c>
      <c r="D34" s="420" t="s">
        <v>5</v>
      </c>
      <c r="E34" s="420" t="s">
        <v>94</v>
      </c>
      <c r="F34" s="420" t="s">
        <v>60</v>
      </c>
      <c r="G34" s="418" t="s">
        <v>3</v>
      </c>
      <c r="H34" s="418" t="s">
        <v>6</v>
      </c>
      <c r="I34" s="418" t="s">
        <v>7</v>
      </c>
      <c r="J34" s="418" t="s">
        <v>95</v>
      </c>
      <c r="K34" s="418" t="s">
        <v>61</v>
      </c>
      <c r="L34" s="418" t="s">
        <v>77</v>
      </c>
      <c r="M34" s="418" t="s">
        <v>38</v>
      </c>
      <c r="W34" s="133">
        <v>42495</v>
      </c>
      <c r="X34" s="10">
        <v>53.36</v>
      </c>
      <c r="Y34" s="10">
        <v>53.71</v>
      </c>
      <c r="Z34" s="10">
        <v>53.08</v>
      </c>
      <c r="AA34" s="10">
        <v>53.24</v>
      </c>
      <c r="AB34" s="95">
        <v>277600</v>
      </c>
      <c r="AC34" s="10">
        <v>53.13</v>
      </c>
      <c r="AD34" s="2">
        <f t="shared" si="0"/>
        <v>0.63000000000000256</v>
      </c>
      <c r="AE34" s="138">
        <f t="shared" si="1"/>
        <v>0</v>
      </c>
    </row>
    <row r="35" spans="1:31" x14ac:dyDescent="0.25">
      <c r="A35" s="421" t="s">
        <v>53</v>
      </c>
      <c r="B35" s="411">
        <v>42214</v>
      </c>
      <c r="C35" s="412">
        <v>15</v>
      </c>
      <c r="D35" s="413">
        <v>47.8</v>
      </c>
      <c r="E35" s="413">
        <v>0</v>
      </c>
      <c r="F35" s="413">
        <f>C35*D35</f>
        <v>717</v>
      </c>
      <c r="G35" s="411">
        <v>42313</v>
      </c>
      <c r="H35" s="413">
        <v>70</v>
      </c>
      <c r="I35" s="413">
        <v>46.15</v>
      </c>
      <c r="J35" s="413">
        <v>0.06</v>
      </c>
      <c r="K35" s="412">
        <f>I35*H35-J35</f>
        <v>3230.44</v>
      </c>
      <c r="L35" s="411">
        <v>42247</v>
      </c>
      <c r="M35" s="413">
        <v>3.5</v>
      </c>
      <c r="W35" s="133">
        <v>42494</v>
      </c>
      <c r="X35" s="10">
        <v>53.38</v>
      </c>
      <c r="Y35" s="10">
        <v>53.9</v>
      </c>
      <c r="Z35" s="10">
        <v>53.07</v>
      </c>
      <c r="AA35" s="10">
        <v>53.24</v>
      </c>
      <c r="AB35" s="95">
        <v>325400</v>
      </c>
      <c r="AC35" s="10">
        <v>53.13</v>
      </c>
      <c r="AD35" s="2">
        <f t="shared" si="0"/>
        <v>0.82999999999999829</v>
      </c>
      <c r="AE35" s="138">
        <f t="shared" si="1"/>
        <v>-8.0283793876027021E-3</v>
      </c>
    </row>
    <row r="36" spans="1:31" x14ac:dyDescent="0.25">
      <c r="A36" s="422" t="s">
        <v>71</v>
      </c>
      <c r="B36" s="411">
        <v>42233</v>
      </c>
      <c r="C36" s="412">
        <v>20</v>
      </c>
      <c r="D36" s="413">
        <v>47.5</v>
      </c>
      <c r="E36" s="413">
        <v>0</v>
      </c>
      <c r="F36" s="413">
        <f>C36*D36</f>
        <v>950</v>
      </c>
      <c r="G36" s="412"/>
      <c r="H36" s="412"/>
      <c r="I36" s="412"/>
      <c r="J36" s="412"/>
      <c r="K36" s="412"/>
      <c r="L36" s="411">
        <v>42338</v>
      </c>
      <c r="M36" s="412"/>
      <c r="W36" s="133">
        <v>42493</v>
      </c>
      <c r="X36" s="10">
        <v>54.6</v>
      </c>
      <c r="Y36" s="10">
        <v>54.6</v>
      </c>
      <c r="Z36" s="10">
        <v>53.41</v>
      </c>
      <c r="AA36" s="10">
        <v>53.67</v>
      </c>
      <c r="AB36" s="95">
        <v>296200</v>
      </c>
      <c r="AC36" s="10">
        <v>53.56</v>
      </c>
      <c r="AD36" s="2">
        <f t="shared" si="0"/>
        <v>1.1900000000000048</v>
      </c>
      <c r="AE36" s="138">
        <f t="shared" si="1"/>
        <v>-2.3696682464454888E-2</v>
      </c>
    </row>
    <row r="37" spans="1:31" x14ac:dyDescent="0.25">
      <c r="A37" s="412"/>
      <c r="B37" s="411">
        <v>42269</v>
      </c>
      <c r="C37" s="412">
        <v>35</v>
      </c>
      <c r="D37" s="413">
        <v>43.8</v>
      </c>
      <c r="E37" s="413">
        <v>0</v>
      </c>
      <c r="F37" s="413">
        <f>C37*D37</f>
        <v>1533</v>
      </c>
      <c r="G37" s="412"/>
      <c r="H37" s="412"/>
      <c r="I37" s="412"/>
      <c r="J37" s="412"/>
      <c r="K37" s="412"/>
      <c r="L37" s="412"/>
      <c r="M37" s="412"/>
      <c r="W37" s="133">
        <v>42492</v>
      </c>
      <c r="X37" s="10">
        <v>54.27</v>
      </c>
      <c r="Y37" s="10">
        <v>54.99</v>
      </c>
      <c r="Z37" s="10">
        <v>53.81</v>
      </c>
      <c r="AA37" s="10">
        <v>54.97</v>
      </c>
      <c r="AB37" s="95">
        <v>330300</v>
      </c>
      <c r="AC37" s="10">
        <v>54.86</v>
      </c>
      <c r="AD37" s="2">
        <f t="shared" si="0"/>
        <v>1.1799999999999997</v>
      </c>
      <c r="AE37" s="138">
        <f t="shared" si="1"/>
        <v>1.4048059149722736E-2</v>
      </c>
    </row>
    <row r="38" spans="1:31" x14ac:dyDescent="0.25">
      <c r="A38" s="412"/>
      <c r="B38" s="412"/>
      <c r="C38" s="412"/>
      <c r="D38" s="413"/>
      <c r="E38" s="413"/>
      <c r="F38" s="413"/>
      <c r="G38" s="412"/>
      <c r="H38" s="412"/>
      <c r="I38" s="412"/>
      <c r="J38" s="412"/>
      <c r="K38" s="412"/>
      <c r="L38" s="412"/>
      <c r="M38" s="412"/>
      <c r="W38" s="133">
        <v>42489</v>
      </c>
      <c r="X38" s="10">
        <v>55.1</v>
      </c>
      <c r="Y38" s="10">
        <v>55.49</v>
      </c>
      <c r="Z38" s="10">
        <v>53.9</v>
      </c>
      <c r="AA38" s="10">
        <v>54.21</v>
      </c>
      <c r="AB38" s="95">
        <v>391500</v>
      </c>
      <c r="AC38" s="10">
        <v>54.1</v>
      </c>
      <c r="AD38" s="2">
        <f t="shared" si="0"/>
        <v>1.5900000000000034</v>
      </c>
      <c r="AE38" s="138">
        <f t="shared" si="1"/>
        <v>-1.7078488372093026E-2</v>
      </c>
    </row>
    <row r="39" spans="1:31" x14ac:dyDescent="0.25">
      <c r="A39" s="412"/>
      <c r="B39" s="412"/>
      <c r="C39" s="412"/>
      <c r="D39" s="413"/>
      <c r="E39" s="413"/>
      <c r="F39" s="413"/>
      <c r="G39" s="412"/>
      <c r="H39" s="412"/>
      <c r="I39" s="412"/>
      <c r="J39" s="412"/>
      <c r="K39" s="412"/>
      <c r="L39" s="412"/>
      <c r="M39" s="412"/>
      <c r="W39" s="133">
        <v>42488</v>
      </c>
      <c r="X39" s="10">
        <v>55.03</v>
      </c>
      <c r="Y39" s="10">
        <v>55.34</v>
      </c>
      <c r="Z39" s="10">
        <v>53.94</v>
      </c>
      <c r="AA39" s="10">
        <v>55.15</v>
      </c>
      <c r="AB39" s="95">
        <v>416000</v>
      </c>
      <c r="AC39" s="10">
        <v>55.04</v>
      </c>
      <c r="AD39" s="2">
        <f t="shared" si="0"/>
        <v>1.4000000000000057</v>
      </c>
      <c r="AE39" s="138">
        <f t="shared" si="1"/>
        <v>-7.2621641249093205E-4</v>
      </c>
    </row>
    <row r="40" spans="1:31" x14ac:dyDescent="0.25">
      <c r="A40" s="412"/>
      <c r="B40" s="412"/>
      <c r="C40" s="412"/>
      <c r="D40" s="413"/>
      <c r="E40" s="413"/>
      <c r="F40" s="413"/>
      <c r="G40" s="412"/>
      <c r="H40" s="412"/>
      <c r="I40" s="412"/>
      <c r="J40" s="412"/>
      <c r="K40" s="412"/>
      <c r="L40" s="412"/>
      <c r="M40" s="412"/>
      <c r="W40" s="133">
        <v>42487</v>
      </c>
      <c r="X40" s="10">
        <v>55</v>
      </c>
      <c r="Y40" s="10">
        <v>55.6</v>
      </c>
      <c r="Z40" s="10">
        <v>54.81</v>
      </c>
      <c r="AA40" s="10">
        <v>55.19</v>
      </c>
      <c r="AB40" s="95">
        <v>501400</v>
      </c>
      <c r="AC40" s="10">
        <v>55.08</v>
      </c>
      <c r="AD40" s="2">
        <f t="shared" si="0"/>
        <v>0.78999999999999915</v>
      </c>
      <c r="AE40" s="138">
        <f t="shared" si="1"/>
        <v>5.1094890510949842E-3</v>
      </c>
    </row>
    <row r="41" spans="1:31" x14ac:dyDescent="0.25">
      <c r="A41" s="412"/>
      <c r="B41" s="412"/>
      <c r="C41" s="412"/>
      <c r="D41" s="413"/>
      <c r="E41" s="413"/>
      <c r="F41" s="413"/>
      <c r="G41" s="412"/>
      <c r="H41" s="412"/>
      <c r="I41" s="412"/>
      <c r="J41" s="412"/>
      <c r="K41" s="412"/>
      <c r="L41" s="412"/>
      <c r="M41" s="412"/>
      <c r="O41" s="34"/>
      <c r="W41" s="133">
        <v>42486</v>
      </c>
      <c r="X41" s="10">
        <v>54.67</v>
      </c>
      <c r="Y41" s="10">
        <v>55.05</v>
      </c>
      <c r="Z41" s="10">
        <v>54.47</v>
      </c>
      <c r="AA41" s="10">
        <v>54.91</v>
      </c>
      <c r="AB41" s="95">
        <v>326900</v>
      </c>
      <c r="AC41" s="10">
        <v>54.8</v>
      </c>
      <c r="AD41" s="2">
        <f t="shared" si="0"/>
        <v>0.57999999999999829</v>
      </c>
      <c r="AE41" s="138">
        <f t="shared" si="1"/>
        <v>3.66300366300365E-3</v>
      </c>
    </row>
    <row r="42" spans="1:31" ht="20.25" thickBot="1" x14ac:dyDescent="0.35">
      <c r="A42" s="412"/>
      <c r="B42" s="412"/>
      <c r="C42" s="412"/>
      <c r="D42" s="413"/>
      <c r="E42" s="413"/>
      <c r="F42" s="413"/>
      <c r="G42" s="412"/>
      <c r="H42" s="412"/>
      <c r="I42" s="412"/>
      <c r="J42" s="412"/>
      <c r="K42" s="412"/>
      <c r="L42" s="412"/>
      <c r="M42" s="412"/>
      <c r="O42" s="474" t="s">
        <v>78</v>
      </c>
      <c r="P42" s="474"/>
      <c r="Q42" s="34"/>
      <c r="T42" s="91" t="s">
        <v>113</v>
      </c>
      <c r="W42" s="133">
        <v>42485</v>
      </c>
      <c r="X42" s="10">
        <v>55.16</v>
      </c>
      <c r="Y42" s="10">
        <v>55.38</v>
      </c>
      <c r="Z42" s="10">
        <v>54.43</v>
      </c>
      <c r="AA42" s="10">
        <v>54.71</v>
      </c>
      <c r="AB42" s="95">
        <v>371700</v>
      </c>
      <c r="AC42" s="10">
        <v>54.6</v>
      </c>
      <c r="AD42" s="2">
        <f t="shared" si="0"/>
        <v>0.95000000000000284</v>
      </c>
      <c r="AE42" s="138">
        <f t="shared" si="1"/>
        <v>-3.6496350364962904E-3</v>
      </c>
    </row>
    <row r="43" spans="1:31" ht="15.75" thickTop="1" x14ac:dyDescent="0.25">
      <c r="A43" s="412"/>
      <c r="B43" s="412"/>
      <c r="C43" s="412"/>
      <c r="D43" s="413"/>
      <c r="E43" s="413"/>
      <c r="F43" s="413"/>
      <c r="G43" s="412"/>
      <c r="H43" s="412"/>
      <c r="I43" s="412"/>
      <c r="J43" s="412"/>
      <c r="K43" s="412"/>
      <c r="L43" s="412"/>
      <c r="M43" s="412"/>
      <c r="O43" s="83">
        <v>1.1000000000000001</v>
      </c>
      <c r="P43" s="83">
        <f>O43*$Q$4</f>
        <v>64.339000000000013</v>
      </c>
      <c r="Q43" s="34"/>
      <c r="T43" s="128" t="s">
        <v>98</v>
      </c>
      <c r="U43" s="98">
        <v>57.87</v>
      </c>
      <c r="W43" s="133">
        <v>42482</v>
      </c>
      <c r="X43" s="10">
        <v>54.09</v>
      </c>
      <c r="Y43" s="10">
        <v>55.41</v>
      </c>
      <c r="Z43" s="10">
        <v>54.09</v>
      </c>
      <c r="AA43" s="10">
        <v>54.91</v>
      </c>
      <c r="AB43" s="95">
        <v>682700</v>
      </c>
      <c r="AC43" s="10">
        <v>54.8</v>
      </c>
      <c r="AD43" s="2">
        <f t="shared" si="0"/>
        <v>1.3199999999999932</v>
      </c>
      <c r="AE43" s="138">
        <f t="shared" si="1"/>
        <v>1.2790060295999606E-3</v>
      </c>
    </row>
    <row r="44" spans="1:31" x14ac:dyDescent="0.25">
      <c r="A44" s="412"/>
      <c r="B44" s="412"/>
      <c r="C44" s="412"/>
      <c r="D44" s="413"/>
      <c r="E44" s="413"/>
      <c r="F44" s="413"/>
      <c r="G44" s="412"/>
      <c r="H44" s="412"/>
      <c r="I44" s="412"/>
      <c r="J44" s="412"/>
      <c r="K44" s="412"/>
      <c r="L44" s="412"/>
      <c r="M44" s="412"/>
      <c r="O44" s="83">
        <v>1.0900000000000001</v>
      </c>
      <c r="P44" s="83">
        <f t="shared" ref="P44:P63" si="2">O44*$Q$4</f>
        <v>63.754100000000008</v>
      </c>
      <c r="Q44" s="34"/>
      <c r="T44" s="93" t="s">
        <v>99</v>
      </c>
      <c r="U44" s="88">
        <v>58.66</v>
      </c>
      <c r="W44" s="133">
        <v>42481</v>
      </c>
      <c r="X44" s="10">
        <v>55</v>
      </c>
      <c r="Y44" s="10">
        <v>55.79</v>
      </c>
      <c r="Z44" s="10">
        <v>53.83</v>
      </c>
      <c r="AA44" s="10">
        <v>54.84</v>
      </c>
      <c r="AB44" s="95">
        <v>806800</v>
      </c>
      <c r="AC44" s="10">
        <v>54.73</v>
      </c>
      <c r="AD44" s="2">
        <f t="shared" si="0"/>
        <v>1.9600000000000009</v>
      </c>
      <c r="AE44" s="138">
        <f t="shared" si="1"/>
        <v>-9.2324402606807077E-3</v>
      </c>
    </row>
    <row r="45" spans="1:31" x14ac:dyDescent="0.25">
      <c r="A45" s="412"/>
      <c r="B45" s="412"/>
      <c r="C45" s="412"/>
      <c r="D45" s="413"/>
      <c r="E45" s="413"/>
      <c r="F45" s="413"/>
      <c r="G45" s="412"/>
      <c r="H45" s="412"/>
      <c r="I45" s="412"/>
      <c r="J45" s="412"/>
      <c r="K45" s="412"/>
      <c r="L45" s="412"/>
      <c r="M45" s="412"/>
      <c r="O45" s="83">
        <v>1.08</v>
      </c>
      <c r="P45" s="83">
        <f t="shared" si="2"/>
        <v>63.169200000000004</v>
      </c>
      <c r="Q45" s="34"/>
      <c r="T45" s="93" t="s">
        <v>100</v>
      </c>
      <c r="U45" s="88" t="s">
        <v>482</v>
      </c>
      <c r="W45" s="133">
        <v>42480</v>
      </c>
      <c r="X45" s="10">
        <v>52.3</v>
      </c>
      <c r="Y45" s="10">
        <v>56.83</v>
      </c>
      <c r="Z45" s="10">
        <v>51.91</v>
      </c>
      <c r="AA45" s="10">
        <v>55.35</v>
      </c>
      <c r="AB45" s="95">
        <v>1387900</v>
      </c>
      <c r="AC45" s="10">
        <v>55.24</v>
      </c>
      <c r="AD45" s="2">
        <f t="shared" si="0"/>
        <v>4.9200000000000017</v>
      </c>
      <c r="AE45" s="138">
        <f t="shared" si="1"/>
        <v>4.7402351156617284E-2</v>
      </c>
    </row>
    <row r="46" spans="1:31" x14ac:dyDescent="0.25">
      <c r="A46" s="412"/>
      <c r="B46" s="412"/>
      <c r="C46" s="412"/>
      <c r="D46" s="413"/>
      <c r="E46" s="413"/>
      <c r="F46" s="413"/>
      <c r="G46" s="412"/>
      <c r="H46" s="412"/>
      <c r="I46" s="412"/>
      <c r="J46" s="412"/>
      <c r="K46" s="412"/>
      <c r="L46" s="412"/>
      <c r="M46" s="412"/>
      <c r="O46" s="83">
        <v>1.07</v>
      </c>
      <c r="P46" s="83">
        <f t="shared" si="2"/>
        <v>62.584300000000006</v>
      </c>
      <c r="Q46" s="83"/>
      <c r="T46" s="93" t="s">
        <v>101</v>
      </c>
      <c r="U46" s="88" t="s">
        <v>483</v>
      </c>
      <c r="W46" s="133">
        <v>42479</v>
      </c>
      <c r="X46" s="10">
        <v>53.43</v>
      </c>
      <c r="Y46" s="10">
        <v>53.43</v>
      </c>
      <c r="Z46" s="10">
        <v>52.4</v>
      </c>
      <c r="AA46" s="10">
        <v>52.85</v>
      </c>
      <c r="AB46" s="95">
        <v>302100</v>
      </c>
      <c r="AC46" s="10">
        <v>52.74</v>
      </c>
      <c r="AD46" s="2">
        <f t="shared" si="0"/>
        <v>1.0300000000000011</v>
      </c>
      <c r="AE46" s="138">
        <f t="shared" si="1"/>
        <v>3.7936267071336793E-4</v>
      </c>
    </row>
    <row r="47" spans="1:31" x14ac:dyDescent="0.25">
      <c r="A47" s="412"/>
      <c r="B47" s="412"/>
      <c r="C47" s="412"/>
      <c r="D47" s="413"/>
      <c r="E47" s="413"/>
      <c r="F47" s="413"/>
      <c r="G47" s="412"/>
      <c r="H47" s="412"/>
      <c r="I47" s="412"/>
      <c r="J47" s="412"/>
      <c r="K47" s="412"/>
      <c r="L47" s="412"/>
      <c r="M47" s="412"/>
      <c r="O47" s="83">
        <v>1.06</v>
      </c>
      <c r="P47" s="83">
        <f t="shared" si="2"/>
        <v>61.999400000000009</v>
      </c>
      <c r="Q47" s="83"/>
      <c r="T47" s="93" t="s">
        <v>102</v>
      </c>
      <c r="U47" s="88">
        <v>55.6</v>
      </c>
      <c r="W47" s="133">
        <v>42478</v>
      </c>
      <c r="X47" s="10">
        <v>52.2</v>
      </c>
      <c r="Y47" s="10">
        <v>53</v>
      </c>
      <c r="Z47" s="10">
        <v>52.2</v>
      </c>
      <c r="AA47" s="10">
        <v>52.83</v>
      </c>
      <c r="AB47" s="95">
        <v>206300</v>
      </c>
      <c r="AC47" s="10">
        <v>52.72</v>
      </c>
      <c r="AD47" s="2">
        <f t="shared" si="0"/>
        <v>0.79999999999999716</v>
      </c>
      <c r="AE47" s="138">
        <f t="shared" si="1"/>
        <v>4.5731707317073766E-3</v>
      </c>
    </row>
    <row r="48" spans="1:31" x14ac:dyDescent="0.25">
      <c r="A48" s="412"/>
      <c r="B48" s="412"/>
      <c r="C48" s="412"/>
      <c r="D48" s="413"/>
      <c r="E48" s="413"/>
      <c r="F48" s="413"/>
      <c r="G48" s="412"/>
      <c r="H48" s="412"/>
      <c r="I48" s="412"/>
      <c r="J48" s="412"/>
      <c r="K48" s="412"/>
      <c r="L48" s="412"/>
      <c r="M48" s="412"/>
      <c r="O48" s="83">
        <v>1.05</v>
      </c>
      <c r="P48" s="83">
        <f t="shared" si="2"/>
        <v>61.414500000000004</v>
      </c>
      <c r="Q48" s="83"/>
      <c r="T48" s="93" t="s">
        <v>103</v>
      </c>
      <c r="U48" s="88">
        <v>1.2606999999999999</v>
      </c>
      <c r="W48" s="133">
        <v>42475</v>
      </c>
      <c r="X48" s="10">
        <v>52.22</v>
      </c>
      <c r="Y48" s="10">
        <v>53</v>
      </c>
      <c r="Z48" s="10">
        <v>52.22</v>
      </c>
      <c r="AA48" s="10">
        <v>52.59</v>
      </c>
      <c r="AB48" s="95">
        <v>301900</v>
      </c>
      <c r="AC48" s="10">
        <v>52.48</v>
      </c>
      <c r="AD48" s="2">
        <f t="shared" si="0"/>
        <v>0.78000000000000114</v>
      </c>
      <c r="AE48" s="138">
        <f t="shared" si="1"/>
        <v>4.0176009183086059E-3</v>
      </c>
    </row>
    <row r="49" spans="1:31" x14ac:dyDescent="0.25">
      <c r="A49" s="412"/>
      <c r="B49" s="412"/>
      <c r="C49" s="412"/>
      <c r="D49" s="413"/>
      <c r="E49" s="413"/>
      <c r="F49" s="413"/>
      <c r="G49" s="412"/>
      <c r="H49" s="412"/>
      <c r="I49" s="412"/>
      <c r="J49" s="412"/>
      <c r="K49" s="412"/>
      <c r="L49" s="412"/>
      <c r="M49" s="412"/>
      <c r="O49" s="83">
        <v>1.04</v>
      </c>
      <c r="P49" s="83">
        <f t="shared" si="2"/>
        <v>60.829600000000006</v>
      </c>
      <c r="Q49" s="83"/>
      <c r="T49" s="93" t="s">
        <v>123</v>
      </c>
      <c r="U49" s="88" t="s">
        <v>231</v>
      </c>
      <c r="W49" s="133">
        <v>42474</v>
      </c>
      <c r="X49" s="10">
        <v>52.74</v>
      </c>
      <c r="Y49" s="10">
        <v>52.89</v>
      </c>
      <c r="Z49" s="10">
        <v>52.29</v>
      </c>
      <c r="AA49" s="10">
        <v>52.37</v>
      </c>
      <c r="AB49" s="95">
        <v>231100</v>
      </c>
      <c r="AC49" s="10">
        <v>52.27</v>
      </c>
      <c r="AD49" s="2">
        <f t="shared" si="0"/>
        <v>0.60000000000000142</v>
      </c>
      <c r="AE49" s="138">
        <f t="shared" si="1"/>
        <v>-4.9495526365885834E-3</v>
      </c>
    </row>
    <row r="50" spans="1:31" x14ac:dyDescent="0.25">
      <c r="A50" s="412"/>
      <c r="B50" s="412"/>
      <c r="C50" s="412"/>
      <c r="D50" s="413"/>
      <c r="E50" s="413"/>
      <c r="F50" s="413"/>
      <c r="G50" s="412"/>
      <c r="H50" s="412"/>
      <c r="I50" s="412"/>
      <c r="J50" s="412"/>
      <c r="K50" s="412"/>
      <c r="L50" s="412"/>
      <c r="M50" s="412"/>
      <c r="O50" s="83">
        <v>1.03</v>
      </c>
      <c r="P50" s="83">
        <f t="shared" si="2"/>
        <v>60.244700000000002</v>
      </c>
      <c r="Q50" s="83"/>
      <c r="T50" s="93"/>
      <c r="U50" s="88"/>
      <c r="W50" s="133">
        <v>42473</v>
      </c>
      <c r="X50" s="10">
        <v>52.97</v>
      </c>
      <c r="Y50" s="10">
        <v>53.02</v>
      </c>
      <c r="Z50" s="10">
        <v>52.39</v>
      </c>
      <c r="AA50" s="10">
        <v>52.64</v>
      </c>
      <c r="AB50" s="95">
        <v>346900</v>
      </c>
      <c r="AC50" s="10">
        <v>52.53</v>
      </c>
      <c r="AD50" s="2">
        <f t="shared" si="0"/>
        <v>0.63000000000000256</v>
      </c>
      <c r="AE50" s="138">
        <f t="shared" si="1"/>
        <v>8.446918794394298E-3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59.659800000000004</v>
      </c>
      <c r="Q51" s="83"/>
      <c r="T51" s="93" t="s">
        <v>105</v>
      </c>
      <c r="U51" s="88" t="s">
        <v>409</v>
      </c>
      <c r="W51" s="133">
        <v>42472</v>
      </c>
      <c r="X51" s="10">
        <v>51.77</v>
      </c>
      <c r="Y51" s="10">
        <v>52.68</v>
      </c>
      <c r="Z51" s="10">
        <v>51.64</v>
      </c>
      <c r="AA51" s="10">
        <v>52.19</v>
      </c>
      <c r="AB51" s="95">
        <v>117400</v>
      </c>
      <c r="AC51" s="10">
        <v>52.09</v>
      </c>
      <c r="AD51" s="2">
        <f t="shared" si="0"/>
        <v>1.0399999999999991</v>
      </c>
      <c r="AE51" s="138">
        <f t="shared" si="1"/>
        <v>1.1063664596273393E-2</v>
      </c>
    </row>
    <row r="52" spans="1:31" x14ac:dyDescent="0.25">
      <c r="A52" s="412"/>
      <c r="B52" s="412"/>
      <c r="C52" s="412"/>
      <c r="D52" s="413"/>
      <c r="E52" s="413"/>
      <c r="F52" s="413"/>
      <c r="G52" s="412"/>
      <c r="H52" s="412"/>
      <c r="I52" s="412"/>
      <c r="J52" s="412"/>
      <c r="K52" s="412"/>
      <c r="L52" s="412"/>
      <c r="M52" s="412"/>
      <c r="O52" s="83">
        <v>1.01</v>
      </c>
      <c r="P52" s="83">
        <f t="shared" si="2"/>
        <v>59.0749</v>
      </c>
      <c r="Q52" s="83"/>
      <c r="T52" s="93" t="s">
        <v>106</v>
      </c>
      <c r="U52" s="88" t="s">
        <v>317</v>
      </c>
      <c r="W52" s="133">
        <v>42471</v>
      </c>
      <c r="X52" s="10">
        <v>51.63</v>
      </c>
      <c r="Y52" s="10">
        <v>52.4</v>
      </c>
      <c r="Z52" s="10">
        <v>51.58</v>
      </c>
      <c r="AA52" s="10">
        <v>51.62</v>
      </c>
      <c r="AB52" s="95">
        <v>165400</v>
      </c>
      <c r="AC52" s="10">
        <v>51.52</v>
      </c>
      <c r="AD52" s="2">
        <f t="shared" si="0"/>
        <v>0.82000000000000028</v>
      </c>
      <c r="AE52" s="138">
        <f t="shared" si="1"/>
        <v>6.0535051747705459E-3</v>
      </c>
    </row>
    <row r="53" spans="1:31" x14ac:dyDescent="0.25">
      <c r="O53" s="83">
        <v>1</v>
      </c>
      <c r="P53" s="83">
        <f t="shared" si="2"/>
        <v>58.49</v>
      </c>
      <c r="Q53" s="83"/>
      <c r="T53" s="93" t="s">
        <v>107</v>
      </c>
      <c r="U53" s="90">
        <v>192626</v>
      </c>
      <c r="W53" s="133">
        <v>42468</v>
      </c>
      <c r="X53" s="10">
        <v>51.75</v>
      </c>
      <c r="Y53" s="10">
        <v>52.27</v>
      </c>
      <c r="Z53" s="10">
        <v>51.11</v>
      </c>
      <c r="AA53" s="10">
        <v>51.31</v>
      </c>
      <c r="AB53" s="95">
        <v>137000</v>
      </c>
      <c r="AC53" s="10">
        <v>51.21</v>
      </c>
      <c r="AD53" s="2">
        <f t="shared" si="0"/>
        <v>1.1600000000000037</v>
      </c>
      <c r="AE53" s="138">
        <f t="shared" si="1"/>
        <v>5.8927519151443786E-3</v>
      </c>
    </row>
    <row r="54" spans="1:31" x14ac:dyDescent="0.25">
      <c r="O54" s="83">
        <v>0.99</v>
      </c>
      <c r="P54" s="83">
        <f t="shared" si="2"/>
        <v>57.905100000000004</v>
      </c>
      <c r="Q54" s="83"/>
      <c r="T54" s="93" t="s">
        <v>110</v>
      </c>
      <c r="U54" s="90">
        <v>316095</v>
      </c>
      <c r="W54" s="133">
        <v>42467</v>
      </c>
      <c r="X54" s="10">
        <v>51.22</v>
      </c>
      <c r="Y54" s="10">
        <v>51.91</v>
      </c>
      <c r="Z54" s="10">
        <v>50.73</v>
      </c>
      <c r="AA54" s="10">
        <v>51.01</v>
      </c>
      <c r="AB54" s="95">
        <v>238100</v>
      </c>
      <c r="AC54" s="10">
        <v>50.91</v>
      </c>
      <c r="AD54" s="2">
        <f t="shared" si="0"/>
        <v>1.1799999999999997</v>
      </c>
      <c r="AE54" s="138">
        <f t="shared" si="1"/>
        <v>-1.2606671838634731E-2</v>
      </c>
    </row>
    <row r="55" spans="1:31" x14ac:dyDescent="0.25">
      <c r="O55" s="83">
        <v>0.98</v>
      </c>
      <c r="P55" s="83">
        <f t="shared" si="2"/>
        <v>57.3202</v>
      </c>
      <c r="Q55" s="83"/>
      <c r="T55" s="93" t="s">
        <v>108</v>
      </c>
      <c r="U55" s="88" t="s">
        <v>410</v>
      </c>
      <c r="W55" s="133">
        <v>42466</v>
      </c>
      <c r="X55" s="10">
        <v>51.27</v>
      </c>
      <c r="Y55" s="10">
        <v>51.89</v>
      </c>
      <c r="Z55" s="10">
        <v>50.78</v>
      </c>
      <c r="AA55" s="10">
        <v>51.66</v>
      </c>
      <c r="AB55" s="95">
        <v>179000</v>
      </c>
      <c r="AC55" s="10">
        <v>51.56</v>
      </c>
      <c r="AD55" s="2">
        <f t="shared" si="0"/>
        <v>1.1099999999999994</v>
      </c>
      <c r="AE55" s="138">
        <f t="shared" si="1"/>
        <v>6.2451209992193668E-3</v>
      </c>
    </row>
    <row r="56" spans="1:31" x14ac:dyDescent="0.25">
      <c r="O56" s="83">
        <v>0.97</v>
      </c>
      <c r="P56" s="83">
        <f t="shared" si="2"/>
        <v>56.735300000000002</v>
      </c>
      <c r="Q56" s="83"/>
      <c r="T56" s="93" t="s">
        <v>111</v>
      </c>
      <c r="U56" s="88">
        <v>23.53</v>
      </c>
      <c r="W56" s="133">
        <v>42465</v>
      </c>
      <c r="X56" s="10">
        <v>51.04</v>
      </c>
      <c r="Y56" s="10">
        <v>51.68</v>
      </c>
      <c r="Z56" s="10">
        <v>50.7</v>
      </c>
      <c r="AA56" s="10">
        <v>51.34</v>
      </c>
      <c r="AB56" s="95">
        <v>258300</v>
      </c>
      <c r="AC56" s="10">
        <v>51.24</v>
      </c>
      <c r="AD56" s="2">
        <f t="shared" si="0"/>
        <v>0.97999999999999687</v>
      </c>
      <c r="AE56" s="138">
        <f t="shared" si="1"/>
        <v>-3.6943418238382097E-3</v>
      </c>
    </row>
    <row r="57" spans="1:31" x14ac:dyDescent="0.25">
      <c r="O57" s="83">
        <v>0.96</v>
      </c>
      <c r="P57" s="83">
        <f t="shared" si="2"/>
        <v>56.150399999999998</v>
      </c>
      <c r="Q57" s="83"/>
      <c r="T57" s="93" t="s">
        <v>112</v>
      </c>
      <c r="U57" s="88">
        <v>2.4900000000000002</v>
      </c>
      <c r="W57" s="133">
        <v>42464</v>
      </c>
      <c r="X57" s="10">
        <v>52.51</v>
      </c>
      <c r="Y57" s="10">
        <v>52.89</v>
      </c>
      <c r="Z57" s="10">
        <v>51.52</v>
      </c>
      <c r="AA57" s="10">
        <v>51.53</v>
      </c>
      <c r="AB57" s="95">
        <v>145900</v>
      </c>
      <c r="AC57" s="10">
        <v>51.43</v>
      </c>
      <c r="AD57" s="2">
        <f t="shared" si="0"/>
        <v>1.3699999999999974</v>
      </c>
      <c r="AE57" s="138">
        <f t="shared" si="1"/>
        <v>-1.6258607498087274E-2</v>
      </c>
    </row>
    <row r="58" spans="1:31" x14ac:dyDescent="0.25">
      <c r="O58" s="83">
        <v>0.95</v>
      </c>
      <c r="P58" s="83">
        <f t="shared" si="2"/>
        <v>55.5655</v>
      </c>
      <c r="Q58" s="83"/>
      <c r="T58" s="93" t="s">
        <v>109</v>
      </c>
      <c r="U58" s="88" t="s">
        <v>325</v>
      </c>
      <c r="W58" s="133">
        <v>42461</v>
      </c>
      <c r="X58" s="10">
        <v>51.47</v>
      </c>
      <c r="Y58" s="10">
        <v>52.55</v>
      </c>
      <c r="Z58" s="10">
        <v>51.07</v>
      </c>
      <c r="AA58" s="10">
        <v>52.38</v>
      </c>
      <c r="AB58" s="95">
        <v>255200</v>
      </c>
      <c r="AC58" s="10">
        <v>52.28</v>
      </c>
      <c r="AD58" s="2">
        <f t="shared" si="0"/>
        <v>1.4799999999999969</v>
      </c>
      <c r="AE58" s="138">
        <f t="shared" si="1"/>
        <v>6.9337442218797563E-3</v>
      </c>
    </row>
    <row r="59" spans="1:31" x14ac:dyDescent="0.25">
      <c r="O59" s="83">
        <v>0.94</v>
      </c>
      <c r="P59" s="83">
        <f t="shared" si="2"/>
        <v>54.980599999999995</v>
      </c>
      <c r="Q59" s="83"/>
      <c r="W59" s="133">
        <v>42460</v>
      </c>
      <c r="X59" s="10">
        <v>52.56</v>
      </c>
      <c r="Y59" s="10">
        <v>52.99</v>
      </c>
      <c r="Z59" s="10">
        <v>51.99</v>
      </c>
      <c r="AA59" s="10">
        <v>52.02</v>
      </c>
      <c r="AB59" s="95">
        <v>254800</v>
      </c>
      <c r="AC59" s="10">
        <v>51.92</v>
      </c>
      <c r="AD59" s="2">
        <f t="shared" si="0"/>
        <v>1</v>
      </c>
      <c r="AE59" s="138">
        <f t="shared" si="1"/>
        <v>-1.1235955056179692E-2</v>
      </c>
    </row>
    <row r="60" spans="1:31" x14ac:dyDescent="0.25">
      <c r="O60" s="83">
        <v>0.93</v>
      </c>
      <c r="P60" s="83">
        <f t="shared" si="2"/>
        <v>54.395700000000005</v>
      </c>
      <c r="Q60" s="83"/>
      <c r="W60" s="133">
        <v>42459</v>
      </c>
      <c r="X60" s="10">
        <v>53.5</v>
      </c>
      <c r="Y60" s="10">
        <v>53.5</v>
      </c>
      <c r="Z60" s="10">
        <v>52.62</v>
      </c>
      <c r="AA60" s="10">
        <v>52.62</v>
      </c>
      <c r="AB60" s="95">
        <v>255100</v>
      </c>
      <c r="AC60" s="10">
        <v>52.51</v>
      </c>
      <c r="AD60" s="2">
        <f t="shared" si="0"/>
        <v>0.88000000000000256</v>
      </c>
      <c r="AE60" s="138">
        <f t="shared" si="1"/>
        <v>-8.1224027200604842E-3</v>
      </c>
    </row>
    <row r="61" spans="1:31" x14ac:dyDescent="0.25">
      <c r="O61" s="83">
        <v>0.92</v>
      </c>
      <c r="P61" s="83">
        <f t="shared" si="2"/>
        <v>53.810800000000008</v>
      </c>
      <c r="Q61" s="83"/>
      <c r="W61" s="133">
        <v>42458</v>
      </c>
      <c r="X61" s="10">
        <v>51.82</v>
      </c>
      <c r="Y61" s="10">
        <v>53.26</v>
      </c>
      <c r="Z61" s="10">
        <v>50.95</v>
      </c>
      <c r="AA61" s="10">
        <v>53.05</v>
      </c>
      <c r="AB61" s="95">
        <v>349400</v>
      </c>
      <c r="AC61" s="10">
        <v>52.94</v>
      </c>
      <c r="AD61" s="2">
        <f t="shared" si="0"/>
        <v>2.3099999999999952</v>
      </c>
      <c r="AE61" s="138">
        <f t="shared" si="1"/>
        <v>1.9056785370548557E-2</v>
      </c>
    </row>
    <row r="62" spans="1:31" x14ac:dyDescent="0.25">
      <c r="O62" s="83">
        <v>0.91</v>
      </c>
      <c r="P62" s="83">
        <f t="shared" si="2"/>
        <v>53.225900000000003</v>
      </c>
      <c r="Q62" s="83"/>
      <c r="W62" s="133">
        <v>42457</v>
      </c>
      <c r="X62" s="10">
        <v>51.77</v>
      </c>
      <c r="Y62" s="10">
        <v>52.47</v>
      </c>
      <c r="Z62" s="10">
        <v>51.19</v>
      </c>
      <c r="AA62" s="10">
        <v>52.05</v>
      </c>
      <c r="AB62" s="95">
        <v>299500</v>
      </c>
      <c r="AC62" s="10">
        <v>51.95</v>
      </c>
      <c r="AD62" s="2">
        <f t="shared" si="0"/>
        <v>1.2800000000000011</v>
      </c>
      <c r="AE62" s="138">
        <f t="shared" si="1"/>
        <v>1.1684518013632017E-2</v>
      </c>
    </row>
    <row r="63" spans="1:31" x14ac:dyDescent="0.25">
      <c r="O63" s="83">
        <v>0.9</v>
      </c>
      <c r="P63" s="83">
        <f t="shared" si="2"/>
        <v>52.641000000000005</v>
      </c>
      <c r="Q63" s="83"/>
      <c r="W63" s="133">
        <v>42453</v>
      </c>
      <c r="X63" s="10">
        <v>51.52</v>
      </c>
      <c r="Y63" s="10">
        <v>51.52</v>
      </c>
      <c r="Z63" s="10">
        <v>51.01</v>
      </c>
      <c r="AA63" s="10">
        <v>51.45</v>
      </c>
      <c r="AB63" s="95">
        <v>331800</v>
      </c>
      <c r="AC63" s="10">
        <v>51.35</v>
      </c>
      <c r="AD63" s="2">
        <f t="shared" si="0"/>
        <v>0.51000000000000512</v>
      </c>
      <c r="AE63" s="138">
        <f t="shared" si="1"/>
        <v>-8.4958486194245397E-3</v>
      </c>
    </row>
    <row r="64" spans="1:31" x14ac:dyDescent="0.25">
      <c r="O64" s="34"/>
      <c r="W64" s="133">
        <v>42452</v>
      </c>
      <c r="X64" s="10">
        <v>52.9</v>
      </c>
      <c r="Y64" s="10">
        <v>53.11</v>
      </c>
      <c r="Z64" s="10">
        <v>51.87</v>
      </c>
      <c r="AA64" s="10">
        <v>51.89</v>
      </c>
      <c r="AB64" s="95">
        <v>264300</v>
      </c>
      <c r="AC64" s="10">
        <v>51.79</v>
      </c>
      <c r="AD64" s="2">
        <f t="shared" si="0"/>
        <v>1.240000000000002</v>
      </c>
      <c r="AE64" s="138">
        <f t="shared" si="1"/>
        <v>-1.8942981625307831E-2</v>
      </c>
    </row>
    <row r="65" spans="15:31" x14ac:dyDescent="0.25">
      <c r="O65" s="34"/>
      <c r="W65" s="133">
        <v>42451</v>
      </c>
      <c r="X65" s="10">
        <v>51.9</v>
      </c>
      <c r="Y65" s="10">
        <v>53.23</v>
      </c>
      <c r="Z65" s="10">
        <v>51.9</v>
      </c>
      <c r="AA65" s="10">
        <v>52.9</v>
      </c>
      <c r="AB65" s="95">
        <v>259300</v>
      </c>
      <c r="AC65" s="10">
        <v>52.79</v>
      </c>
      <c r="AD65" s="2">
        <f t="shared" si="0"/>
        <v>1.3299999999999983</v>
      </c>
      <c r="AE65" s="138">
        <f t="shared" si="1"/>
        <v>-2.2680022680021672E-3</v>
      </c>
    </row>
    <row r="66" spans="15:31" x14ac:dyDescent="0.25">
      <c r="O66" s="34"/>
      <c r="W66" s="133">
        <v>42450</v>
      </c>
      <c r="X66" s="10">
        <v>53.04</v>
      </c>
      <c r="Y66" s="10">
        <v>53.3</v>
      </c>
      <c r="Z66" s="10">
        <v>52.96</v>
      </c>
      <c r="AA66" s="10">
        <v>53.02</v>
      </c>
      <c r="AB66" s="95">
        <v>235500</v>
      </c>
      <c r="AC66" s="10">
        <v>52.91</v>
      </c>
      <c r="AD66" s="2">
        <f t="shared" si="0"/>
        <v>0.33999999999999631</v>
      </c>
      <c r="AE66" s="138">
        <f t="shared" si="1"/>
        <v>-4.1407867494824835E-3</v>
      </c>
    </row>
    <row r="67" spans="15:31" x14ac:dyDescent="0.25">
      <c r="W67" s="133">
        <v>42447</v>
      </c>
      <c r="X67" s="10">
        <v>52.28</v>
      </c>
      <c r="Y67" s="10">
        <v>53.35</v>
      </c>
      <c r="Z67" s="10">
        <v>52.28</v>
      </c>
      <c r="AA67" s="10">
        <v>53.24</v>
      </c>
      <c r="AB67" s="95">
        <v>630800</v>
      </c>
      <c r="AC67" s="10">
        <v>53.13</v>
      </c>
      <c r="AD67" s="2">
        <f>Y67-Z67</f>
        <v>1.0700000000000003</v>
      </c>
      <c r="AE67" s="138">
        <f>AC67/AC68-1</f>
        <v>1.567577900974948E-2</v>
      </c>
    </row>
    <row r="68" spans="15:31" x14ac:dyDescent="0.25">
      <c r="W68" s="133">
        <v>42446</v>
      </c>
      <c r="X68" s="10">
        <v>51.08</v>
      </c>
      <c r="Y68" s="10">
        <v>52.63</v>
      </c>
      <c r="Z68" s="10">
        <v>51.01</v>
      </c>
      <c r="AA68" s="10">
        <v>52.41</v>
      </c>
      <c r="AB68" s="95">
        <v>215800</v>
      </c>
      <c r="AC68" s="10">
        <v>52.31</v>
      </c>
      <c r="AD68" s="2">
        <f>Y68-Z68</f>
        <v>1.6200000000000045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1" priority="5">
      <formula>F21&gt;0</formula>
    </cfRule>
    <cfRule type="expression" dxfId="60" priority="6">
      <formula>F21&lt;0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187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42541</v>
      </c>
      <c r="Y2" s="10">
        <v>65.97</v>
      </c>
      <c r="Z2" s="10">
        <v>66.41</v>
      </c>
      <c r="AA2" s="10">
        <v>65.87</v>
      </c>
      <c r="AB2" s="10">
        <v>65.88</v>
      </c>
      <c r="AC2" s="95">
        <v>2321600</v>
      </c>
      <c r="AD2" s="10">
        <v>65.88</v>
      </c>
      <c r="AE2" s="2">
        <f>Z2-AA2</f>
        <v>0.53999999999999204</v>
      </c>
      <c r="AF2" s="138">
        <f>AD2/AD3-1</f>
        <v>1.0636681355415956E-3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65.88</v>
      </c>
      <c r="X3" s="133">
        <v>42538</v>
      </c>
      <c r="Y3" s="10">
        <v>65.63</v>
      </c>
      <c r="Z3" s="10">
        <v>65.819999999999993</v>
      </c>
      <c r="AA3" s="10">
        <v>65.09</v>
      </c>
      <c r="AB3" s="10">
        <v>65.81</v>
      </c>
      <c r="AC3" s="95">
        <v>3306500</v>
      </c>
      <c r="AD3" s="10">
        <v>65.81</v>
      </c>
      <c r="AE3" s="2">
        <f t="shared" ref="AE3:AE66" si="0">Z3-AA3</f>
        <v>0.72999999999998977</v>
      </c>
      <c r="AF3" s="138">
        <f t="shared" ref="AF3:AF66" si="1">AD3/AD4-1</f>
        <v>4.5606567345690685E-4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65.88</v>
      </c>
      <c r="X4" s="133">
        <v>42537</v>
      </c>
      <c r="Y4" s="10">
        <v>64.84</v>
      </c>
      <c r="Z4" s="10">
        <v>65.790000000000006</v>
      </c>
      <c r="AA4" s="10">
        <v>64.77</v>
      </c>
      <c r="AB4" s="10">
        <v>65.78</v>
      </c>
      <c r="AC4" s="95">
        <v>2147100</v>
      </c>
      <c r="AD4" s="10">
        <v>65.78</v>
      </c>
      <c r="AE4" s="2">
        <f t="shared" si="0"/>
        <v>1.0200000000000102</v>
      </c>
      <c r="AF4" s="138">
        <f t="shared" si="1"/>
        <v>1.3715518569887619E-2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42536</v>
      </c>
      <c r="Y5" s="10">
        <v>64.97</v>
      </c>
      <c r="Z5" s="10">
        <v>65.25</v>
      </c>
      <c r="AA5" s="10">
        <v>64.709999999999994</v>
      </c>
      <c r="AB5" s="10">
        <v>64.89</v>
      </c>
      <c r="AC5" s="95">
        <v>2037800</v>
      </c>
      <c r="AD5" s="10">
        <v>64.89</v>
      </c>
      <c r="AE5" s="2">
        <f t="shared" si="0"/>
        <v>0.54000000000000625</v>
      </c>
      <c r="AF5" s="138">
        <f t="shared" si="1"/>
        <v>-2.3062730627306793E-3</v>
      </c>
    </row>
    <row r="6" spans="1:32" x14ac:dyDescent="0.25">
      <c r="O6" s="11" t="s">
        <v>64</v>
      </c>
      <c r="Q6" s="2">
        <f>Q3*Q2</f>
        <v>0</v>
      </c>
      <c r="X6" s="133">
        <v>42535</v>
      </c>
      <c r="Y6" s="10">
        <v>64.64</v>
      </c>
      <c r="Z6" s="10">
        <v>65.13</v>
      </c>
      <c r="AA6" s="10">
        <v>64.290000000000006</v>
      </c>
      <c r="AB6" s="10">
        <v>65.040000000000006</v>
      </c>
      <c r="AC6" s="95">
        <v>2670500</v>
      </c>
      <c r="AD6" s="10">
        <v>65.040000000000006</v>
      </c>
      <c r="AE6" s="2">
        <f t="shared" si="0"/>
        <v>0.8399999999999892</v>
      </c>
      <c r="AF6" s="138">
        <f t="shared" si="1"/>
        <v>2.9298380878952646E-3</v>
      </c>
    </row>
    <row r="7" spans="1:32" ht="15.75" x14ac:dyDescent="0.25">
      <c r="O7" s="11" t="s">
        <v>200</v>
      </c>
      <c r="Q7" s="2">
        <f>Q10+Q8</f>
        <v>49.949999999999818</v>
      </c>
      <c r="R7" s="205"/>
      <c r="X7" s="133">
        <v>42534</v>
      </c>
      <c r="Y7" s="10">
        <v>65.02</v>
      </c>
      <c r="Z7" s="10">
        <v>65.489999999999995</v>
      </c>
      <c r="AA7" s="10">
        <v>64.73</v>
      </c>
      <c r="AB7" s="10">
        <v>64.849999999999994</v>
      </c>
      <c r="AC7" s="95">
        <v>2400100</v>
      </c>
      <c r="AD7" s="10">
        <v>64.849999999999994</v>
      </c>
      <c r="AE7" s="2">
        <f t="shared" si="0"/>
        <v>0.75999999999999091</v>
      </c>
      <c r="AF7" s="138">
        <f t="shared" si="1"/>
        <v>-8.5613820516741157E-3</v>
      </c>
    </row>
    <row r="8" spans="1:32" x14ac:dyDescent="0.25">
      <c r="O8" s="11" t="s">
        <v>205</v>
      </c>
      <c r="P8" s="34"/>
      <c r="Q8" s="2">
        <f>K18+M18-F18+Q2*Q4</f>
        <v>0</v>
      </c>
      <c r="X8" s="133">
        <v>42531</v>
      </c>
      <c r="Y8" s="10">
        <v>65.06</v>
      </c>
      <c r="Z8" s="10">
        <v>65.5</v>
      </c>
      <c r="AA8" s="10">
        <v>65.010000000000005</v>
      </c>
      <c r="AB8" s="10">
        <v>65.41</v>
      </c>
      <c r="AC8" s="95">
        <v>2655400</v>
      </c>
      <c r="AD8" s="10">
        <v>65.41</v>
      </c>
      <c r="AE8" s="2">
        <f t="shared" si="0"/>
        <v>0.48999999999999488</v>
      </c>
      <c r="AF8" s="138">
        <f t="shared" si="1"/>
        <v>1.0713192531373039E-3</v>
      </c>
    </row>
    <row r="9" spans="1:32" x14ac:dyDescent="0.25">
      <c r="O9" s="11" t="s">
        <v>272</v>
      </c>
      <c r="Q9" s="138">
        <f>IF(Q2=0, 0, Q8/Q6)</f>
        <v>0</v>
      </c>
      <c r="X9" s="133">
        <v>42530</v>
      </c>
      <c r="Y9" s="10">
        <v>64.430000000000007</v>
      </c>
      <c r="Z9" s="10">
        <v>65.39</v>
      </c>
      <c r="AA9" s="10">
        <v>64.349999999999994</v>
      </c>
      <c r="AB9" s="10">
        <v>65.34</v>
      </c>
      <c r="AC9" s="95">
        <v>2460600</v>
      </c>
      <c r="AD9" s="10">
        <v>65.34</v>
      </c>
      <c r="AE9" s="2">
        <f t="shared" si="0"/>
        <v>1.0400000000000063</v>
      </c>
      <c r="AF9" s="138">
        <f t="shared" si="1"/>
        <v>1.4281279105867739E-2</v>
      </c>
    </row>
    <row r="10" spans="1:32" x14ac:dyDescent="0.25">
      <c r="O10" s="11" t="s">
        <v>271</v>
      </c>
      <c r="P10" s="34"/>
      <c r="Q10" s="2">
        <f>M28</f>
        <v>49.949999999999818</v>
      </c>
      <c r="X10" s="133">
        <v>42529</v>
      </c>
      <c r="Y10" s="10">
        <v>64</v>
      </c>
      <c r="Z10" s="10">
        <v>64.489999999999995</v>
      </c>
      <c r="AA10" s="10">
        <v>63.83</v>
      </c>
      <c r="AB10" s="10">
        <v>64.42</v>
      </c>
      <c r="AC10" s="95">
        <v>2323200</v>
      </c>
      <c r="AD10" s="10">
        <v>64.42</v>
      </c>
      <c r="AE10" s="2">
        <f t="shared" si="0"/>
        <v>0.65999999999999659</v>
      </c>
      <c r="AF10" s="138">
        <f t="shared" si="1"/>
        <v>6.2480474851609458E-3</v>
      </c>
    </row>
    <row r="11" spans="1:32" x14ac:dyDescent="0.25">
      <c r="O11" s="11" t="s">
        <v>193</v>
      </c>
      <c r="P11" s="34"/>
      <c r="Q11" s="138">
        <f>VALUE(TRIM(CLEAN(MID(U58, FIND("(", U58)+1, 5))))</f>
        <v>2.8000000000000001E-2</v>
      </c>
      <c r="X11" s="133">
        <v>42528</v>
      </c>
      <c r="Y11" s="10">
        <v>63.68</v>
      </c>
      <c r="Z11" s="10">
        <v>64.17</v>
      </c>
      <c r="AA11" s="10">
        <v>63.63</v>
      </c>
      <c r="AB11" s="10">
        <v>64.02</v>
      </c>
      <c r="AC11" s="95">
        <v>1999600</v>
      </c>
      <c r="AD11" s="10">
        <v>64.02</v>
      </c>
      <c r="AE11" s="2">
        <f t="shared" si="0"/>
        <v>0.53999999999999915</v>
      </c>
      <c r="AF11" s="138">
        <f t="shared" si="1"/>
        <v>6.9204152249133788E-3</v>
      </c>
    </row>
    <row r="12" spans="1:32" x14ac:dyDescent="0.25">
      <c r="X12" s="133">
        <v>42527</v>
      </c>
      <c r="Y12" s="10">
        <v>63.66</v>
      </c>
      <c r="Z12" s="10">
        <v>63.89</v>
      </c>
      <c r="AA12" s="10">
        <v>63.27</v>
      </c>
      <c r="AB12" s="10">
        <v>63.58</v>
      </c>
      <c r="AC12" s="95">
        <v>1649200</v>
      </c>
      <c r="AD12" s="10">
        <v>63.58</v>
      </c>
      <c r="AE12" s="2">
        <f t="shared" si="0"/>
        <v>0.61999999999999744</v>
      </c>
      <c r="AF12" s="138">
        <f t="shared" si="1"/>
        <v>-1.7271157167529916E-3</v>
      </c>
    </row>
    <row r="13" spans="1:32" x14ac:dyDescent="0.25">
      <c r="X13" s="133">
        <v>42524</v>
      </c>
      <c r="Y13" s="10">
        <v>63.2</v>
      </c>
      <c r="Z13" s="10">
        <v>63.84</v>
      </c>
      <c r="AA13" s="10">
        <v>63.19</v>
      </c>
      <c r="AB13" s="10">
        <v>63.69</v>
      </c>
      <c r="AC13" s="95">
        <v>1978500</v>
      </c>
      <c r="AD13" s="10">
        <v>63.69</v>
      </c>
      <c r="AE13" s="2">
        <f t="shared" si="0"/>
        <v>0.65000000000000568</v>
      </c>
      <c r="AF13" s="138">
        <f t="shared" si="1"/>
        <v>7.2750276767357125E-3</v>
      </c>
    </row>
    <row r="14" spans="1:32" x14ac:dyDescent="0.25">
      <c r="X14" s="133">
        <v>42523</v>
      </c>
      <c r="Y14" s="10">
        <v>63.07</v>
      </c>
      <c r="Z14" s="10">
        <v>63.26</v>
      </c>
      <c r="AA14" s="10">
        <v>62.84</v>
      </c>
      <c r="AB14" s="10">
        <v>63.23</v>
      </c>
      <c r="AC14" s="95">
        <v>1592500</v>
      </c>
      <c r="AD14" s="10">
        <v>63.23</v>
      </c>
      <c r="AE14" s="2">
        <f t="shared" si="0"/>
        <v>0.4199999999999946</v>
      </c>
      <c r="AF14" s="138">
        <f t="shared" si="1"/>
        <v>9.4981795155923976E-4</v>
      </c>
    </row>
    <row r="15" spans="1:32" x14ac:dyDescent="0.25">
      <c r="X15" s="133">
        <v>42522</v>
      </c>
      <c r="Y15" s="10">
        <v>62.77</v>
      </c>
      <c r="Z15" s="10">
        <v>63.33</v>
      </c>
      <c r="AA15" s="10">
        <v>62.65</v>
      </c>
      <c r="AB15" s="10">
        <v>63.17</v>
      </c>
      <c r="AC15" s="95">
        <v>2536900</v>
      </c>
      <c r="AD15" s="10">
        <v>63.17</v>
      </c>
      <c r="AE15" s="2">
        <f t="shared" si="0"/>
        <v>0.67999999999999972</v>
      </c>
      <c r="AF15" s="138">
        <f t="shared" si="1"/>
        <v>6.2121694807264483E-3</v>
      </c>
    </row>
    <row r="16" spans="1:32" x14ac:dyDescent="0.25">
      <c r="X16" s="133">
        <v>42521</v>
      </c>
      <c r="Y16" s="10">
        <v>62.96</v>
      </c>
      <c r="Z16" s="10">
        <v>63.35</v>
      </c>
      <c r="AA16" s="10">
        <v>62.55</v>
      </c>
      <c r="AB16" s="10">
        <v>62.78</v>
      </c>
      <c r="AC16" s="95">
        <v>3026500</v>
      </c>
      <c r="AD16" s="10">
        <v>62.78</v>
      </c>
      <c r="AE16" s="2">
        <f t="shared" si="0"/>
        <v>0.80000000000000426</v>
      </c>
      <c r="AF16" s="138">
        <f t="shared" si="1"/>
        <v>-1.4315253698106156E-3</v>
      </c>
    </row>
    <row r="17" spans="1:32" x14ac:dyDescent="0.25">
      <c r="X17" s="133">
        <v>42517</v>
      </c>
      <c r="Y17" s="10">
        <v>62.71</v>
      </c>
      <c r="Z17" s="10">
        <v>63.23</v>
      </c>
      <c r="AA17" s="10">
        <v>62.65</v>
      </c>
      <c r="AB17" s="10">
        <v>62.87</v>
      </c>
      <c r="AC17" s="95">
        <v>1631500</v>
      </c>
      <c r="AD17" s="10">
        <v>62.87</v>
      </c>
      <c r="AE17" s="2">
        <f t="shared" si="0"/>
        <v>0.57999999999999829</v>
      </c>
      <c r="AF17" s="138">
        <f t="shared" si="1"/>
        <v>0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42516</v>
      </c>
      <c r="Y18" s="10">
        <v>62.53</v>
      </c>
      <c r="Z18" s="10">
        <v>63.12</v>
      </c>
      <c r="AA18" s="10">
        <v>62.42</v>
      </c>
      <c r="AB18" s="10">
        <v>62.87</v>
      </c>
      <c r="AC18" s="95">
        <v>1763500</v>
      </c>
      <c r="AD18" s="10">
        <v>62.87</v>
      </c>
      <c r="AE18" s="2">
        <f t="shared" si="0"/>
        <v>0.69999999999999574</v>
      </c>
      <c r="AF18" s="138">
        <f t="shared" si="1"/>
        <v>8.178319435535597E-3</v>
      </c>
    </row>
    <row r="19" spans="1:32" x14ac:dyDescent="0.25">
      <c r="X19" s="133">
        <v>42515</v>
      </c>
      <c r="Y19" s="10">
        <v>62.51</v>
      </c>
      <c r="Z19" s="10">
        <v>62.75</v>
      </c>
      <c r="AA19" s="10">
        <v>62.2</v>
      </c>
      <c r="AB19" s="10">
        <v>62.36</v>
      </c>
      <c r="AC19" s="95">
        <v>2631400</v>
      </c>
      <c r="AD19" s="10">
        <v>62.36</v>
      </c>
      <c r="AE19" s="2">
        <f t="shared" si="0"/>
        <v>0.54999999999999716</v>
      </c>
      <c r="AF19" s="138">
        <f t="shared" si="1"/>
        <v>-6.4102564102563875E-4</v>
      </c>
    </row>
    <row r="20" spans="1:32" x14ac:dyDescent="0.25">
      <c r="X20" s="133">
        <v>42514</v>
      </c>
      <c r="Y20" s="10">
        <v>61.69</v>
      </c>
      <c r="Z20" s="10">
        <v>62.72</v>
      </c>
      <c r="AA20" s="10">
        <v>61.6</v>
      </c>
      <c r="AB20" s="10">
        <v>62.4</v>
      </c>
      <c r="AC20" s="95">
        <v>4187200</v>
      </c>
      <c r="AD20" s="10">
        <v>62.4</v>
      </c>
      <c r="AE20" s="2">
        <f t="shared" si="0"/>
        <v>1.1199999999999974</v>
      </c>
      <c r="AF20" s="138">
        <f t="shared" si="1"/>
        <v>-4.784688995215336E-3</v>
      </c>
    </row>
    <row r="21" spans="1:32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X21" s="133">
        <v>42513</v>
      </c>
      <c r="Y21" s="10">
        <v>62.55</v>
      </c>
      <c r="Z21" s="10">
        <v>63.03</v>
      </c>
      <c r="AA21" s="10">
        <v>62.49</v>
      </c>
      <c r="AB21" s="10">
        <v>62.7</v>
      </c>
      <c r="AC21" s="95">
        <v>2113500</v>
      </c>
      <c r="AD21" s="10">
        <v>62.7</v>
      </c>
      <c r="AE21" s="2">
        <f t="shared" si="0"/>
        <v>0.53999999999999915</v>
      </c>
      <c r="AF21" s="138">
        <f t="shared" si="1"/>
        <v>4.003202562049557E-3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42510</v>
      </c>
      <c r="Y22" s="10">
        <v>62.91</v>
      </c>
      <c r="Z22" s="10">
        <v>62.91</v>
      </c>
      <c r="AA22" s="10">
        <v>62.28</v>
      </c>
      <c r="AB22" s="10">
        <v>62.45</v>
      </c>
      <c r="AC22" s="95">
        <v>3295600</v>
      </c>
      <c r="AD22" s="10">
        <v>62.45</v>
      </c>
      <c r="AE22" s="2">
        <f t="shared" si="0"/>
        <v>0.62999999999999545</v>
      </c>
      <c r="AF22" s="138">
        <f t="shared" si="1"/>
        <v>-7.469802924348401E-3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42509</v>
      </c>
      <c r="Y23" s="10">
        <v>62.28</v>
      </c>
      <c r="Z23" s="10">
        <v>62.95</v>
      </c>
      <c r="AA23" s="10">
        <v>62.06</v>
      </c>
      <c r="AB23" s="10">
        <v>62.92</v>
      </c>
      <c r="AC23" s="95">
        <v>2566500</v>
      </c>
      <c r="AD23" s="10">
        <v>62.92</v>
      </c>
      <c r="AE23" s="2">
        <f t="shared" si="0"/>
        <v>0.89000000000000057</v>
      </c>
      <c r="AF23" s="138">
        <f t="shared" si="1"/>
        <v>8.4949511139604805E-3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42508</v>
      </c>
      <c r="Y24" s="10">
        <v>62.72</v>
      </c>
      <c r="Z24" s="10">
        <v>62.82</v>
      </c>
      <c r="AA24" s="10">
        <v>61.93</v>
      </c>
      <c r="AB24" s="10">
        <v>62.39</v>
      </c>
      <c r="AC24" s="95">
        <v>3023600</v>
      </c>
      <c r="AD24" s="10">
        <v>62.39</v>
      </c>
      <c r="AE24" s="2">
        <f t="shared" si="0"/>
        <v>0.89000000000000057</v>
      </c>
      <c r="AF24" s="138">
        <f t="shared" si="1"/>
        <v>-9.5253214795999464E-3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42507</v>
      </c>
      <c r="Y25" s="10">
        <v>64.3</v>
      </c>
      <c r="Z25" s="10">
        <v>64.430000000000007</v>
      </c>
      <c r="AA25" s="10">
        <v>62.74</v>
      </c>
      <c r="AB25" s="10">
        <v>62.99</v>
      </c>
      <c r="AC25" s="95">
        <v>3314100</v>
      </c>
      <c r="AD25" s="10">
        <v>62.99</v>
      </c>
      <c r="AE25" s="2">
        <f t="shared" si="0"/>
        <v>1.6900000000000048</v>
      </c>
      <c r="AF25" s="138">
        <f t="shared" si="1"/>
        <v>-2.4469567910794354E-2</v>
      </c>
    </row>
    <row r="26" spans="1:32" x14ac:dyDescent="0.25">
      <c r="X26" s="133">
        <v>42506</v>
      </c>
      <c r="Y26" s="10">
        <v>64.39</v>
      </c>
      <c r="Z26" s="10">
        <v>64.790000000000006</v>
      </c>
      <c r="AA26" s="10">
        <v>64.23</v>
      </c>
      <c r="AB26" s="10">
        <v>64.569999999999993</v>
      </c>
      <c r="AC26" s="95">
        <v>2268900</v>
      </c>
      <c r="AD26" s="10">
        <v>64.569999999999993</v>
      </c>
      <c r="AE26" s="2">
        <f t="shared" si="0"/>
        <v>0.56000000000000227</v>
      </c>
      <c r="AF26" s="138">
        <f t="shared" si="1"/>
        <v>7.7495350278988795E-4</v>
      </c>
    </row>
    <row r="27" spans="1:32" x14ac:dyDescent="0.25">
      <c r="X27" s="133">
        <v>42503</v>
      </c>
      <c r="Y27" s="10">
        <v>64.61</v>
      </c>
      <c r="Z27" s="10">
        <v>65.11</v>
      </c>
      <c r="AA27" s="10">
        <v>64.17</v>
      </c>
      <c r="AB27" s="10">
        <v>64.52</v>
      </c>
      <c r="AC27" s="95">
        <v>2679700</v>
      </c>
      <c r="AD27" s="10">
        <v>64.52</v>
      </c>
      <c r="AE27" s="2">
        <f t="shared" si="0"/>
        <v>0.93999999999999773</v>
      </c>
      <c r="AF27" s="138">
        <f t="shared" si="1"/>
        <v>-3.0902348578492056E-3</v>
      </c>
    </row>
    <row r="28" spans="1:32" x14ac:dyDescent="0.25">
      <c r="L28" t="s">
        <v>271</v>
      </c>
      <c r="M28" s="2">
        <f>M37+K37-F37</f>
        <v>49.949999999999818</v>
      </c>
      <c r="X28" s="133">
        <v>42502</v>
      </c>
      <c r="Y28" s="10">
        <v>64.13</v>
      </c>
      <c r="Z28" s="10">
        <v>64.78</v>
      </c>
      <c r="AA28" s="10">
        <v>64.08</v>
      </c>
      <c r="AB28" s="10">
        <v>64.72</v>
      </c>
      <c r="AC28" s="95">
        <v>2563800</v>
      </c>
      <c r="AD28" s="10">
        <v>64.72</v>
      </c>
      <c r="AE28" s="2">
        <f t="shared" si="0"/>
        <v>0.70000000000000284</v>
      </c>
      <c r="AF28" s="138">
        <f t="shared" si="1"/>
        <v>1.1092016872363608E-2</v>
      </c>
    </row>
    <row r="29" spans="1:32" x14ac:dyDescent="0.25">
      <c r="A29" s="418" t="s">
        <v>1</v>
      </c>
      <c r="B29" s="418" t="s">
        <v>2</v>
      </c>
      <c r="C29" s="418" t="s">
        <v>4</v>
      </c>
      <c r="D29" s="420" t="s">
        <v>5</v>
      </c>
      <c r="E29" s="420" t="s">
        <v>94</v>
      </c>
      <c r="F29" s="420" t="s">
        <v>60</v>
      </c>
      <c r="G29" s="418" t="s">
        <v>3</v>
      </c>
      <c r="H29" s="418" t="s">
        <v>6</v>
      </c>
      <c r="I29" s="418" t="s">
        <v>7</v>
      </c>
      <c r="J29" s="418" t="s">
        <v>95</v>
      </c>
      <c r="K29" s="418" t="s">
        <v>61</v>
      </c>
      <c r="L29" s="418" t="s">
        <v>77</v>
      </c>
      <c r="M29" s="418" t="s">
        <v>38</v>
      </c>
      <c r="X29" s="133">
        <v>42501</v>
      </c>
      <c r="Y29" s="10">
        <v>63.73</v>
      </c>
      <c r="Z29" s="10">
        <v>64.37</v>
      </c>
      <c r="AA29" s="10">
        <v>63.7</v>
      </c>
      <c r="AB29" s="10">
        <v>64.010000000000005</v>
      </c>
      <c r="AC29" s="95">
        <v>3426600</v>
      </c>
      <c r="AD29" s="10">
        <v>64.010000000000005</v>
      </c>
      <c r="AE29" s="2">
        <f t="shared" si="0"/>
        <v>0.67000000000000171</v>
      </c>
      <c r="AF29" s="138">
        <f t="shared" si="1"/>
        <v>4.3935352267379102E-3</v>
      </c>
    </row>
    <row r="30" spans="1:32" x14ac:dyDescent="0.25">
      <c r="A30" s="421" t="s">
        <v>187</v>
      </c>
      <c r="B30" s="423">
        <v>42376</v>
      </c>
      <c r="C30" s="412">
        <v>50</v>
      </c>
      <c r="D30" s="413">
        <v>55.15</v>
      </c>
      <c r="E30" s="413">
        <v>0</v>
      </c>
      <c r="F30" s="413">
        <f>C30*D30+E30</f>
        <v>2757.5</v>
      </c>
      <c r="G30" s="411">
        <v>42409</v>
      </c>
      <c r="H30" s="416">
        <v>50</v>
      </c>
      <c r="I30" s="413">
        <v>56.15</v>
      </c>
      <c r="J30" s="413">
        <v>0.05</v>
      </c>
      <c r="K30" s="412">
        <f>H30*I30-J30</f>
        <v>2807.45</v>
      </c>
      <c r="L30" s="411"/>
      <c r="M30" s="413"/>
      <c r="X30" s="133">
        <v>42500</v>
      </c>
      <c r="Y30" s="10">
        <v>62.88</v>
      </c>
      <c r="Z30" s="10">
        <v>63.8</v>
      </c>
      <c r="AA30" s="10">
        <v>62.73</v>
      </c>
      <c r="AB30" s="10">
        <v>63.73</v>
      </c>
      <c r="AC30" s="95">
        <v>3244100</v>
      </c>
      <c r="AD30" s="10">
        <v>63.73</v>
      </c>
      <c r="AE30" s="2">
        <f t="shared" si="0"/>
        <v>1.0700000000000003</v>
      </c>
      <c r="AF30" s="138">
        <f t="shared" si="1"/>
        <v>1.5941335883947083E-2</v>
      </c>
    </row>
    <row r="31" spans="1:32" x14ac:dyDescent="0.25">
      <c r="A31" s="422" t="s">
        <v>71</v>
      </c>
      <c r="B31" s="423"/>
      <c r="C31" s="412"/>
      <c r="D31" s="413"/>
      <c r="E31" s="413"/>
      <c r="F31" s="413"/>
      <c r="G31" s="411"/>
      <c r="H31" s="412"/>
      <c r="I31" s="412"/>
      <c r="J31" s="412"/>
      <c r="K31" s="412"/>
      <c r="L31" s="412"/>
      <c r="M31" s="412"/>
      <c r="X31" s="133">
        <v>42499</v>
      </c>
      <c r="Y31" s="10">
        <v>62.21</v>
      </c>
      <c r="Z31" s="10">
        <v>62.88</v>
      </c>
      <c r="AA31" s="10">
        <v>62</v>
      </c>
      <c r="AB31" s="10">
        <v>62.73</v>
      </c>
      <c r="AC31" s="95">
        <v>2402900</v>
      </c>
      <c r="AD31" s="10">
        <v>62.73</v>
      </c>
      <c r="AE31" s="2">
        <f t="shared" si="0"/>
        <v>0.88000000000000256</v>
      </c>
      <c r="AF31" s="138">
        <f t="shared" si="1"/>
        <v>9.9822894863950129E-3</v>
      </c>
    </row>
    <row r="32" spans="1:32" x14ac:dyDescent="0.25">
      <c r="A32" s="412"/>
      <c r="B32" s="411"/>
      <c r="C32" s="412"/>
      <c r="D32" s="413"/>
      <c r="E32" s="413"/>
      <c r="F32" s="413"/>
      <c r="G32" s="412"/>
      <c r="H32" s="412"/>
      <c r="I32" s="412"/>
      <c r="J32" s="412"/>
      <c r="K32" s="412"/>
      <c r="L32" s="412"/>
      <c r="M32" s="412"/>
      <c r="X32" s="133">
        <v>42496</v>
      </c>
      <c r="Y32" s="10">
        <v>62.07</v>
      </c>
      <c r="Z32" s="10">
        <v>62.27</v>
      </c>
      <c r="AA32" s="10">
        <v>61.46</v>
      </c>
      <c r="AB32" s="10">
        <v>62.11</v>
      </c>
      <c r="AC32" s="95">
        <v>2269700</v>
      </c>
      <c r="AD32" s="10">
        <v>62.11</v>
      </c>
      <c r="AE32" s="2">
        <f t="shared" si="0"/>
        <v>0.81000000000000227</v>
      </c>
      <c r="AF32" s="138">
        <f t="shared" si="1"/>
        <v>4.8324742268035514E-4</v>
      </c>
    </row>
    <row r="33" spans="1:32" x14ac:dyDescent="0.25">
      <c r="A33" s="412"/>
      <c r="B33" s="411"/>
      <c r="C33" s="412"/>
      <c r="D33" s="413"/>
      <c r="E33" s="413"/>
      <c r="F33" s="413"/>
      <c r="G33" s="412"/>
      <c r="H33" s="412"/>
      <c r="I33" s="412"/>
      <c r="J33" s="412"/>
      <c r="K33" s="412"/>
      <c r="L33" s="412"/>
      <c r="M33" s="412"/>
      <c r="X33" s="133">
        <v>42495</v>
      </c>
      <c r="Y33" s="10">
        <v>61.8</v>
      </c>
      <c r="Z33" s="10">
        <v>62.29</v>
      </c>
      <c r="AA33" s="10">
        <v>61.78</v>
      </c>
      <c r="AB33" s="10">
        <v>62.08</v>
      </c>
      <c r="AC33" s="95">
        <v>3043800</v>
      </c>
      <c r="AD33" s="10">
        <v>62.08</v>
      </c>
      <c r="AE33" s="2">
        <f t="shared" si="0"/>
        <v>0.50999999999999801</v>
      </c>
      <c r="AF33" s="138">
        <f t="shared" si="1"/>
        <v>5.5069646906380498E-3</v>
      </c>
    </row>
    <row r="34" spans="1:32" x14ac:dyDescent="0.25">
      <c r="A34" s="412"/>
      <c r="B34" s="412"/>
      <c r="C34" s="412"/>
      <c r="D34" s="413"/>
      <c r="E34" s="413"/>
      <c r="F34" s="413"/>
      <c r="G34" s="412"/>
      <c r="H34" s="412"/>
      <c r="I34" s="412"/>
      <c r="J34" s="412"/>
      <c r="K34" s="412"/>
      <c r="L34" s="412"/>
      <c r="M34" s="412"/>
      <c r="X34" s="133">
        <v>42494</v>
      </c>
      <c r="Y34" s="10">
        <v>61.33</v>
      </c>
      <c r="Z34" s="10">
        <v>62.06</v>
      </c>
      <c r="AA34" s="10">
        <v>61.21</v>
      </c>
      <c r="AB34" s="10">
        <v>61.74</v>
      </c>
      <c r="AC34" s="95">
        <v>2643000</v>
      </c>
      <c r="AD34" s="10">
        <v>61.74</v>
      </c>
      <c r="AE34" s="2">
        <f t="shared" si="0"/>
        <v>0.85000000000000142</v>
      </c>
      <c r="AF34" s="138">
        <f t="shared" si="1"/>
        <v>1.4598540145986938E-3</v>
      </c>
    </row>
    <row r="35" spans="1:32" x14ac:dyDescent="0.25">
      <c r="A35" s="412"/>
      <c r="B35" s="412"/>
      <c r="C35" s="412"/>
      <c r="D35" s="413"/>
      <c r="E35" s="413"/>
      <c r="F35" s="413"/>
      <c r="G35" s="412"/>
      <c r="H35" s="412"/>
      <c r="I35" s="412"/>
      <c r="J35" s="412"/>
      <c r="K35" s="412"/>
      <c r="L35" s="412"/>
      <c r="M35" s="412"/>
      <c r="X35" s="133">
        <v>42493</v>
      </c>
      <c r="Y35" s="10">
        <v>61.92</v>
      </c>
      <c r="Z35" s="10">
        <v>62.2</v>
      </c>
      <c r="AA35" s="10">
        <v>61.47</v>
      </c>
      <c r="AB35" s="10">
        <v>61.65</v>
      </c>
      <c r="AC35" s="95">
        <v>2725800</v>
      </c>
      <c r="AD35" s="10">
        <v>61.65</v>
      </c>
      <c r="AE35" s="2">
        <f t="shared" si="0"/>
        <v>0.73000000000000398</v>
      </c>
      <c r="AF35" s="138">
        <f t="shared" si="1"/>
        <v>-9.1610414657666839E-3</v>
      </c>
    </row>
    <row r="36" spans="1:32" x14ac:dyDescent="0.25">
      <c r="A36" s="412"/>
      <c r="B36" s="412"/>
      <c r="C36" s="412"/>
      <c r="D36" s="413"/>
      <c r="E36" s="413"/>
      <c r="F36" s="413"/>
      <c r="G36" s="412"/>
      <c r="H36" s="412"/>
      <c r="I36" s="412"/>
      <c r="J36" s="412"/>
      <c r="K36" s="412"/>
      <c r="L36" s="412"/>
      <c r="M36" s="412"/>
      <c r="X36" s="133">
        <v>42492</v>
      </c>
      <c r="Y36" s="10">
        <v>61.59</v>
      </c>
      <c r="Z36" s="10">
        <v>62.36</v>
      </c>
      <c r="AA36" s="10">
        <v>61.52</v>
      </c>
      <c r="AB36" s="10">
        <v>62.22</v>
      </c>
      <c r="AC36" s="95">
        <v>2806000</v>
      </c>
      <c r="AD36" s="10">
        <v>62.22</v>
      </c>
      <c r="AE36" s="2">
        <f t="shared" si="0"/>
        <v>0.83999999999999631</v>
      </c>
      <c r="AF36" s="138">
        <f t="shared" si="1"/>
        <v>1.4346266710140165E-2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42489</v>
      </c>
      <c r="Y37" s="10">
        <v>61.06</v>
      </c>
      <c r="Z37" s="10">
        <v>61.47</v>
      </c>
      <c r="AA37" s="10">
        <v>60.89</v>
      </c>
      <c r="AB37" s="10">
        <v>61.34</v>
      </c>
      <c r="AC37" s="95">
        <v>2699700</v>
      </c>
      <c r="AD37" s="10">
        <v>61.34</v>
      </c>
      <c r="AE37" s="2">
        <f t="shared" si="0"/>
        <v>0.57999999999999829</v>
      </c>
      <c r="AF37" s="138">
        <f t="shared" si="1"/>
        <v>1.3059092393079563E-3</v>
      </c>
    </row>
    <row r="38" spans="1:32" x14ac:dyDescent="0.25">
      <c r="A38" s="412"/>
      <c r="B38" s="412"/>
      <c r="C38" s="412"/>
      <c r="D38" s="413"/>
      <c r="E38" s="413"/>
      <c r="F38" s="413"/>
      <c r="G38" s="412"/>
      <c r="H38" s="412"/>
      <c r="I38" s="412"/>
      <c r="J38" s="412"/>
      <c r="K38" s="412"/>
      <c r="L38" s="412"/>
      <c r="M38" s="412"/>
      <c r="X38" s="133">
        <v>42488</v>
      </c>
      <c r="Y38" s="10">
        <v>60.7</v>
      </c>
      <c r="Z38" s="10">
        <v>61.66</v>
      </c>
      <c r="AA38" s="10">
        <v>60.39</v>
      </c>
      <c r="AB38" s="10">
        <v>61.26</v>
      </c>
      <c r="AC38" s="95">
        <v>2157300</v>
      </c>
      <c r="AD38" s="10">
        <v>61.26</v>
      </c>
      <c r="AE38" s="2">
        <f t="shared" si="0"/>
        <v>1.269999999999996</v>
      </c>
      <c r="AF38" s="138">
        <f t="shared" si="1"/>
        <v>2.1266154097823176E-3</v>
      </c>
    </row>
    <row r="39" spans="1:32" x14ac:dyDescent="0.25">
      <c r="X39" s="133">
        <v>42487</v>
      </c>
      <c r="Y39" s="10">
        <v>60.9</v>
      </c>
      <c r="Z39" s="10">
        <v>61.47</v>
      </c>
      <c r="AA39" s="10">
        <v>60.57</v>
      </c>
      <c r="AB39" s="10">
        <v>61.13</v>
      </c>
      <c r="AC39" s="95">
        <v>2662700</v>
      </c>
      <c r="AD39" s="10">
        <v>61.13</v>
      </c>
      <c r="AE39" s="2">
        <f t="shared" si="0"/>
        <v>0.89999999999999858</v>
      </c>
      <c r="AF39" s="138">
        <f t="shared" si="1"/>
        <v>6.9181353977927351E-3</v>
      </c>
    </row>
    <row r="40" spans="1:32" x14ac:dyDescent="0.25">
      <c r="X40" s="133">
        <v>42486</v>
      </c>
      <c r="Y40" s="10">
        <v>61.12</v>
      </c>
      <c r="Z40" s="10">
        <v>61.28</v>
      </c>
      <c r="AA40" s="10">
        <v>60.58</v>
      </c>
      <c r="AB40" s="10">
        <v>60.71</v>
      </c>
      <c r="AC40" s="95">
        <v>2161700</v>
      </c>
      <c r="AD40" s="10">
        <v>60.71</v>
      </c>
      <c r="AE40" s="2">
        <f t="shared" si="0"/>
        <v>0.70000000000000284</v>
      </c>
      <c r="AF40" s="138">
        <f t="shared" si="1"/>
        <v>-6.220330659682527E-3</v>
      </c>
    </row>
    <row r="41" spans="1:32" ht="20.25" thickBot="1" x14ac:dyDescent="0.35">
      <c r="O41" s="474" t="s">
        <v>78</v>
      </c>
      <c r="P41" s="474"/>
      <c r="X41" s="133">
        <v>42485</v>
      </c>
      <c r="Y41" s="10">
        <v>60.45</v>
      </c>
      <c r="Z41" s="10">
        <v>61.27</v>
      </c>
      <c r="AA41" s="10">
        <v>60.35</v>
      </c>
      <c r="AB41" s="10">
        <v>61.09</v>
      </c>
      <c r="AC41" s="95">
        <v>2258700</v>
      </c>
      <c r="AD41" s="10">
        <v>61.09</v>
      </c>
      <c r="AE41" s="2">
        <f t="shared" si="0"/>
        <v>0.92000000000000171</v>
      </c>
      <c r="AF41" s="138">
        <f t="shared" si="1"/>
        <v>8.7516512549536962E-3</v>
      </c>
    </row>
    <row r="42" spans="1:32" ht="21" thickTop="1" thickBot="1" x14ac:dyDescent="0.35">
      <c r="O42" s="83">
        <v>1.1000000000000001</v>
      </c>
      <c r="P42" s="83">
        <f>O42*$Q$4</f>
        <v>72.468000000000004</v>
      </c>
      <c r="Q42" s="2"/>
      <c r="T42" s="91"/>
      <c r="X42" s="133">
        <v>42482</v>
      </c>
      <c r="Y42" s="10">
        <v>60.23</v>
      </c>
      <c r="Z42" s="10">
        <v>60.59</v>
      </c>
      <c r="AA42" s="10">
        <v>60.04</v>
      </c>
      <c r="AB42" s="10">
        <v>60.56</v>
      </c>
      <c r="AC42" s="95">
        <v>3207100</v>
      </c>
      <c r="AD42" s="10">
        <v>60.56</v>
      </c>
      <c r="AE42" s="2">
        <f t="shared" si="0"/>
        <v>0.55000000000000426</v>
      </c>
      <c r="AF42" s="138">
        <f t="shared" si="1"/>
        <v>7.3186959414504038E-3</v>
      </c>
    </row>
    <row r="43" spans="1:32" ht="15.75" thickTop="1" x14ac:dyDescent="0.25">
      <c r="O43" s="83">
        <v>1.0900000000000001</v>
      </c>
      <c r="P43" s="83">
        <f t="shared" ref="P43:P62" si="2">O43*$Q$4</f>
        <v>71.809200000000004</v>
      </c>
      <c r="Q43" s="2"/>
      <c r="T43" s="161" t="s">
        <v>98</v>
      </c>
      <c r="U43" s="161">
        <v>65.81</v>
      </c>
      <c r="X43" s="133">
        <v>42481</v>
      </c>
      <c r="Y43" s="10">
        <v>61.58</v>
      </c>
      <c r="Z43" s="10">
        <v>61.66</v>
      </c>
      <c r="AA43" s="10">
        <v>60.1</v>
      </c>
      <c r="AB43" s="10">
        <v>60.12</v>
      </c>
      <c r="AC43" s="95">
        <v>3570000</v>
      </c>
      <c r="AD43" s="10">
        <v>60.12</v>
      </c>
      <c r="AE43" s="2">
        <f t="shared" si="0"/>
        <v>1.5599999999999952</v>
      </c>
      <c r="AF43" s="138">
        <f t="shared" si="1"/>
        <v>-2.4659312134977296E-2</v>
      </c>
    </row>
    <row r="44" spans="1:32" x14ac:dyDescent="0.25">
      <c r="O44" s="83">
        <v>1.08</v>
      </c>
      <c r="P44" s="83">
        <f t="shared" si="2"/>
        <v>71.150400000000005</v>
      </c>
      <c r="Q44" s="2"/>
      <c r="T44" s="10" t="s">
        <v>99</v>
      </c>
      <c r="U44" s="10">
        <v>65.97</v>
      </c>
      <c r="X44" s="133">
        <v>42480</v>
      </c>
      <c r="Y44" s="10">
        <v>62.37</v>
      </c>
      <c r="Z44" s="10">
        <v>62.37</v>
      </c>
      <c r="AA44" s="10">
        <v>61.6</v>
      </c>
      <c r="AB44" s="10">
        <v>61.64</v>
      </c>
      <c r="AC44" s="95">
        <v>2464800</v>
      </c>
      <c r="AD44" s="10">
        <v>61.64</v>
      </c>
      <c r="AE44" s="2">
        <f t="shared" si="0"/>
        <v>0.76999999999999602</v>
      </c>
      <c r="AF44" s="138">
        <f t="shared" si="1"/>
        <v>-1.1862776530939478E-2</v>
      </c>
    </row>
    <row r="45" spans="1:32" x14ac:dyDescent="0.25">
      <c r="O45" s="83">
        <v>1.07</v>
      </c>
      <c r="P45" s="83">
        <f t="shared" si="2"/>
        <v>70.491600000000005</v>
      </c>
      <c r="Q45" s="2"/>
      <c r="T45" s="10" t="s">
        <v>100</v>
      </c>
      <c r="U45" s="10" t="s">
        <v>504</v>
      </c>
      <c r="X45" s="133">
        <v>42479</v>
      </c>
      <c r="Y45" s="10">
        <v>62.7</v>
      </c>
      <c r="Z45" s="10">
        <v>62.74</v>
      </c>
      <c r="AA45" s="10">
        <v>62.04</v>
      </c>
      <c r="AB45" s="10">
        <v>62.38</v>
      </c>
      <c r="AC45" s="95">
        <v>2135100</v>
      </c>
      <c r="AD45" s="10">
        <v>62.38</v>
      </c>
      <c r="AE45" s="2">
        <f t="shared" si="0"/>
        <v>0.70000000000000284</v>
      </c>
      <c r="AF45" s="138">
        <f t="shared" si="1"/>
        <v>-2.3988485526946768E-3</v>
      </c>
    </row>
    <row r="46" spans="1:32" x14ac:dyDescent="0.25">
      <c r="O46" s="83">
        <v>1.06</v>
      </c>
      <c r="P46" s="83">
        <f t="shared" si="2"/>
        <v>69.832799999999992</v>
      </c>
      <c r="Q46" s="2"/>
      <c r="T46" s="10" t="s">
        <v>101</v>
      </c>
      <c r="U46" s="10" t="s">
        <v>505</v>
      </c>
      <c r="X46" s="133">
        <v>42478</v>
      </c>
      <c r="Y46" s="10">
        <v>62.45</v>
      </c>
      <c r="Z46" s="10">
        <v>62.62</v>
      </c>
      <c r="AA46" s="10">
        <v>62.11</v>
      </c>
      <c r="AB46" s="10">
        <v>62.53</v>
      </c>
      <c r="AC46" s="95">
        <v>3185900</v>
      </c>
      <c r="AD46" s="10">
        <v>62.53</v>
      </c>
      <c r="AE46" s="2">
        <f t="shared" si="0"/>
        <v>0.50999999999999801</v>
      </c>
      <c r="AF46" s="138">
        <f t="shared" si="1"/>
        <v>1.2810248198558138E-3</v>
      </c>
    </row>
    <row r="47" spans="1:32" x14ac:dyDescent="0.25">
      <c r="O47" s="83">
        <v>1.05</v>
      </c>
      <c r="P47" s="83">
        <f t="shared" si="2"/>
        <v>69.173999999999992</v>
      </c>
      <c r="Q47" s="2"/>
      <c r="T47" s="10" t="s">
        <v>102</v>
      </c>
      <c r="U47" s="10">
        <v>60.69</v>
      </c>
      <c r="X47" s="133">
        <v>42475</v>
      </c>
      <c r="Y47" s="10">
        <v>62.24</v>
      </c>
      <c r="Z47" s="10">
        <v>62.47</v>
      </c>
      <c r="AA47" s="10">
        <v>61.95</v>
      </c>
      <c r="AB47" s="10">
        <v>62.45</v>
      </c>
      <c r="AC47" s="95">
        <v>2960500</v>
      </c>
      <c r="AD47" s="10">
        <v>62.45</v>
      </c>
      <c r="AE47" s="2">
        <f t="shared" si="0"/>
        <v>0.51999999999999602</v>
      </c>
      <c r="AF47" s="138">
        <f t="shared" si="1"/>
        <v>5.4741587506037526E-3</v>
      </c>
    </row>
    <row r="48" spans="1:32" x14ac:dyDescent="0.25">
      <c r="O48" s="83">
        <v>1.04</v>
      </c>
      <c r="P48" s="83">
        <f t="shared" si="2"/>
        <v>68.515199999999993</v>
      </c>
      <c r="Q48" s="2"/>
      <c r="T48" s="10" t="s">
        <v>103</v>
      </c>
      <c r="U48" s="10">
        <v>0.67583000000000004</v>
      </c>
      <c r="X48" s="133">
        <v>42474</v>
      </c>
      <c r="Y48" s="10">
        <v>62.68</v>
      </c>
      <c r="Z48" s="10">
        <v>62.82</v>
      </c>
      <c r="AA48" s="10">
        <v>62.06</v>
      </c>
      <c r="AB48" s="10">
        <v>62.11</v>
      </c>
      <c r="AC48" s="95">
        <v>2687300</v>
      </c>
      <c r="AD48" s="10">
        <v>62.11</v>
      </c>
      <c r="AE48" s="2">
        <f t="shared" si="0"/>
        <v>0.75999999999999801</v>
      </c>
      <c r="AF48" s="138">
        <f t="shared" si="1"/>
        <v>-9.2518743021214878E-3</v>
      </c>
    </row>
    <row r="49" spans="15:32" x14ac:dyDescent="0.25">
      <c r="O49" s="83">
        <v>1.03</v>
      </c>
      <c r="P49" s="83">
        <f t="shared" si="2"/>
        <v>67.856399999999994</v>
      </c>
      <c r="Q49" s="2"/>
      <c r="T49" s="10" t="s">
        <v>104</v>
      </c>
      <c r="U49" s="10" t="s">
        <v>314</v>
      </c>
      <c r="X49" s="133">
        <v>42473</v>
      </c>
      <c r="Y49" s="10">
        <v>63.45</v>
      </c>
      <c r="Z49" s="10">
        <v>63.52</v>
      </c>
      <c r="AA49" s="10">
        <v>62.5</v>
      </c>
      <c r="AB49" s="10">
        <v>62.69</v>
      </c>
      <c r="AC49" s="95">
        <v>2559100</v>
      </c>
      <c r="AD49" s="10">
        <v>62.69</v>
      </c>
      <c r="AE49" s="2">
        <f t="shared" si="0"/>
        <v>1.0200000000000031</v>
      </c>
      <c r="AF49" s="138">
        <f t="shared" si="1"/>
        <v>-1.2133627481878406E-2</v>
      </c>
    </row>
    <row r="50" spans="15:32" x14ac:dyDescent="0.25">
      <c r="O50" s="83">
        <v>1.02</v>
      </c>
      <c r="P50" s="83">
        <f t="shared" si="2"/>
        <v>67.197599999999994</v>
      </c>
      <c r="Q50" s="2"/>
      <c r="T50" s="10"/>
      <c r="U50" s="10"/>
      <c r="X50" s="133">
        <v>42472</v>
      </c>
      <c r="Y50" s="10">
        <v>63.12</v>
      </c>
      <c r="Z50" s="10">
        <v>63.59</v>
      </c>
      <c r="AA50" s="10">
        <v>62.97</v>
      </c>
      <c r="AB50" s="10">
        <v>63.46</v>
      </c>
      <c r="AC50" s="95">
        <v>3606400</v>
      </c>
      <c r="AD50" s="10">
        <v>63.46</v>
      </c>
      <c r="AE50" s="2">
        <f t="shared" si="0"/>
        <v>0.62000000000000455</v>
      </c>
      <c r="AF50" s="138">
        <f t="shared" si="1"/>
        <v>9.22391857506355E-3</v>
      </c>
    </row>
    <row r="51" spans="15:32" x14ac:dyDescent="0.25">
      <c r="O51" s="83">
        <v>1.01</v>
      </c>
      <c r="P51" s="83">
        <f t="shared" si="2"/>
        <v>66.538799999999995</v>
      </c>
      <c r="Q51" s="2"/>
      <c r="T51" s="10" t="s">
        <v>105</v>
      </c>
      <c r="U51" s="10" t="s">
        <v>444</v>
      </c>
      <c r="X51" s="133">
        <v>42471</v>
      </c>
      <c r="Y51" s="10">
        <v>63.42</v>
      </c>
      <c r="Z51" s="10">
        <v>63.68</v>
      </c>
      <c r="AA51" s="10">
        <v>62.71</v>
      </c>
      <c r="AB51" s="10">
        <v>62.88</v>
      </c>
      <c r="AC51" s="95">
        <v>3295900</v>
      </c>
      <c r="AD51" s="10">
        <v>62.88</v>
      </c>
      <c r="AE51" s="2">
        <f t="shared" si="0"/>
        <v>0.96999999999999886</v>
      </c>
      <c r="AF51" s="138">
        <f t="shared" si="1"/>
        <v>-6.6350710900473509E-3</v>
      </c>
    </row>
    <row r="52" spans="15:32" x14ac:dyDescent="0.25">
      <c r="O52" s="83">
        <v>1</v>
      </c>
      <c r="P52" s="83">
        <f t="shared" si="2"/>
        <v>65.88</v>
      </c>
      <c r="Q52" s="2"/>
      <c r="T52" s="10" t="s">
        <v>106</v>
      </c>
      <c r="U52" s="10" t="s">
        <v>445</v>
      </c>
      <c r="X52" s="133">
        <v>42468</v>
      </c>
      <c r="Y52" s="10">
        <v>63.2</v>
      </c>
      <c r="Z52" s="10">
        <v>63.44</v>
      </c>
      <c r="AA52" s="10">
        <v>62.92</v>
      </c>
      <c r="AB52" s="10">
        <v>63.3</v>
      </c>
      <c r="AC52" s="95">
        <v>3470900</v>
      </c>
      <c r="AD52" s="10">
        <v>63.3</v>
      </c>
      <c r="AE52" s="2">
        <f t="shared" si="0"/>
        <v>0.51999999999999602</v>
      </c>
      <c r="AF52" s="138">
        <f t="shared" si="1"/>
        <v>2.8517110266159662E-3</v>
      </c>
    </row>
    <row r="53" spans="15:32" x14ac:dyDescent="0.25">
      <c r="O53" s="83">
        <v>0.99</v>
      </c>
      <c r="P53" s="83">
        <f t="shared" si="2"/>
        <v>65.221199999999996</v>
      </c>
      <c r="Q53" s="2"/>
      <c r="T53" s="95" t="s">
        <v>107</v>
      </c>
      <c r="U53" s="95">
        <v>2321721</v>
      </c>
      <c r="X53" s="133">
        <v>42467</v>
      </c>
      <c r="Y53" s="10">
        <v>63.14</v>
      </c>
      <c r="Z53" s="10">
        <v>63.56</v>
      </c>
      <c r="AA53" s="10">
        <v>62.78</v>
      </c>
      <c r="AB53" s="10">
        <v>63.12</v>
      </c>
      <c r="AC53" s="95">
        <v>4445900</v>
      </c>
      <c r="AD53" s="10">
        <v>63.12</v>
      </c>
      <c r="AE53" s="2">
        <f t="shared" si="0"/>
        <v>0.78000000000000114</v>
      </c>
      <c r="AF53" s="138" t="e">
        <f t="shared" si="1"/>
        <v>#DIV/0!</v>
      </c>
    </row>
    <row r="54" spans="15:32" x14ac:dyDescent="0.25">
      <c r="O54" s="83">
        <v>0.98</v>
      </c>
      <c r="P54" s="83">
        <f t="shared" si="2"/>
        <v>64.562399999999997</v>
      </c>
      <c r="Q54" s="2"/>
      <c r="T54" s="95" t="s">
        <v>110</v>
      </c>
      <c r="U54" s="95">
        <v>3221420</v>
      </c>
      <c r="X54" s="133">
        <v>42467</v>
      </c>
      <c r="Y54" s="10" t="s">
        <v>303</v>
      </c>
      <c r="Z54" s="10"/>
      <c r="AA54" s="10"/>
      <c r="AB54" s="10"/>
      <c r="AC54" s="95"/>
      <c r="AD54" s="10"/>
      <c r="AE54" s="2">
        <f t="shared" si="0"/>
        <v>0</v>
      </c>
      <c r="AF54" s="138">
        <f t="shared" si="1"/>
        <v>-1</v>
      </c>
    </row>
    <row r="55" spans="15:32" x14ac:dyDescent="0.25">
      <c r="O55" s="83">
        <v>0.97</v>
      </c>
      <c r="P55" s="83">
        <f t="shared" si="2"/>
        <v>63.903599999999997</v>
      </c>
      <c r="T55" s="10" t="s">
        <v>108</v>
      </c>
      <c r="U55" s="10" t="s">
        <v>446</v>
      </c>
      <c r="X55" s="133">
        <v>42466</v>
      </c>
      <c r="Y55" s="10">
        <v>64.42</v>
      </c>
      <c r="Z55" s="10">
        <v>64.489999999999995</v>
      </c>
      <c r="AA55" s="10">
        <v>63.79</v>
      </c>
      <c r="AB55" s="10">
        <v>64.14</v>
      </c>
      <c r="AC55" s="95">
        <v>5110500</v>
      </c>
      <c r="AD55" s="10">
        <v>63.68</v>
      </c>
      <c r="AE55" s="2">
        <f t="shared" si="0"/>
        <v>0.69999999999999574</v>
      </c>
      <c r="AF55" s="138">
        <f t="shared" si="1"/>
        <v>-2.1936696960200841E-3</v>
      </c>
    </row>
    <row r="56" spans="15:32" x14ac:dyDescent="0.25">
      <c r="O56" s="83">
        <v>0.96</v>
      </c>
      <c r="P56" s="83">
        <f t="shared" si="2"/>
        <v>63.244799999999991</v>
      </c>
      <c r="T56" s="10" t="s">
        <v>111</v>
      </c>
      <c r="U56" s="10">
        <v>26.92</v>
      </c>
      <c r="X56" s="133">
        <v>42465</v>
      </c>
      <c r="Y56" s="10">
        <v>65.37</v>
      </c>
      <c r="Z56" s="10">
        <v>65.489999999999995</v>
      </c>
      <c r="AA56" s="10">
        <v>64.22</v>
      </c>
      <c r="AB56" s="10">
        <v>64.28</v>
      </c>
      <c r="AC56" s="95">
        <v>4835500</v>
      </c>
      <c r="AD56" s="10">
        <v>63.82</v>
      </c>
      <c r="AE56" s="2">
        <f t="shared" si="0"/>
        <v>1.269999999999996</v>
      </c>
      <c r="AF56" s="138">
        <f t="shared" si="1"/>
        <v>-1.6489443673909698E-2</v>
      </c>
    </row>
    <row r="57" spans="15:32" x14ac:dyDescent="0.25">
      <c r="O57" s="83">
        <v>0.95</v>
      </c>
      <c r="P57" s="83">
        <f t="shared" si="2"/>
        <v>62.585999999999991</v>
      </c>
      <c r="T57" s="10" t="s">
        <v>112</v>
      </c>
      <c r="U57" s="10">
        <v>2.4500000000000002</v>
      </c>
      <c r="X57" s="133">
        <v>42464</v>
      </c>
      <c r="Y57" s="10">
        <v>65</v>
      </c>
      <c r="Z57" s="10">
        <v>65.38</v>
      </c>
      <c r="AA57" s="10">
        <v>64.14</v>
      </c>
      <c r="AB57" s="10">
        <v>65.36</v>
      </c>
      <c r="AC57" s="95">
        <v>6174600</v>
      </c>
      <c r="AD57" s="10">
        <v>64.89</v>
      </c>
      <c r="AE57" s="2">
        <f t="shared" si="0"/>
        <v>1.2399999999999949</v>
      </c>
      <c r="AF57" s="138">
        <f t="shared" si="1"/>
        <v>6.2025120173672121E-3</v>
      </c>
    </row>
    <row r="58" spans="15:32" x14ac:dyDescent="0.25">
      <c r="O58" s="83">
        <v>0.94</v>
      </c>
      <c r="P58" s="83">
        <f t="shared" si="2"/>
        <v>61.927199999999992</v>
      </c>
      <c r="T58" s="10" t="s">
        <v>109</v>
      </c>
      <c r="U58" s="10" t="s">
        <v>447</v>
      </c>
      <c r="X58" s="133">
        <v>42461</v>
      </c>
      <c r="Y58" s="10">
        <v>62.9</v>
      </c>
      <c r="Z58" s="10">
        <v>65</v>
      </c>
      <c r="AA58" s="10">
        <v>62.9</v>
      </c>
      <c r="AB58" s="10">
        <v>64.959999999999994</v>
      </c>
      <c r="AC58" s="95">
        <v>7433900</v>
      </c>
      <c r="AD58" s="10">
        <v>64.489999999999995</v>
      </c>
      <c r="AE58" s="2">
        <f t="shared" si="0"/>
        <v>2.1000000000000014</v>
      </c>
      <c r="AF58" s="138">
        <f t="shared" si="1"/>
        <v>2.5278219395866497E-2</v>
      </c>
    </row>
    <row r="59" spans="15:32" x14ac:dyDescent="0.25">
      <c r="O59" s="83">
        <v>0.93</v>
      </c>
      <c r="P59" s="83">
        <f t="shared" si="2"/>
        <v>61.2684</v>
      </c>
      <c r="X59" s="133">
        <v>42460</v>
      </c>
      <c r="Y59" s="10">
        <v>63.21</v>
      </c>
      <c r="Z59" s="10">
        <v>63.73</v>
      </c>
      <c r="AA59" s="10">
        <v>63.21</v>
      </c>
      <c r="AB59" s="10">
        <v>63.35</v>
      </c>
      <c r="AC59" s="95">
        <v>8874500</v>
      </c>
      <c r="AD59" s="10">
        <v>62.9</v>
      </c>
      <c r="AE59" s="2">
        <f t="shared" si="0"/>
        <v>0.51999999999999602</v>
      </c>
      <c r="AF59" s="138">
        <f t="shared" si="1"/>
        <v>6.3633471205859493E-4</v>
      </c>
    </row>
    <row r="60" spans="15:32" x14ac:dyDescent="0.25">
      <c r="O60" s="83">
        <v>0.92</v>
      </c>
      <c r="P60" s="83">
        <f t="shared" si="2"/>
        <v>60.6096</v>
      </c>
      <c r="X60" s="133">
        <v>42459</v>
      </c>
      <c r="Y60" s="10">
        <v>63.36</v>
      </c>
      <c r="Z60" s="10">
        <v>63.47</v>
      </c>
      <c r="AA60" s="10">
        <v>62.56</v>
      </c>
      <c r="AB60" s="10">
        <v>63.31</v>
      </c>
      <c r="AC60" s="95">
        <v>4861200</v>
      </c>
      <c r="AD60" s="10">
        <v>62.86</v>
      </c>
      <c r="AE60" s="2">
        <f t="shared" si="0"/>
        <v>0.90999999999999659</v>
      </c>
      <c r="AF60" s="138">
        <f t="shared" si="1"/>
        <v>5.9209473515762223E-3</v>
      </c>
    </row>
    <row r="61" spans="15:32" x14ac:dyDescent="0.25">
      <c r="O61" s="83">
        <v>0.91</v>
      </c>
      <c r="P61" s="83">
        <f t="shared" si="2"/>
        <v>59.950800000000001</v>
      </c>
      <c r="X61" s="133">
        <v>42458</v>
      </c>
      <c r="Y61" s="10">
        <v>61.92</v>
      </c>
      <c r="Z61" s="10">
        <v>63.15</v>
      </c>
      <c r="AA61" s="10">
        <v>61.8</v>
      </c>
      <c r="AB61" s="10">
        <v>62.94</v>
      </c>
      <c r="AC61" s="95">
        <v>6390900</v>
      </c>
      <c r="AD61" s="10">
        <v>62.49</v>
      </c>
      <c r="AE61" s="2">
        <f t="shared" si="0"/>
        <v>1.3500000000000014</v>
      </c>
      <c r="AF61" s="138">
        <f t="shared" si="1"/>
        <v>1.708984375E-2</v>
      </c>
    </row>
    <row r="62" spans="15:32" x14ac:dyDescent="0.25">
      <c r="O62" s="83">
        <v>0.9</v>
      </c>
      <c r="P62" s="83">
        <f t="shared" si="2"/>
        <v>59.291999999999994</v>
      </c>
      <c r="X62" s="133">
        <v>42457</v>
      </c>
      <c r="Y62" s="10">
        <v>61.45</v>
      </c>
      <c r="Z62" s="10">
        <v>62.15</v>
      </c>
      <c r="AA62" s="10">
        <v>61.45</v>
      </c>
      <c r="AB62" s="10">
        <v>61.88</v>
      </c>
      <c r="AC62" s="95">
        <v>3444500</v>
      </c>
      <c r="AD62" s="10">
        <v>61.44</v>
      </c>
      <c r="AE62" s="2">
        <f t="shared" si="0"/>
        <v>0.69999999999999574</v>
      </c>
      <c r="AF62" s="138">
        <f t="shared" si="1"/>
        <v>8.5357846355875733E-3</v>
      </c>
    </row>
    <row r="63" spans="15:32" x14ac:dyDescent="0.25">
      <c r="X63" s="133">
        <v>42453</v>
      </c>
      <c r="Y63" s="10">
        <v>60.8</v>
      </c>
      <c r="Z63" s="10">
        <v>61.89</v>
      </c>
      <c r="AA63" s="10">
        <v>60.67</v>
      </c>
      <c r="AB63" s="10">
        <v>61.36</v>
      </c>
      <c r="AC63" s="95">
        <v>4916300</v>
      </c>
      <c r="AD63" s="10">
        <v>60.92</v>
      </c>
      <c r="AE63" s="2">
        <f t="shared" si="0"/>
        <v>1.2199999999999989</v>
      </c>
      <c r="AF63" s="138">
        <f t="shared" si="1"/>
        <v>5.7784381707115529E-3</v>
      </c>
    </row>
    <row r="64" spans="15:32" x14ac:dyDescent="0.25">
      <c r="X64" s="133">
        <v>42452</v>
      </c>
      <c r="Y64" s="10">
        <v>60.53</v>
      </c>
      <c r="Z64" s="10">
        <v>61.36</v>
      </c>
      <c r="AA64" s="10">
        <v>60.14</v>
      </c>
      <c r="AB64" s="10">
        <v>61.01</v>
      </c>
      <c r="AC64" s="95">
        <v>5265200</v>
      </c>
      <c r="AD64" s="10">
        <v>60.57</v>
      </c>
      <c r="AE64" s="2">
        <f t="shared" si="0"/>
        <v>1.2199999999999989</v>
      </c>
      <c r="AF64" s="138">
        <f t="shared" si="1"/>
        <v>3.6454018227007889E-3</v>
      </c>
    </row>
    <row r="65" spans="24:32" x14ac:dyDescent="0.25">
      <c r="X65" s="133">
        <v>42451</v>
      </c>
      <c r="Y65" s="10">
        <v>61.11</v>
      </c>
      <c r="Z65" s="10">
        <v>61.22</v>
      </c>
      <c r="AA65" s="10">
        <v>60.59</v>
      </c>
      <c r="AB65" s="10">
        <v>60.79</v>
      </c>
      <c r="AC65" s="95">
        <v>4229400</v>
      </c>
      <c r="AD65" s="10">
        <v>60.35</v>
      </c>
      <c r="AE65" s="2">
        <f t="shared" si="0"/>
        <v>0.62999999999999545</v>
      </c>
      <c r="AF65" s="138">
        <f t="shared" si="1"/>
        <v>-8.379888268156388E-3</v>
      </c>
    </row>
    <row r="66" spans="24:32" x14ac:dyDescent="0.25">
      <c r="X66" s="133">
        <v>42450</v>
      </c>
      <c r="Y66" s="10">
        <v>61.55</v>
      </c>
      <c r="Z66" s="10">
        <v>61.66</v>
      </c>
      <c r="AA66" s="10">
        <v>60.99</v>
      </c>
      <c r="AB66" s="10">
        <v>61.3</v>
      </c>
      <c r="AC66" s="95">
        <v>4670600</v>
      </c>
      <c r="AD66" s="10">
        <v>60.86</v>
      </c>
      <c r="AE66" s="2">
        <f t="shared" si="0"/>
        <v>0.6699999999999946</v>
      </c>
      <c r="AF66" s="138">
        <f t="shared" si="1"/>
        <v>-7.9869600651997219E-3</v>
      </c>
    </row>
    <row r="67" spans="24:32" x14ac:dyDescent="0.25">
      <c r="X67" s="133">
        <v>42447</v>
      </c>
      <c r="Y67" s="10">
        <v>61.81</v>
      </c>
      <c r="Z67" s="10">
        <v>61.82</v>
      </c>
      <c r="AA67" s="10">
        <v>61.36</v>
      </c>
      <c r="AB67" s="10">
        <v>61.79</v>
      </c>
      <c r="AC67" s="95">
        <v>8676300</v>
      </c>
      <c r="AD67" s="10">
        <v>61.35</v>
      </c>
      <c r="AE67" s="2">
        <f>Z67-AA67</f>
        <v>0.46000000000000085</v>
      </c>
      <c r="AF67" s="138">
        <f>AD67/AD68-1</f>
        <v>1.6302575806981245E-4</v>
      </c>
    </row>
    <row r="68" spans="24:32" x14ac:dyDescent="0.25">
      <c r="X68" s="133">
        <v>42446</v>
      </c>
      <c r="Y68" s="10">
        <v>61.57</v>
      </c>
      <c r="Z68" s="10">
        <v>62.07</v>
      </c>
      <c r="AA68" s="10">
        <v>61.3</v>
      </c>
      <c r="AB68" s="10">
        <v>61.78</v>
      </c>
      <c r="AC68" s="95">
        <v>3229300</v>
      </c>
      <c r="AD68" s="10">
        <v>61.34</v>
      </c>
      <c r="AE68" s="2">
        <f>Z68-AA68</f>
        <v>0.77000000000000313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5" priority="7">
      <formula>F22&gt;0</formula>
    </cfRule>
    <cfRule type="expression" dxfId="54" priority="8">
      <formula>F22&lt;0</formula>
    </cfRule>
  </conditionalFormatting>
  <conditionalFormatting sqref="H22:H25">
    <cfRule type="expression" dxfId="53" priority="5">
      <formula>H22&gt;0</formula>
    </cfRule>
    <cfRule type="expression" dxfId="52" priority="6">
      <formula>H22&lt;0</formula>
    </cfRule>
  </conditionalFormatting>
  <conditionalFormatting sqref="Q8">
    <cfRule type="expression" dxfId="51" priority="1">
      <formula>Q8&gt;0</formula>
    </cfRule>
    <cfRule type="expression" dxfId="50" priority="2">
      <formula>Q8&lt;0</formula>
    </cfRule>
  </conditionalFormatting>
  <conditionalFormatting sqref="Q7">
    <cfRule type="expression" dxfId="49" priority="3">
      <formula>Q7&gt;0</formula>
    </cfRule>
    <cfRule type="expression" dxfId="48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42541</v>
      </c>
      <c r="X2" s="10">
        <v>29.62</v>
      </c>
      <c r="Y2" s="10">
        <v>30.03</v>
      </c>
      <c r="Z2" s="10">
        <v>29.59</v>
      </c>
      <c r="AA2" s="10">
        <v>29.65</v>
      </c>
      <c r="AB2" s="95">
        <v>12309600</v>
      </c>
      <c r="AC2" s="10">
        <v>29.65</v>
      </c>
      <c r="AD2" s="2">
        <f>Y2-Z2</f>
        <v>0.44000000000000128</v>
      </c>
      <c r="AE2" s="138">
        <f>AC2/AC3-1</f>
        <v>1.436879917892564E-2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29.65</v>
      </c>
      <c r="W3" s="133">
        <v>42538</v>
      </c>
      <c r="X3" s="10">
        <v>29.14</v>
      </c>
      <c r="Y3" s="10">
        <v>29.43</v>
      </c>
      <c r="Z3" s="10">
        <v>29.06</v>
      </c>
      <c r="AA3" s="10">
        <v>29.23</v>
      </c>
      <c r="AB3" s="95">
        <v>12707400</v>
      </c>
      <c r="AC3" s="10">
        <v>29.23</v>
      </c>
      <c r="AD3" s="2">
        <f t="shared" ref="AD3:AD66" si="0">Y3-Z3</f>
        <v>0.37000000000000099</v>
      </c>
      <c r="AE3" s="138">
        <f t="shared" ref="AE3:AE66" si="1">AC3/AC4-1</f>
        <v>7.2363886974500247E-3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29.65</v>
      </c>
      <c r="W4" s="133">
        <v>42537</v>
      </c>
      <c r="X4" s="10">
        <v>28.67</v>
      </c>
      <c r="Y4" s="10">
        <v>29.07</v>
      </c>
      <c r="Z4" s="10">
        <v>28.5</v>
      </c>
      <c r="AA4" s="10">
        <v>29.02</v>
      </c>
      <c r="AB4" s="95">
        <v>9654400</v>
      </c>
      <c r="AC4" s="10">
        <v>29.02</v>
      </c>
      <c r="AD4" s="2">
        <f t="shared" si="0"/>
        <v>0.57000000000000028</v>
      </c>
      <c r="AE4" s="138">
        <f t="shared" si="1"/>
        <v>5.5440055440054703E-3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42536</v>
      </c>
      <c r="X5" s="10">
        <v>28.98</v>
      </c>
      <c r="Y5" s="10">
        <v>29.22</v>
      </c>
      <c r="Z5" s="10">
        <v>28.79</v>
      </c>
      <c r="AA5" s="10">
        <v>28.86</v>
      </c>
      <c r="AB5" s="95">
        <v>8479900</v>
      </c>
      <c r="AC5" s="10">
        <v>28.86</v>
      </c>
      <c r="AD5" s="2">
        <f t="shared" si="0"/>
        <v>0.42999999999999972</v>
      </c>
      <c r="AE5" s="138">
        <f t="shared" si="1"/>
        <v>1.0405827263266776E-3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42535</v>
      </c>
      <c r="X6" s="10">
        <v>29.07</v>
      </c>
      <c r="Y6" s="10">
        <v>29.31</v>
      </c>
      <c r="Z6" s="10">
        <v>28.65</v>
      </c>
      <c r="AA6" s="10">
        <v>28.83</v>
      </c>
      <c r="AB6" s="95">
        <v>10751700</v>
      </c>
      <c r="AC6" s="10">
        <v>28.83</v>
      </c>
      <c r="AD6" s="2">
        <f t="shared" si="0"/>
        <v>0.66000000000000014</v>
      </c>
      <c r="AE6" s="138">
        <f t="shared" si="1"/>
        <v>-8.5969738651994199E-3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200</v>
      </c>
      <c r="Q7" s="2">
        <f>Q10+Q8</f>
        <v>36.819999999999709</v>
      </c>
      <c r="R7" s="205"/>
      <c r="W7" s="133">
        <v>42534</v>
      </c>
      <c r="X7" s="10">
        <v>28.85</v>
      </c>
      <c r="Y7" s="10">
        <v>29.4</v>
      </c>
      <c r="Z7" s="10">
        <v>28.8</v>
      </c>
      <c r="AA7" s="10">
        <v>29.08</v>
      </c>
      <c r="AB7" s="95">
        <v>13871300</v>
      </c>
      <c r="AC7" s="10">
        <v>29.08</v>
      </c>
      <c r="AD7" s="2">
        <f t="shared" si="0"/>
        <v>0.59999999999999787</v>
      </c>
      <c r="AE7" s="138">
        <f t="shared" si="1"/>
        <v>6.8823124569861172E-4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205</v>
      </c>
      <c r="P8" s="34"/>
      <c r="Q8" s="2">
        <f>K18+M18-F18+Q2*Q4</f>
        <v>0</v>
      </c>
      <c r="W8" s="133">
        <v>42531</v>
      </c>
      <c r="X8" s="10">
        <v>29.22</v>
      </c>
      <c r="Y8" s="10">
        <v>29.34</v>
      </c>
      <c r="Z8" s="10">
        <v>28.98</v>
      </c>
      <c r="AA8" s="10">
        <v>29.06</v>
      </c>
      <c r="AB8" s="95">
        <v>10740400</v>
      </c>
      <c r="AC8" s="10">
        <v>29.06</v>
      </c>
      <c r="AD8" s="2">
        <f t="shared" si="0"/>
        <v>0.35999999999999943</v>
      </c>
      <c r="AE8" s="138">
        <f t="shared" si="1"/>
        <v>-1.021798365122617E-2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272</v>
      </c>
      <c r="Q9" s="138">
        <f>IF(Q2=0, 0, Q8/Q6)</f>
        <v>0</v>
      </c>
      <c r="W9" s="133">
        <v>42530</v>
      </c>
      <c r="X9" s="10">
        <v>29.48</v>
      </c>
      <c r="Y9" s="10">
        <v>29.5</v>
      </c>
      <c r="Z9" s="10">
        <v>29.16</v>
      </c>
      <c r="AA9" s="10">
        <v>29.36</v>
      </c>
      <c r="AB9" s="95">
        <v>11907500</v>
      </c>
      <c r="AC9" s="10">
        <v>29.36</v>
      </c>
      <c r="AD9" s="2">
        <f t="shared" si="0"/>
        <v>0.33999999999999986</v>
      </c>
      <c r="AE9" s="138">
        <f t="shared" si="1"/>
        <v>-7.1017923571187191E-3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271</v>
      </c>
      <c r="P10" s="34"/>
      <c r="Q10" s="2">
        <f>M29</f>
        <v>36.819999999999709</v>
      </c>
      <c r="W10" s="133">
        <v>42529</v>
      </c>
      <c r="X10" s="10">
        <v>30</v>
      </c>
      <c r="Y10" s="10">
        <v>30.03</v>
      </c>
      <c r="Z10" s="10">
        <v>29.52</v>
      </c>
      <c r="AA10" s="10">
        <v>29.57</v>
      </c>
      <c r="AB10" s="95">
        <v>12990900</v>
      </c>
      <c r="AC10" s="10">
        <v>29.57</v>
      </c>
      <c r="AD10" s="2">
        <f t="shared" si="0"/>
        <v>0.51000000000000156</v>
      </c>
      <c r="AE10" s="138" t="e">
        <f t="shared" si="1"/>
        <v>#DIV/0!</v>
      </c>
    </row>
    <row r="11" spans="1:31" x14ac:dyDescent="0.25">
      <c r="O11" s="11" t="s">
        <v>193</v>
      </c>
      <c r="P11" s="34"/>
      <c r="Q11" s="138">
        <f>VALUE(TRIM(CLEAN(MID(U58, FIND("(", U58)+1, 5))))</f>
        <v>5.1999999999999998E-2</v>
      </c>
      <c r="W11" s="133">
        <v>42529</v>
      </c>
      <c r="X11" s="10" t="s">
        <v>209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W12" s="133">
        <v>42528</v>
      </c>
      <c r="X12" s="10">
        <v>30.16</v>
      </c>
      <c r="Y12" s="10">
        <v>30.38</v>
      </c>
      <c r="Z12" s="10">
        <v>29.95</v>
      </c>
      <c r="AA12" s="10">
        <v>30.23</v>
      </c>
      <c r="AB12" s="95">
        <v>14425700</v>
      </c>
      <c r="AC12" s="10">
        <v>29.85</v>
      </c>
      <c r="AD12" s="2">
        <f t="shared" si="0"/>
        <v>0.42999999999999972</v>
      </c>
      <c r="AE12" s="138">
        <f t="shared" si="1"/>
        <v>8.1053698074975422E-3</v>
      </c>
    </row>
    <row r="13" spans="1:31" x14ac:dyDescent="0.25">
      <c r="W13" s="133">
        <v>42527</v>
      </c>
      <c r="X13" s="10">
        <v>29.85</v>
      </c>
      <c r="Y13" s="10">
        <v>30.04</v>
      </c>
      <c r="Z13" s="10">
        <v>29.72</v>
      </c>
      <c r="AA13" s="10">
        <v>29.99</v>
      </c>
      <c r="AB13" s="95">
        <v>10985800</v>
      </c>
      <c r="AC13" s="10">
        <v>29.61</v>
      </c>
      <c r="AD13" s="2">
        <f t="shared" si="0"/>
        <v>0.32000000000000028</v>
      </c>
      <c r="AE13" s="138">
        <f t="shared" si="1"/>
        <v>1.300034211426615E-2</v>
      </c>
    </row>
    <row r="14" spans="1:31" x14ac:dyDescent="0.25">
      <c r="W14" s="133">
        <v>42524</v>
      </c>
      <c r="X14" s="10">
        <v>30.09</v>
      </c>
      <c r="Y14" s="10">
        <v>30.15</v>
      </c>
      <c r="Z14" s="10">
        <v>29.51</v>
      </c>
      <c r="AA14" s="10">
        <v>29.6</v>
      </c>
      <c r="AB14" s="95">
        <v>18549600</v>
      </c>
      <c r="AC14" s="10">
        <v>29.23</v>
      </c>
      <c r="AD14" s="2">
        <f t="shared" si="0"/>
        <v>0.63999999999999702</v>
      </c>
      <c r="AE14" s="138">
        <f t="shared" si="1"/>
        <v>-2.1753681392235547E-2</v>
      </c>
    </row>
    <row r="15" spans="1:31" x14ac:dyDescent="0.25">
      <c r="W15" s="133">
        <v>42523</v>
      </c>
      <c r="X15" s="10">
        <v>30.13</v>
      </c>
      <c r="Y15" s="10">
        <v>30.46</v>
      </c>
      <c r="Z15" s="10">
        <v>30.05</v>
      </c>
      <c r="AA15" s="10">
        <v>30.26</v>
      </c>
      <c r="AB15" s="95">
        <v>12649300</v>
      </c>
      <c r="AC15" s="10">
        <v>29.88</v>
      </c>
      <c r="AD15" s="2">
        <f t="shared" si="0"/>
        <v>0.41000000000000014</v>
      </c>
      <c r="AE15" s="138">
        <f t="shared" si="1"/>
        <v>1.3404825737264314E-3</v>
      </c>
    </row>
    <row r="16" spans="1:31" x14ac:dyDescent="0.25">
      <c r="W16" s="133">
        <v>42522</v>
      </c>
      <c r="X16" s="10">
        <v>31.15</v>
      </c>
      <c r="Y16" s="10">
        <v>31.15</v>
      </c>
      <c r="Z16" s="10">
        <v>29.87</v>
      </c>
      <c r="AA16" s="10">
        <v>30.22</v>
      </c>
      <c r="AB16" s="95">
        <v>26002300</v>
      </c>
      <c r="AC16" s="10">
        <v>29.84</v>
      </c>
      <c r="AD16" s="2">
        <f t="shared" si="0"/>
        <v>1.2799999999999976</v>
      </c>
      <c r="AE16" s="138">
        <f t="shared" si="1"/>
        <v>-3.3991583036581452E-2</v>
      </c>
    </row>
    <row r="17" spans="1:31" x14ac:dyDescent="0.25">
      <c r="W17" s="133">
        <v>42521</v>
      </c>
      <c r="X17" s="10">
        <v>31.54</v>
      </c>
      <c r="Y17" s="10">
        <v>31.62</v>
      </c>
      <c r="Z17" s="10">
        <v>31.13</v>
      </c>
      <c r="AA17" s="10">
        <v>31.28</v>
      </c>
      <c r="AB17" s="95">
        <v>11803400</v>
      </c>
      <c r="AC17" s="10">
        <v>30.89</v>
      </c>
      <c r="AD17" s="2">
        <f t="shared" si="0"/>
        <v>0.49000000000000199</v>
      </c>
      <c r="AE17" s="138">
        <f t="shared" si="1"/>
        <v>-3.548387096774186E-3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42517</v>
      </c>
      <c r="X18" s="10">
        <v>31.31</v>
      </c>
      <c r="Y18" s="10">
        <v>31.64</v>
      </c>
      <c r="Z18" s="10">
        <v>31.26</v>
      </c>
      <c r="AA18" s="10">
        <v>31.39</v>
      </c>
      <c r="AB18" s="95">
        <v>6089800</v>
      </c>
      <c r="AC18" s="10">
        <v>31</v>
      </c>
      <c r="AD18" s="2">
        <f t="shared" si="0"/>
        <v>0.37999999999999901</v>
      </c>
      <c r="AE18" s="138">
        <f t="shared" si="1"/>
        <v>3.2362459546926292E-3</v>
      </c>
    </row>
    <row r="19" spans="1:31" x14ac:dyDescent="0.25">
      <c r="W19" s="133">
        <v>42516</v>
      </c>
      <c r="X19" s="10">
        <v>31.65</v>
      </c>
      <c r="Y19" s="10">
        <v>31.75</v>
      </c>
      <c r="Z19" s="10">
        <v>31.18</v>
      </c>
      <c r="AA19" s="10">
        <v>31.29</v>
      </c>
      <c r="AB19" s="95">
        <v>6747700</v>
      </c>
      <c r="AC19" s="10">
        <v>30.9</v>
      </c>
      <c r="AD19" s="2">
        <f t="shared" si="0"/>
        <v>0.57000000000000028</v>
      </c>
      <c r="AE19" s="138">
        <f t="shared" si="1"/>
        <v>-1.1200000000000099E-2</v>
      </c>
    </row>
    <row r="20" spans="1:31" x14ac:dyDescent="0.25">
      <c r="W20" s="133">
        <v>42515</v>
      </c>
      <c r="X20" s="10">
        <v>31.19</v>
      </c>
      <c r="Y20" s="10">
        <v>31.77</v>
      </c>
      <c r="Z20" s="10">
        <v>31.12</v>
      </c>
      <c r="AA20" s="10">
        <v>31.65</v>
      </c>
      <c r="AB20" s="95">
        <v>10151600</v>
      </c>
      <c r="AC20" s="10">
        <v>31.25</v>
      </c>
      <c r="AD20" s="2">
        <f t="shared" si="0"/>
        <v>0.64999999999999858</v>
      </c>
      <c r="AE20" s="138">
        <f t="shared" si="1"/>
        <v>1.924331376386168E-2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133">
        <v>42514</v>
      </c>
      <c r="X21" s="10">
        <v>30.65</v>
      </c>
      <c r="Y21" s="10">
        <v>31.08</v>
      </c>
      <c r="Z21" s="10">
        <v>30.62</v>
      </c>
      <c r="AA21" s="10">
        <v>31.05</v>
      </c>
      <c r="AB21" s="95">
        <v>8743100</v>
      </c>
      <c r="AC21" s="10">
        <v>30.66</v>
      </c>
      <c r="AD21" s="2">
        <f t="shared" si="0"/>
        <v>0.4599999999999973</v>
      </c>
      <c r="AE21" s="138">
        <f t="shared" si="1"/>
        <v>1.4895729890764597E-2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42513</v>
      </c>
      <c r="X22" s="10">
        <v>30.5</v>
      </c>
      <c r="Y22" s="10">
        <v>30.63</v>
      </c>
      <c r="Z22" s="10">
        <v>30.35</v>
      </c>
      <c r="AA22" s="10">
        <v>30.59</v>
      </c>
      <c r="AB22" s="95">
        <v>6698900</v>
      </c>
      <c r="AC22" s="10">
        <v>30.21</v>
      </c>
      <c r="AD22" s="2">
        <f t="shared" si="0"/>
        <v>0.27999999999999758</v>
      </c>
      <c r="AE22" s="138">
        <f t="shared" si="1"/>
        <v>6.6247101689298482E-4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42510</v>
      </c>
      <c r="X23" s="10">
        <v>30.51</v>
      </c>
      <c r="Y23" s="10">
        <v>30.79</v>
      </c>
      <c r="Z23" s="10">
        <v>30.4</v>
      </c>
      <c r="AA23" s="10">
        <v>30.57</v>
      </c>
      <c r="AB23" s="95">
        <v>7736100</v>
      </c>
      <c r="AC23" s="10">
        <v>30.19</v>
      </c>
      <c r="AD23" s="2">
        <f t="shared" si="0"/>
        <v>0.39000000000000057</v>
      </c>
      <c r="AE23" s="138">
        <f t="shared" si="1"/>
        <v>8.3500334001336274E-3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42509</v>
      </c>
      <c r="X24" s="10">
        <v>30.51</v>
      </c>
      <c r="Y24" s="10">
        <v>30.68</v>
      </c>
      <c r="Z24" s="10">
        <v>30.17</v>
      </c>
      <c r="AA24" s="10">
        <v>30.32</v>
      </c>
      <c r="AB24" s="95">
        <v>10142200</v>
      </c>
      <c r="AC24" s="10">
        <v>29.94</v>
      </c>
      <c r="AD24" s="2">
        <f t="shared" si="0"/>
        <v>0.50999999999999801</v>
      </c>
      <c r="AE24" s="138">
        <f t="shared" si="1"/>
        <v>-1.383399209486158E-2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42508</v>
      </c>
      <c r="X25" s="10">
        <v>30.56</v>
      </c>
      <c r="Y25" s="10">
        <v>31.04</v>
      </c>
      <c r="Z25" s="10">
        <v>30.44</v>
      </c>
      <c r="AA25" s="10">
        <v>30.75</v>
      </c>
      <c r="AB25" s="95">
        <v>8454200</v>
      </c>
      <c r="AC25" s="10">
        <v>30.36</v>
      </c>
      <c r="AD25" s="2">
        <f t="shared" si="0"/>
        <v>0.59999999999999787</v>
      </c>
      <c r="AE25" s="138">
        <f t="shared" si="1"/>
        <v>3.9682539682539542E-3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42507</v>
      </c>
      <c r="X26" s="10">
        <v>30.4</v>
      </c>
      <c r="Y26" s="10">
        <v>30.78</v>
      </c>
      <c r="Z26" s="10">
        <v>30.28</v>
      </c>
      <c r="AA26" s="10">
        <v>30.63</v>
      </c>
      <c r="AB26" s="95">
        <v>9542900</v>
      </c>
      <c r="AC26" s="10">
        <v>30.24</v>
      </c>
      <c r="AD26" s="2">
        <f t="shared" si="0"/>
        <v>0.5</v>
      </c>
      <c r="AE26" s="138">
        <f t="shared" si="1"/>
        <v>-1.3210039630119352E-3</v>
      </c>
    </row>
    <row r="27" spans="1:31" x14ac:dyDescent="0.25">
      <c r="W27" s="133">
        <v>42506</v>
      </c>
      <c r="X27" s="10">
        <v>30.5</v>
      </c>
      <c r="Y27" s="10">
        <v>30.98</v>
      </c>
      <c r="Z27" s="10">
        <v>30.5</v>
      </c>
      <c r="AA27" s="10">
        <v>30.67</v>
      </c>
      <c r="AB27" s="95">
        <v>17749500</v>
      </c>
      <c r="AC27" s="10">
        <v>30.28</v>
      </c>
      <c r="AD27" s="2">
        <f t="shared" si="0"/>
        <v>0.48000000000000043</v>
      </c>
      <c r="AE27" s="138">
        <f t="shared" si="1"/>
        <v>4.644990046450026E-3</v>
      </c>
    </row>
    <row r="28" spans="1:31" x14ac:dyDescent="0.25">
      <c r="W28" s="133">
        <v>42503</v>
      </c>
      <c r="X28" s="10">
        <v>30.87</v>
      </c>
      <c r="Y28" s="10">
        <v>31.29</v>
      </c>
      <c r="Z28" s="10">
        <v>30.37</v>
      </c>
      <c r="AA28" s="10">
        <v>30.52</v>
      </c>
      <c r="AB28" s="95">
        <v>10563400</v>
      </c>
      <c r="AC28" s="10">
        <v>30.14</v>
      </c>
      <c r="AD28" s="2">
        <f t="shared" si="0"/>
        <v>0.91999999999999815</v>
      </c>
      <c r="AE28" s="138">
        <f t="shared" si="1"/>
        <v>-2.1110750243585552E-2</v>
      </c>
    </row>
    <row r="29" spans="1:31" x14ac:dyDescent="0.25">
      <c r="L29" t="s">
        <v>271</v>
      </c>
      <c r="M29" s="2">
        <f>M47+K47-F47</f>
        <v>36.819999999999709</v>
      </c>
      <c r="W29" s="133">
        <v>42502</v>
      </c>
      <c r="X29" s="10">
        <v>31.2</v>
      </c>
      <c r="Y29" s="10">
        <v>31.37</v>
      </c>
      <c r="Z29" s="10">
        <v>30.75</v>
      </c>
      <c r="AA29" s="10">
        <v>31.18</v>
      </c>
      <c r="AB29" s="95">
        <v>9411500</v>
      </c>
      <c r="AC29" s="10">
        <v>30.79</v>
      </c>
      <c r="AD29" s="2">
        <f t="shared" si="0"/>
        <v>0.62000000000000099</v>
      </c>
      <c r="AE29" s="138">
        <f t="shared" si="1"/>
        <v>3.2583903551643978E-3</v>
      </c>
    </row>
    <row r="30" spans="1:31" x14ac:dyDescent="0.25">
      <c r="A30" s="418" t="s">
        <v>1</v>
      </c>
      <c r="B30" s="418" t="s">
        <v>2</v>
      </c>
      <c r="C30" s="418" t="s">
        <v>4</v>
      </c>
      <c r="D30" s="420" t="s">
        <v>5</v>
      </c>
      <c r="E30" s="420"/>
      <c r="F30" s="420" t="s">
        <v>60</v>
      </c>
      <c r="G30" s="418" t="s">
        <v>3</v>
      </c>
      <c r="H30" s="418" t="s">
        <v>6</v>
      </c>
      <c r="I30" s="418" t="s">
        <v>7</v>
      </c>
      <c r="J30" s="418"/>
      <c r="K30" s="418" t="s">
        <v>61</v>
      </c>
      <c r="L30" s="418" t="s">
        <v>77</v>
      </c>
      <c r="M30" s="418" t="s">
        <v>38</v>
      </c>
      <c r="W30" s="133">
        <v>42501</v>
      </c>
      <c r="X30" s="10">
        <v>31.32</v>
      </c>
      <c r="Y30" s="10">
        <v>31.46</v>
      </c>
      <c r="Z30" s="10">
        <v>31</v>
      </c>
      <c r="AA30" s="10">
        <v>31.08</v>
      </c>
      <c r="AB30" s="95">
        <v>8538100</v>
      </c>
      <c r="AC30" s="10">
        <v>30.69</v>
      </c>
      <c r="AD30" s="2">
        <f t="shared" si="0"/>
        <v>0.46000000000000085</v>
      </c>
      <c r="AE30" s="138">
        <f t="shared" si="1"/>
        <v>-8.720930232558155E-3</v>
      </c>
    </row>
    <row r="31" spans="1:31" x14ac:dyDescent="0.25">
      <c r="A31" s="421" t="s">
        <v>56</v>
      </c>
      <c r="B31" s="485">
        <v>42220</v>
      </c>
      <c r="C31" s="412">
        <v>40</v>
      </c>
      <c r="D31" s="413">
        <v>31.78</v>
      </c>
      <c r="E31" s="413"/>
      <c r="F31" s="413">
        <f>C31*D31</f>
        <v>1271.2</v>
      </c>
      <c r="G31" s="411">
        <v>42235</v>
      </c>
      <c r="H31" s="412">
        <v>100</v>
      </c>
      <c r="I31" s="413">
        <v>31.5</v>
      </c>
      <c r="J31" s="412">
        <v>0.06</v>
      </c>
      <c r="K31" s="412">
        <f>H31*I31-J31</f>
        <v>3149.94</v>
      </c>
      <c r="L31" s="411">
        <v>42276</v>
      </c>
      <c r="M31" s="413">
        <v>14.4</v>
      </c>
      <c r="W31" s="133">
        <v>42500</v>
      </c>
      <c r="X31" s="10">
        <v>30.9</v>
      </c>
      <c r="Y31" s="10">
        <v>31.37</v>
      </c>
      <c r="Z31" s="10">
        <v>30.84</v>
      </c>
      <c r="AA31" s="10">
        <v>31.35</v>
      </c>
      <c r="AB31" s="95">
        <v>9185400</v>
      </c>
      <c r="AC31" s="10">
        <v>30.96</v>
      </c>
      <c r="AD31" s="2">
        <f t="shared" si="0"/>
        <v>0.53000000000000114</v>
      </c>
      <c r="AE31" s="138">
        <f t="shared" si="1"/>
        <v>1.875616979269501E-2</v>
      </c>
    </row>
    <row r="32" spans="1:31" x14ac:dyDescent="0.25">
      <c r="A32" s="422" t="s">
        <v>71</v>
      </c>
      <c r="B32" s="485"/>
      <c r="C32" s="412">
        <v>60</v>
      </c>
      <c r="D32" s="413">
        <v>31.78</v>
      </c>
      <c r="E32" s="413"/>
      <c r="F32" s="413">
        <f>C32*D32</f>
        <v>1906.8000000000002</v>
      </c>
      <c r="G32" s="411">
        <v>42284</v>
      </c>
      <c r="H32" s="412">
        <v>40</v>
      </c>
      <c r="I32" s="412">
        <v>31.55</v>
      </c>
      <c r="J32" s="412">
        <v>0.02</v>
      </c>
      <c r="K32" s="412">
        <f>H32*I32-J32</f>
        <v>1261.98</v>
      </c>
      <c r="L32" s="412"/>
      <c r="M32" s="412"/>
      <c r="W32" s="133">
        <v>42499</v>
      </c>
      <c r="X32" s="10">
        <v>31</v>
      </c>
      <c r="Y32" s="10">
        <v>31.07</v>
      </c>
      <c r="Z32" s="10">
        <v>30.54</v>
      </c>
      <c r="AA32" s="10">
        <v>30.78</v>
      </c>
      <c r="AB32" s="95">
        <v>8127200</v>
      </c>
      <c r="AC32" s="10">
        <v>30.39</v>
      </c>
      <c r="AD32" s="2">
        <f t="shared" si="0"/>
        <v>0.53000000000000114</v>
      </c>
      <c r="AE32" s="138">
        <f t="shared" si="1"/>
        <v>-5.8881256133463955E-3</v>
      </c>
    </row>
    <row r="33" spans="1:31" x14ac:dyDescent="0.25">
      <c r="A33" s="412"/>
      <c r="B33" s="411">
        <v>42221</v>
      </c>
      <c r="C33" s="412">
        <v>10</v>
      </c>
      <c r="D33" s="413">
        <v>31.45</v>
      </c>
      <c r="E33" s="413"/>
      <c r="F33" s="413">
        <f>C33*D33</f>
        <v>314.5</v>
      </c>
      <c r="G33" s="412"/>
      <c r="H33" s="412"/>
      <c r="I33" s="412"/>
      <c r="J33" s="412"/>
      <c r="K33" s="412"/>
      <c r="L33" s="412"/>
      <c r="M33" s="412"/>
      <c r="W33" s="133">
        <v>42496</v>
      </c>
      <c r="X33" s="10">
        <v>30.73</v>
      </c>
      <c r="Y33" s="10">
        <v>31.11</v>
      </c>
      <c r="Z33" s="10">
        <v>30.56</v>
      </c>
      <c r="AA33" s="10">
        <v>30.96</v>
      </c>
      <c r="AB33" s="95">
        <v>11427900</v>
      </c>
      <c r="AC33" s="10">
        <v>30.57</v>
      </c>
      <c r="AD33" s="2">
        <f t="shared" si="0"/>
        <v>0.55000000000000071</v>
      </c>
      <c r="AE33" s="138">
        <f t="shared" si="1"/>
        <v>1.3594164456233404E-2</v>
      </c>
    </row>
    <row r="34" spans="1:31" x14ac:dyDescent="0.25">
      <c r="A34" s="412"/>
      <c r="B34" s="411">
        <v>42233</v>
      </c>
      <c r="C34" s="412">
        <v>30</v>
      </c>
      <c r="D34" s="413">
        <v>29.9</v>
      </c>
      <c r="E34" s="413"/>
      <c r="F34" s="413">
        <f>C34*D34</f>
        <v>897</v>
      </c>
      <c r="G34" s="412"/>
      <c r="H34" s="412"/>
      <c r="I34" s="412"/>
      <c r="J34" s="412"/>
      <c r="K34" s="412"/>
      <c r="L34" s="412"/>
      <c r="M34" s="412"/>
      <c r="W34" s="133">
        <v>42495</v>
      </c>
      <c r="X34" s="10">
        <v>30.79</v>
      </c>
      <c r="Y34" s="10">
        <v>30.81</v>
      </c>
      <c r="Z34" s="10">
        <v>30.3</v>
      </c>
      <c r="AA34" s="10">
        <v>30.54</v>
      </c>
      <c r="AB34" s="95">
        <v>10383800</v>
      </c>
      <c r="AC34" s="10">
        <v>30.16</v>
      </c>
      <c r="AD34" s="2">
        <f t="shared" si="0"/>
        <v>0.50999999999999801</v>
      </c>
      <c r="AE34" s="138">
        <f t="shared" si="1"/>
        <v>-1.6550810989738318E-3</v>
      </c>
    </row>
    <row r="35" spans="1:31" x14ac:dyDescent="0.25">
      <c r="A35" s="412"/>
      <c r="B35" s="412"/>
      <c r="C35" s="412"/>
      <c r="D35" s="413"/>
      <c r="E35" s="413"/>
      <c r="F35" s="413"/>
      <c r="G35" s="412"/>
      <c r="H35" s="412"/>
      <c r="I35" s="412"/>
      <c r="J35" s="412"/>
      <c r="K35" s="412"/>
      <c r="L35" s="412"/>
      <c r="M35" s="412"/>
      <c r="W35" s="133">
        <v>42494</v>
      </c>
      <c r="X35" s="10">
        <v>31</v>
      </c>
      <c r="Y35" s="10">
        <v>31.09</v>
      </c>
      <c r="Z35" s="10">
        <v>30.42</v>
      </c>
      <c r="AA35" s="10">
        <v>30.59</v>
      </c>
      <c r="AB35" s="95">
        <v>13574700</v>
      </c>
      <c r="AC35" s="10">
        <v>30.21</v>
      </c>
      <c r="AD35" s="2">
        <f t="shared" si="0"/>
        <v>0.66999999999999815</v>
      </c>
      <c r="AE35" s="138">
        <f t="shared" si="1"/>
        <v>-2.106286454957873E-2</v>
      </c>
    </row>
    <row r="36" spans="1:31" x14ac:dyDescent="0.25">
      <c r="A36" s="412"/>
      <c r="B36" s="412"/>
      <c r="C36" s="412"/>
      <c r="D36" s="413"/>
      <c r="E36" s="413"/>
      <c r="F36" s="413"/>
      <c r="G36" s="412"/>
      <c r="H36" s="412"/>
      <c r="I36" s="412"/>
      <c r="J36" s="412"/>
      <c r="K36" s="412"/>
      <c r="L36" s="412"/>
      <c r="M36" s="412"/>
      <c r="W36" s="133">
        <v>42493</v>
      </c>
      <c r="X36" s="10">
        <v>31.57</v>
      </c>
      <c r="Y36" s="10">
        <v>31.6</v>
      </c>
      <c r="Z36" s="10">
        <v>30.67</v>
      </c>
      <c r="AA36" s="10">
        <v>31.25</v>
      </c>
      <c r="AB36" s="95">
        <v>15046300</v>
      </c>
      <c r="AC36" s="10">
        <v>30.86</v>
      </c>
      <c r="AD36" s="2">
        <f t="shared" si="0"/>
        <v>0.92999999999999972</v>
      </c>
      <c r="AE36" s="138">
        <f t="shared" si="1"/>
        <v>-1.5629984051036772E-2</v>
      </c>
    </row>
    <row r="37" spans="1:31" x14ac:dyDescent="0.25">
      <c r="A37" s="412"/>
      <c r="B37" s="412"/>
      <c r="C37" s="412"/>
      <c r="D37" s="413"/>
      <c r="E37" s="413"/>
      <c r="F37" s="413"/>
      <c r="G37" s="412"/>
      <c r="H37" s="412"/>
      <c r="I37" s="412"/>
      <c r="J37" s="412"/>
      <c r="K37" s="412"/>
      <c r="L37" s="412"/>
      <c r="M37" s="412"/>
      <c r="W37" s="133">
        <v>42492</v>
      </c>
      <c r="X37" s="10">
        <v>32.049999999999997</v>
      </c>
      <c r="Y37" s="10">
        <v>32.119999999999997</v>
      </c>
      <c r="Z37" s="10">
        <v>31.73</v>
      </c>
      <c r="AA37" s="10">
        <v>31.75</v>
      </c>
      <c r="AB37" s="95">
        <v>9794000</v>
      </c>
      <c r="AC37" s="10">
        <v>31.35</v>
      </c>
      <c r="AD37" s="2">
        <f t="shared" si="0"/>
        <v>0.38999999999999702</v>
      </c>
      <c r="AE37" s="138">
        <f t="shared" si="1"/>
        <v>-1.5923566878980333E-3</v>
      </c>
    </row>
    <row r="38" spans="1:31" x14ac:dyDescent="0.25">
      <c r="A38" s="412"/>
      <c r="B38" s="412"/>
      <c r="C38" s="412"/>
      <c r="D38" s="413"/>
      <c r="E38" s="413"/>
      <c r="F38" s="413"/>
      <c r="G38" s="412"/>
      <c r="H38" s="412"/>
      <c r="I38" s="412"/>
      <c r="J38" s="412"/>
      <c r="K38" s="412"/>
      <c r="L38" s="412"/>
      <c r="M38" s="412"/>
      <c r="W38" s="133">
        <v>42489</v>
      </c>
      <c r="X38" s="10">
        <v>32.35</v>
      </c>
      <c r="Y38" s="10">
        <v>32.35</v>
      </c>
      <c r="Z38" s="10">
        <v>31.52</v>
      </c>
      <c r="AA38" s="10">
        <v>31.8</v>
      </c>
      <c r="AB38" s="95">
        <v>12533000</v>
      </c>
      <c r="AC38" s="10">
        <v>31.4</v>
      </c>
      <c r="AD38" s="2">
        <f t="shared" si="0"/>
        <v>0.83000000000000185</v>
      </c>
      <c r="AE38" s="138">
        <f t="shared" si="1"/>
        <v>-1.9669060256010118E-2</v>
      </c>
    </row>
    <row r="39" spans="1:31" x14ac:dyDescent="0.25">
      <c r="A39" s="412"/>
      <c r="B39" s="412"/>
      <c r="C39" s="412"/>
      <c r="D39" s="413"/>
      <c r="E39" s="413"/>
      <c r="F39" s="413"/>
      <c r="G39" s="412"/>
      <c r="H39" s="412"/>
      <c r="I39" s="412"/>
      <c r="J39" s="412"/>
      <c r="K39" s="412"/>
      <c r="L39" s="412"/>
      <c r="M39" s="412"/>
      <c r="W39" s="133">
        <v>42488</v>
      </c>
      <c r="X39" s="10">
        <v>31.97</v>
      </c>
      <c r="Y39" s="10">
        <v>32.729999999999997</v>
      </c>
      <c r="Z39" s="10">
        <v>31.73</v>
      </c>
      <c r="AA39" s="10">
        <v>32.44</v>
      </c>
      <c r="AB39" s="95">
        <v>13443200</v>
      </c>
      <c r="AC39" s="10">
        <v>32.03</v>
      </c>
      <c r="AD39" s="2">
        <f t="shared" si="0"/>
        <v>0.99999999999999645</v>
      </c>
      <c r="AE39" s="138">
        <f t="shared" si="1"/>
        <v>8.5012594458437896E-3</v>
      </c>
    </row>
    <row r="40" spans="1:31" x14ac:dyDescent="0.25">
      <c r="A40" s="412"/>
      <c r="B40" s="412"/>
      <c r="C40" s="412"/>
      <c r="D40" s="413"/>
      <c r="E40" s="413"/>
      <c r="F40" s="413"/>
      <c r="G40" s="412"/>
      <c r="H40" s="412"/>
      <c r="I40" s="412"/>
      <c r="J40" s="412"/>
      <c r="K40" s="412"/>
      <c r="L40" s="412"/>
      <c r="M40" s="412"/>
      <c r="W40" s="133">
        <v>42487</v>
      </c>
      <c r="X40" s="10">
        <v>32.18</v>
      </c>
      <c r="Y40" s="10">
        <v>32.29</v>
      </c>
      <c r="Z40" s="10">
        <v>31.99</v>
      </c>
      <c r="AA40" s="10">
        <v>32.159999999999997</v>
      </c>
      <c r="AB40" s="95">
        <v>6711400</v>
      </c>
      <c r="AC40" s="10">
        <v>31.76</v>
      </c>
      <c r="AD40" s="2">
        <f t="shared" si="0"/>
        <v>0.30000000000000071</v>
      </c>
      <c r="AE40" s="138">
        <f t="shared" si="1"/>
        <v>-9.4369298521534972E-4</v>
      </c>
    </row>
    <row r="41" spans="1:31" ht="20.25" thickBot="1" x14ac:dyDescent="0.35">
      <c r="A41" s="412"/>
      <c r="B41" s="412"/>
      <c r="C41" s="412"/>
      <c r="D41" s="413"/>
      <c r="E41" s="413"/>
      <c r="F41" s="413"/>
      <c r="G41" s="412"/>
      <c r="H41" s="412"/>
      <c r="I41" s="412"/>
      <c r="J41" s="412"/>
      <c r="K41" s="412"/>
      <c r="L41" s="412"/>
      <c r="M41" s="412"/>
      <c r="O41" s="474" t="s">
        <v>78</v>
      </c>
      <c r="P41" s="474"/>
      <c r="W41" s="133">
        <v>42486</v>
      </c>
      <c r="X41" s="10">
        <v>32</v>
      </c>
      <c r="Y41" s="10">
        <v>32.299999999999997</v>
      </c>
      <c r="Z41" s="10">
        <v>31.93</v>
      </c>
      <c r="AA41" s="10">
        <v>32.19</v>
      </c>
      <c r="AB41" s="95">
        <v>8701200</v>
      </c>
      <c r="AC41" s="10">
        <v>31.79</v>
      </c>
      <c r="AD41" s="2">
        <f t="shared" si="0"/>
        <v>0.36999999999999744</v>
      </c>
      <c r="AE41" s="138">
        <f t="shared" si="1"/>
        <v>7.606973058637001E-3</v>
      </c>
    </row>
    <row r="42" spans="1:31" ht="21" thickTop="1" thickBot="1" x14ac:dyDescent="0.35">
      <c r="A42" s="412"/>
      <c r="B42" s="412"/>
      <c r="C42" s="412"/>
      <c r="D42" s="413"/>
      <c r="E42" s="413"/>
      <c r="F42" s="413"/>
      <c r="G42" s="412"/>
      <c r="H42" s="412"/>
      <c r="I42" s="412"/>
      <c r="J42" s="412"/>
      <c r="K42" s="412"/>
      <c r="L42" s="412"/>
      <c r="M42" s="412"/>
      <c r="O42" s="83">
        <v>1.1000000000000001</v>
      </c>
      <c r="P42" s="83">
        <f>O42*$Q$4</f>
        <v>32.615000000000002</v>
      </c>
      <c r="Q42" s="2"/>
      <c r="T42" s="91" t="s">
        <v>113</v>
      </c>
      <c r="W42" s="133">
        <v>42485</v>
      </c>
      <c r="X42" s="10">
        <v>32.090000000000003</v>
      </c>
      <c r="Y42" s="10">
        <v>32.11</v>
      </c>
      <c r="Z42" s="10">
        <v>31.6</v>
      </c>
      <c r="AA42" s="10">
        <v>31.95</v>
      </c>
      <c r="AB42" s="95">
        <v>10604800</v>
      </c>
      <c r="AC42" s="10">
        <v>31.55</v>
      </c>
      <c r="AD42" s="2">
        <f t="shared" si="0"/>
        <v>0.50999999999999801</v>
      </c>
      <c r="AE42" s="138">
        <f t="shared" si="1"/>
        <v>-7.2372561359345111E-3</v>
      </c>
    </row>
    <row r="43" spans="1:31" ht="15.75" thickTop="1" x14ac:dyDescent="0.25">
      <c r="A43" s="412"/>
      <c r="B43" s="412"/>
      <c r="C43" s="412"/>
      <c r="D43" s="413"/>
      <c r="E43" s="413"/>
      <c r="F43" s="413"/>
      <c r="G43" s="412"/>
      <c r="H43" s="412"/>
      <c r="I43" s="412"/>
      <c r="J43" s="412"/>
      <c r="K43" s="412"/>
      <c r="L43" s="412"/>
      <c r="M43" s="412"/>
      <c r="O43" s="83">
        <v>1.0900000000000001</v>
      </c>
      <c r="P43" s="83">
        <f t="shared" ref="P43:P62" si="2">O43*$Q$4</f>
        <v>32.3185</v>
      </c>
      <c r="Q43" s="2"/>
      <c r="T43" s="161" t="s">
        <v>98</v>
      </c>
      <c r="U43" s="161">
        <v>29.23</v>
      </c>
      <c r="W43" s="133">
        <v>42482</v>
      </c>
      <c r="X43" s="10">
        <v>32.659999999999997</v>
      </c>
      <c r="Y43" s="10">
        <v>32.79</v>
      </c>
      <c r="Z43" s="10">
        <v>32.119999999999997</v>
      </c>
      <c r="AA43" s="10">
        <v>32.18</v>
      </c>
      <c r="AB43" s="95">
        <v>13824500</v>
      </c>
      <c r="AC43" s="10">
        <v>31.78</v>
      </c>
      <c r="AD43" s="2">
        <f t="shared" si="0"/>
        <v>0.67000000000000171</v>
      </c>
      <c r="AE43" s="138">
        <f t="shared" si="1"/>
        <v>-1.4573643410852655E-2</v>
      </c>
    </row>
    <row r="44" spans="1:31" x14ac:dyDescent="0.25">
      <c r="A44" s="412"/>
      <c r="B44" s="412"/>
      <c r="C44" s="412"/>
      <c r="D44" s="413"/>
      <c r="E44" s="413"/>
      <c r="F44" s="413"/>
      <c r="G44" s="412"/>
      <c r="H44" s="412"/>
      <c r="I44" s="412"/>
      <c r="J44" s="412"/>
      <c r="K44" s="412"/>
      <c r="L44" s="412"/>
      <c r="M44" s="412"/>
      <c r="O44" s="83">
        <v>1.08</v>
      </c>
      <c r="P44" s="83">
        <f t="shared" si="2"/>
        <v>32.021999999999998</v>
      </c>
      <c r="Q44" s="2"/>
      <c r="T44" s="10" t="s">
        <v>99</v>
      </c>
      <c r="U44" s="10">
        <v>29.62</v>
      </c>
      <c r="W44" s="133">
        <v>42481</v>
      </c>
      <c r="X44" s="10">
        <v>33.18</v>
      </c>
      <c r="Y44" s="10">
        <v>33.409999999999997</v>
      </c>
      <c r="Z44" s="10">
        <v>32.47</v>
      </c>
      <c r="AA44" s="10">
        <v>32.659999999999997</v>
      </c>
      <c r="AB44" s="95">
        <v>22792300</v>
      </c>
      <c r="AC44" s="10">
        <v>32.25</v>
      </c>
      <c r="AD44" s="2">
        <f t="shared" si="0"/>
        <v>0.93999999999999773</v>
      </c>
      <c r="AE44" s="138">
        <f t="shared" si="1"/>
        <v>1.4469959106637287E-2</v>
      </c>
    </row>
    <row r="45" spans="1:31" x14ac:dyDescent="0.25">
      <c r="A45" s="412"/>
      <c r="B45" s="412"/>
      <c r="C45" s="412"/>
      <c r="D45" s="413"/>
      <c r="E45" s="413"/>
      <c r="F45" s="413"/>
      <c r="G45" s="412"/>
      <c r="H45" s="412"/>
      <c r="I45" s="412"/>
      <c r="J45" s="412"/>
      <c r="K45" s="412"/>
      <c r="L45" s="412"/>
      <c r="M45" s="412"/>
      <c r="O45" s="83">
        <v>1.07</v>
      </c>
      <c r="P45" s="83">
        <f t="shared" si="2"/>
        <v>31.7255</v>
      </c>
      <c r="Q45" s="2"/>
      <c r="T45" s="10" t="s">
        <v>100</v>
      </c>
      <c r="U45" s="10" t="s">
        <v>484</v>
      </c>
      <c r="W45" s="133">
        <v>42480</v>
      </c>
      <c r="X45" s="10">
        <v>32</v>
      </c>
      <c r="Y45" s="10">
        <v>32.409999999999997</v>
      </c>
      <c r="Z45" s="10">
        <v>32</v>
      </c>
      <c r="AA45" s="10">
        <v>32.19</v>
      </c>
      <c r="AB45" s="95">
        <v>12911500</v>
      </c>
      <c r="AC45" s="10">
        <v>31.79</v>
      </c>
      <c r="AD45" s="2">
        <f t="shared" si="0"/>
        <v>0.40999999999999659</v>
      </c>
      <c r="AE45" s="138">
        <f t="shared" si="1"/>
        <v>6.9686411149825211E-3</v>
      </c>
    </row>
    <row r="46" spans="1:31" x14ac:dyDescent="0.25">
      <c r="A46" s="412"/>
      <c r="B46" s="412"/>
      <c r="C46" s="412"/>
      <c r="D46" s="413"/>
      <c r="E46" s="413"/>
      <c r="F46" s="413"/>
      <c r="G46" s="412"/>
      <c r="H46" s="412"/>
      <c r="I46" s="412"/>
      <c r="J46" s="412"/>
      <c r="K46" s="412"/>
      <c r="L46" s="412"/>
      <c r="M46" s="412"/>
      <c r="O46" s="83">
        <v>1.06</v>
      </c>
      <c r="P46" s="83">
        <f t="shared" si="2"/>
        <v>31.428999999999998</v>
      </c>
      <c r="Q46" s="2"/>
      <c r="T46" s="10" t="s">
        <v>101</v>
      </c>
      <c r="U46" s="10" t="s">
        <v>485</v>
      </c>
      <c r="W46" s="133">
        <v>42479</v>
      </c>
      <c r="X46" s="10">
        <v>31.65</v>
      </c>
      <c r="Y46" s="10">
        <v>32.159999999999997</v>
      </c>
      <c r="Z46" s="10">
        <v>31.61</v>
      </c>
      <c r="AA46" s="10">
        <v>31.97</v>
      </c>
      <c r="AB46" s="95">
        <v>14408300</v>
      </c>
      <c r="AC46" s="10">
        <v>31.57</v>
      </c>
      <c r="AD46" s="2">
        <f t="shared" si="0"/>
        <v>0.54999999999999716</v>
      </c>
      <c r="AE46" s="138">
        <f t="shared" si="1"/>
        <v>2.1021992238033693E-2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31.1325</v>
      </c>
      <c r="Q47" s="2"/>
      <c r="T47" s="10" t="s">
        <v>102</v>
      </c>
      <c r="U47" s="10">
        <v>38.409999999999997</v>
      </c>
      <c r="W47" s="133">
        <v>42478</v>
      </c>
      <c r="X47" s="10">
        <v>30.76</v>
      </c>
      <c r="Y47" s="10">
        <v>31.37</v>
      </c>
      <c r="Z47" s="10">
        <v>30.61</v>
      </c>
      <c r="AA47" s="10">
        <v>31.31</v>
      </c>
      <c r="AB47" s="95">
        <v>15745300</v>
      </c>
      <c r="AC47" s="10">
        <v>30.92</v>
      </c>
      <c r="AD47" s="2">
        <f t="shared" si="0"/>
        <v>0.76000000000000156</v>
      </c>
      <c r="AE47" s="138">
        <f t="shared" si="1"/>
        <v>2.4519549370443983E-2</v>
      </c>
    </row>
    <row r="48" spans="1:31" x14ac:dyDescent="0.25">
      <c r="O48" s="83">
        <v>1.04</v>
      </c>
      <c r="P48" s="83">
        <f t="shared" si="2"/>
        <v>30.835999999999999</v>
      </c>
      <c r="Q48" s="2"/>
      <c r="T48" s="10" t="s">
        <v>103</v>
      </c>
      <c r="U48" s="10">
        <v>1.58588</v>
      </c>
      <c r="W48" s="133">
        <v>42475</v>
      </c>
      <c r="X48" s="10">
        <v>30.68</v>
      </c>
      <c r="Y48" s="10">
        <v>30.85</v>
      </c>
      <c r="Z48" s="10">
        <v>30.41</v>
      </c>
      <c r="AA48" s="10">
        <v>30.56</v>
      </c>
      <c r="AB48" s="95">
        <v>8261200</v>
      </c>
      <c r="AC48" s="10">
        <v>30.18</v>
      </c>
      <c r="AD48" s="2">
        <f t="shared" si="0"/>
        <v>0.44000000000000128</v>
      </c>
      <c r="AE48" s="138">
        <f t="shared" si="1"/>
        <v>-4.9455984174084922E-3</v>
      </c>
    </row>
    <row r="49" spans="15:31" x14ac:dyDescent="0.25">
      <c r="O49" s="83">
        <v>1.03</v>
      </c>
      <c r="P49" s="83">
        <f t="shared" si="2"/>
        <v>30.5395</v>
      </c>
      <c r="Q49" s="2"/>
      <c r="T49" s="10" t="s">
        <v>123</v>
      </c>
      <c r="U49" s="10" t="s">
        <v>232</v>
      </c>
      <c r="W49" s="133">
        <v>42474</v>
      </c>
      <c r="X49" s="10">
        <v>30.84</v>
      </c>
      <c r="Y49" s="10">
        <v>31.05</v>
      </c>
      <c r="Z49" s="10">
        <v>30.64</v>
      </c>
      <c r="AA49" s="10">
        <v>30.72</v>
      </c>
      <c r="AB49" s="95">
        <v>8218800</v>
      </c>
      <c r="AC49" s="10">
        <v>30.33</v>
      </c>
      <c r="AD49" s="2">
        <f t="shared" si="0"/>
        <v>0.41000000000000014</v>
      </c>
      <c r="AE49" s="138">
        <f t="shared" si="1"/>
        <v>-1.9743336623889718E-3</v>
      </c>
    </row>
    <row r="50" spans="15:31" x14ac:dyDescent="0.25">
      <c r="O50" s="83">
        <v>1.02</v>
      </c>
      <c r="P50" s="83">
        <f t="shared" si="2"/>
        <v>30.242999999999999</v>
      </c>
      <c r="Q50" s="2"/>
      <c r="T50" s="10"/>
      <c r="U50" s="10"/>
      <c r="W50" s="133">
        <v>42473</v>
      </c>
      <c r="X50" s="10">
        <v>30.01</v>
      </c>
      <c r="Y50" s="10">
        <v>30.87</v>
      </c>
      <c r="Z50" s="10">
        <v>29.94</v>
      </c>
      <c r="AA50" s="10">
        <v>30.78</v>
      </c>
      <c r="AB50" s="95">
        <v>11076800</v>
      </c>
      <c r="AC50" s="10">
        <v>30.39</v>
      </c>
      <c r="AD50" s="2">
        <f t="shared" si="0"/>
        <v>0.92999999999999972</v>
      </c>
      <c r="AE50" s="138">
        <f t="shared" si="1"/>
        <v>3.5787321063394772E-2</v>
      </c>
    </row>
    <row r="51" spans="15:31" x14ac:dyDescent="0.25">
      <c r="O51" s="83">
        <v>1.01</v>
      </c>
      <c r="P51" s="83">
        <f t="shared" si="2"/>
        <v>29.9465</v>
      </c>
      <c r="Q51" s="2"/>
      <c r="T51" s="10" t="s">
        <v>105</v>
      </c>
      <c r="U51" s="10" t="s">
        <v>411</v>
      </c>
      <c r="W51" s="133">
        <v>42472</v>
      </c>
      <c r="X51" s="10">
        <v>29.56</v>
      </c>
      <c r="Y51" s="10">
        <v>29.77</v>
      </c>
      <c r="Z51" s="10">
        <v>29.27</v>
      </c>
      <c r="AA51" s="10">
        <v>29.71</v>
      </c>
      <c r="AB51" s="95">
        <v>11214500</v>
      </c>
      <c r="AC51" s="10">
        <v>29.34</v>
      </c>
      <c r="AD51" s="2">
        <f t="shared" si="0"/>
        <v>0.5</v>
      </c>
      <c r="AE51" s="138">
        <f t="shared" si="1"/>
        <v>6.1728395061728669E-3</v>
      </c>
    </row>
    <row r="52" spans="15:31" x14ac:dyDescent="0.25">
      <c r="O52" s="83">
        <v>1</v>
      </c>
      <c r="P52" s="83">
        <f t="shared" si="2"/>
        <v>29.65</v>
      </c>
      <c r="Q52" s="2"/>
      <c r="T52" s="10" t="s">
        <v>106</v>
      </c>
      <c r="U52" s="10" t="s">
        <v>228</v>
      </c>
      <c r="W52" s="133">
        <v>42471</v>
      </c>
      <c r="X52" s="10">
        <v>29.49</v>
      </c>
      <c r="Y52" s="10">
        <v>30.04</v>
      </c>
      <c r="Z52" s="10">
        <v>29.48</v>
      </c>
      <c r="AA52" s="10">
        <v>29.53</v>
      </c>
      <c r="AB52" s="95">
        <v>8882900</v>
      </c>
      <c r="AC52" s="10">
        <v>29.16</v>
      </c>
      <c r="AD52" s="2">
        <f t="shared" si="0"/>
        <v>0.55999999999999872</v>
      </c>
      <c r="AE52" s="138">
        <f t="shared" si="1"/>
        <v>5.5172413793103114E-3</v>
      </c>
    </row>
    <row r="53" spans="15:31" x14ac:dyDescent="0.25">
      <c r="O53" s="83">
        <v>0.99</v>
      </c>
      <c r="P53" s="83">
        <f t="shared" si="2"/>
        <v>29.353499999999997</v>
      </c>
      <c r="Q53" s="2"/>
      <c r="T53" s="10" t="s">
        <v>107</v>
      </c>
      <c r="U53" s="95">
        <v>12329065</v>
      </c>
      <c r="W53" s="133">
        <v>42468</v>
      </c>
      <c r="X53" s="10">
        <v>29.67</v>
      </c>
      <c r="Y53" s="10">
        <v>29.76</v>
      </c>
      <c r="Z53" s="10">
        <v>29.23</v>
      </c>
      <c r="AA53" s="10">
        <v>29.37</v>
      </c>
      <c r="AB53" s="95">
        <v>8843500</v>
      </c>
      <c r="AC53" s="10">
        <v>29</v>
      </c>
      <c r="AD53" s="2">
        <f t="shared" si="0"/>
        <v>0.53000000000000114</v>
      </c>
      <c r="AE53" s="138">
        <f t="shared" si="1"/>
        <v>-1.7211703958691649E-3</v>
      </c>
    </row>
    <row r="54" spans="15:31" x14ac:dyDescent="0.25">
      <c r="O54" s="83">
        <v>0.98</v>
      </c>
      <c r="P54" s="83">
        <f t="shared" si="2"/>
        <v>29.056999999999999</v>
      </c>
      <c r="Q54" s="2"/>
      <c r="T54" s="10" t="s">
        <v>110</v>
      </c>
      <c r="U54" s="95">
        <v>11334300</v>
      </c>
      <c r="W54" s="133">
        <v>42467</v>
      </c>
      <c r="X54" s="10">
        <v>29.85</v>
      </c>
      <c r="Y54" s="10">
        <v>29.95</v>
      </c>
      <c r="Z54" s="10">
        <v>29.18</v>
      </c>
      <c r="AA54" s="10">
        <v>29.42</v>
      </c>
      <c r="AB54" s="95">
        <v>12865600</v>
      </c>
      <c r="AC54" s="10">
        <v>29.05</v>
      </c>
      <c r="AD54" s="2">
        <f t="shared" si="0"/>
        <v>0.76999999999999957</v>
      </c>
      <c r="AE54" s="138">
        <f t="shared" si="1"/>
        <v>-1.7253044654939043E-2</v>
      </c>
    </row>
    <row r="55" spans="15:31" x14ac:dyDescent="0.25">
      <c r="O55" s="83">
        <v>0.97</v>
      </c>
      <c r="P55" s="83">
        <f t="shared" si="2"/>
        <v>28.760499999999997</v>
      </c>
      <c r="T55" s="10" t="s">
        <v>108</v>
      </c>
      <c r="U55" s="10" t="s">
        <v>412</v>
      </c>
      <c r="W55" s="133">
        <v>42466</v>
      </c>
      <c r="X55" s="10">
        <v>29.66</v>
      </c>
      <c r="Y55" s="10">
        <v>29.95</v>
      </c>
      <c r="Z55" s="10">
        <v>29.3</v>
      </c>
      <c r="AA55" s="10">
        <v>29.94</v>
      </c>
      <c r="AB55" s="95">
        <v>9620300</v>
      </c>
      <c r="AC55" s="10">
        <v>29.56</v>
      </c>
      <c r="AD55" s="2">
        <f t="shared" si="0"/>
        <v>0.64999999999999858</v>
      </c>
      <c r="AE55" s="138">
        <f t="shared" si="1"/>
        <v>1.1289770783441622E-2</v>
      </c>
    </row>
    <row r="56" spans="15:31" x14ac:dyDescent="0.25">
      <c r="O56" s="83">
        <v>0.96</v>
      </c>
      <c r="P56" s="83">
        <f t="shared" si="2"/>
        <v>28.463999999999999</v>
      </c>
      <c r="T56" s="10" t="s">
        <v>111</v>
      </c>
      <c r="U56" s="10">
        <v>4.47</v>
      </c>
      <c r="W56" s="133">
        <v>42465</v>
      </c>
      <c r="X56" s="10">
        <v>29.67</v>
      </c>
      <c r="Y56" s="10">
        <v>29.73</v>
      </c>
      <c r="Z56" s="10">
        <v>29.35</v>
      </c>
      <c r="AA56" s="10">
        <v>29.6</v>
      </c>
      <c r="AB56" s="95">
        <v>9101900</v>
      </c>
      <c r="AC56" s="10">
        <v>29.23</v>
      </c>
      <c r="AD56" s="2">
        <f t="shared" si="0"/>
        <v>0.37999999999999901</v>
      </c>
      <c r="AE56" s="138">
        <f t="shared" si="1"/>
        <v>-9.8238482384823689E-3</v>
      </c>
    </row>
    <row r="57" spans="15:31" x14ac:dyDescent="0.25">
      <c r="O57" s="83">
        <v>0.95</v>
      </c>
      <c r="P57" s="83">
        <f t="shared" si="2"/>
        <v>28.167499999999997</v>
      </c>
      <c r="T57" s="10" t="s">
        <v>112</v>
      </c>
      <c r="U57" s="10">
        <v>6.63</v>
      </c>
      <c r="W57" s="133">
        <v>42464</v>
      </c>
      <c r="X57" s="10">
        <v>30.4</v>
      </c>
      <c r="Y57" s="10">
        <v>30.48</v>
      </c>
      <c r="Z57" s="10">
        <v>29.75</v>
      </c>
      <c r="AA57" s="10">
        <v>29.9</v>
      </c>
      <c r="AB57" s="95">
        <v>12167300</v>
      </c>
      <c r="AC57" s="10">
        <v>29.52</v>
      </c>
      <c r="AD57" s="2">
        <f t="shared" si="0"/>
        <v>0.73000000000000043</v>
      </c>
      <c r="AE57" s="138">
        <f t="shared" si="1"/>
        <v>-1.8943170488534444E-2</v>
      </c>
    </row>
    <row r="58" spans="15:31" x14ac:dyDescent="0.25">
      <c r="O58" s="83">
        <v>0.94</v>
      </c>
      <c r="P58" s="83">
        <f t="shared" si="2"/>
        <v>27.870999999999999</v>
      </c>
      <c r="T58" s="10" t="s">
        <v>109</v>
      </c>
      <c r="U58" s="10" t="s">
        <v>413</v>
      </c>
      <c r="W58" s="133">
        <v>42461</v>
      </c>
      <c r="X58" s="10">
        <v>31.18</v>
      </c>
      <c r="Y58" s="10">
        <v>31.2</v>
      </c>
      <c r="Z58" s="10">
        <v>30.32</v>
      </c>
      <c r="AA58" s="10">
        <v>30.47</v>
      </c>
      <c r="AB58" s="95">
        <v>17421700</v>
      </c>
      <c r="AC58" s="10">
        <v>30.09</v>
      </c>
      <c r="AD58" s="2">
        <f t="shared" si="0"/>
        <v>0.87999999999999901</v>
      </c>
      <c r="AE58" s="138">
        <f t="shared" si="1"/>
        <v>-3.0293264582662016E-2</v>
      </c>
    </row>
    <row r="59" spans="15:31" x14ac:dyDescent="0.25">
      <c r="O59" s="83">
        <v>0.93</v>
      </c>
      <c r="P59" s="83">
        <f t="shared" si="2"/>
        <v>27.5745</v>
      </c>
      <c r="W59" s="133">
        <v>42460</v>
      </c>
      <c r="X59" s="10">
        <v>31.01</v>
      </c>
      <c r="Y59" s="10">
        <v>31.59</v>
      </c>
      <c r="Z59" s="10">
        <v>31</v>
      </c>
      <c r="AA59" s="10">
        <v>31.43</v>
      </c>
      <c r="AB59" s="95">
        <v>10209000</v>
      </c>
      <c r="AC59" s="10">
        <v>31.03</v>
      </c>
      <c r="AD59" s="2">
        <f t="shared" si="0"/>
        <v>0.58999999999999986</v>
      </c>
      <c r="AE59" s="138">
        <f t="shared" si="1"/>
        <v>1.4052287581699296E-2</v>
      </c>
    </row>
    <row r="60" spans="15:31" x14ac:dyDescent="0.25">
      <c r="O60" s="83">
        <v>0.92</v>
      </c>
      <c r="P60" s="83">
        <f t="shared" si="2"/>
        <v>27.277999999999999</v>
      </c>
      <c r="W60" s="133">
        <v>42459</v>
      </c>
      <c r="X60" s="10">
        <v>31.44</v>
      </c>
      <c r="Y60" s="10">
        <v>31.67</v>
      </c>
      <c r="Z60" s="10">
        <v>30.96</v>
      </c>
      <c r="AA60" s="10">
        <v>30.99</v>
      </c>
      <c r="AB60" s="95">
        <v>13377600</v>
      </c>
      <c r="AC60" s="10">
        <v>30.6</v>
      </c>
      <c r="AD60" s="2">
        <f t="shared" si="0"/>
        <v>0.71000000000000085</v>
      </c>
      <c r="AE60" s="138">
        <f t="shared" si="1"/>
        <v>-6.4935064935064402E-3</v>
      </c>
    </row>
    <row r="61" spans="15:31" x14ac:dyDescent="0.25">
      <c r="O61" s="83">
        <v>0.91</v>
      </c>
      <c r="P61" s="83">
        <f t="shared" si="2"/>
        <v>26.9815</v>
      </c>
      <c r="W61" s="133">
        <v>42458</v>
      </c>
      <c r="X61" s="10">
        <v>31.04</v>
      </c>
      <c r="Y61" s="10">
        <v>31.28</v>
      </c>
      <c r="Z61" s="10">
        <v>30.58</v>
      </c>
      <c r="AA61" s="10">
        <v>31.19</v>
      </c>
      <c r="AB61" s="95">
        <v>13667800</v>
      </c>
      <c r="AC61" s="10">
        <v>30.8</v>
      </c>
      <c r="AD61" s="2">
        <f t="shared" si="0"/>
        <v>0.70000000000000284</v>
      </c>
      <c r="AE61" s="138">
        <f t="shared" si="1"/>
        <v>5.5501142670584258E-3</v>
      </c>
    </row>
    <row r="62" spans="15:31" x14ac:dyDescent="0.25">
      <c r="O62" s="83">
        <v>0.9</v>
      </c>
      <c r="P62" s="83">
        <f t="shared" si="2"/>
        <v>26.684999999999999</v>
      </c>
      <c r="W62" s="133">
        <v>42457</v>
      </c>
      <c r="X62" s="10">
        <v>31.13</v>
      </c>
      <c r="Y62" s="10">
        <v>31.25</v>
      </c>
      <c r="Z62" s="10">
        <v>30.94</v>
      </c>
      <c r="AA62" s="10">
        <v>31.02</v>
      </c>
      <c r="AB62" s="95">
        <v>6109400</v>
      </c>
      <c r="AC62" s="10">
        <v>30.63</v>
      </c>
      <c r="AD62" s="2">
        <f t="shared" si="0"/>
        <v>0.30999999999999872</v>
      </c>
      <c r="AE62" s="138">
        <f t="shared" si="1"/>
        <v>1.9627085377820208E-3</v>
      </c>
    </row>
    <row r="63" spans="15:31" x14ac:dyDescent="0.25">
      <c r="W63" s="133">
        <v>42453</v>
      </c>
      <c r="X63" s="10">
        <v>30.88</v>
      </c>
      <c r="Y63" s="10">
        <v>30.97</v>
      </c>
      <c r="Z63" s="10">
        <v>30.39</v>
      </c>
      <c r="AA63" s="10">
        <v>30.96</v>
      </c>
      <c r="AB63" s="95">
        <v>12041000</v>
      </c>
      <c r="AC63" s="10">
        <v>30.57</v>
      </c>
      <c r="AD63" s="2">
        <f t="shared" si="0"/>
        <v>0.57999999999999829</v>
      </c>
      <c r="AE63" s="138">
        <f t="shared" si="1"/>
        <v>-1.1319534282018151E-2</v>
      </c>
    </row>
    <row r="64" spans="15:31" x14ac:dyDescent="0.25">
      <c r="W64" s="133">
        <v>42452</v>
      </c>
      <c r="X64" s="10">
        <v>31.92</v>
      </c>
      <c r="Y64" s="10">
        <v>31.93</v>
      </c>
      <c r="Z64" s="10">
        <v>31.17</v>
      </c>
      <c r="AA64" s="10">
        <v>31.31</v>
      </c>
      <c r="AB64" s="95">
        <v>9107100</v>
      </c>
      <c r="AC64" s="10">
        <v>30.92</v>
      </c>
      <c r="AD64" s="2">
        <f t="shared" si="0"/>
        <v>0.75999999999999801</v>
      </c>
      <c r="AE64" s="138">
        <f t="shared" si="1"/>
        <v>-1.8412698412698325E-2</v>
      </c>
    </row>
    <row r="65" spans="23:31" x14ac:dyDescent="0.25">
      <c r="W65" s="133">
        <v>42451</v>
      </c>
      <c r="X65" s="10">
        <v>32.08</v>
      </c>
      <c r="Y65" s="10">
        <v>32.21</v>
      </c>
      <c r="Z65" s="10">
        <v>31.76</v>
      </c>
      <c r="AA65" s="10">
        <v>31.9</v>
      </c>
      <c r="AB65" s="95">
        <v>8195600</v>
      </c>
      <c r="AC65" s="10">
        <v>31.5</v>
      </c>
      <c r="AD65" s="2">
        <f t="shared" si="0"/>
        <v>0.44999999999999929</v>
      </c>
      <c r="AE65" s="138">
        <f t="shared" si="1"/>
        <v>-5.6818181818181213E-3</v>
      </c>
    </row>
    <row r="66" spans="23:31" x14ac:dyDescent="0.25">
      <c r="W66" s="133">
        <v>42450</v>
      </c>
      <c r="X66" s="10">
        <v>32.11</v>
      </c>
      <c r="Y66" s="10">
        <v>32.19</v>
      </c>
      <c r="Z66" s="10">
        <v>31.75</v>
      </c>
      <c r="AA66" s="10">
        <v>32.08</v>
      </c>
      <c r="AB66" s="95">
        <v>7397300</v>
      </c>
      <c r="AC66" s="10">
        <v>31.68</v>
      </c>
      <c r="AD66" s="2">
        <f t="shared" si="0"/>
        <v>0.43999999999999773</v>
      </c>
      <c r="AE66" s="138">
        <f t="shared" si="1"/>
        <v>3.8022813688212143E-3</v>
      </c>
    </row>
    <row r="67" spans="23:31" x14ac:dyDescent="0.25">
      <c r="W67" s="133">
        <v>42447</v>
      </c>
      <c r="X67" s="10">
        <v>32.08</v>
      </c>
      <c r="Y67" s="10">
        <v>32.380000000000003</v>
      </c>
      <c r="Z67" s="10">
        <v>31.91</v>
      </c>
      <c r="AA67" s="10">
        <v>31.96</v>
      </c>
      <c r="AB67" s="95">
        <v>15431600</v>
      </c>
      <c r="AC67" s="10">
        <v>31.56</v>
      </c>
      <c r="AD67" s="2">
        <f>Y67-Z67</f>
        <v>0.47000000000000242</v>
      </c>
      <c r="AE67" s="138">
        <f>AC67/AC68-1</f>
        <v>0</v>
      </c>
    </row>
    <row r="68" spans="23:31" x14ac:dyDescent="0.25">
      <c r="W68" s="133">
        <v>42446</v>
      </c>
      <c r="X68" s="10">
        <v>31.73</v>
      </c>
      <c r="Y68" s="10">
        <v>32.1</v>
      </c>
      <c r="Z68" s="10">
        <v>31.64</v>
      </c>
      <c r="AA68" s="10">
        <v>31.96</v>
      </c>
      <c r="AB68" s="95">
        <v>11295900</v>
      </c>
      <c r="AC68" s="10">
        <v>31.56</v>
      </c>
      <c r="AD68" s="2">
        <f>Y68-Z68</f>
        <v>0.46000000000000085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42541</v>
      </c>
      <c r="X2" s="10">
        <v>147.72</v>
      </c>
      <c r="Y2" s="10">
        <v>149.19999999999999</v>
      </c>
      <c r="Z2" s="10">
        <v>147.55000000000001</v>
      </c>
      <c r="AA2" s="10">
        <v>148.37</v>
      </c>
      <c r="AB2" s="95">
        <v>1237800</v>
      </c>
      <c r="AC2" s="10">
        <v>148.37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148.37</v>
      </c>
      <c r="W3" s="133">
        <v>42538</v>
      </c>
      <c r="X3" s="10">
        <v>147.11000000000001</v>
      </c>
      <c r="Y3" s="10">
        <v>147.38</v>
      </c>
      <c r="Z3" s="10">
        <v>145.83000000000001</v>
      </c>
      <c r="AA3" s="10">
        <v>146.24</v>
      </c>
      <c r="AB3" s="95">
        <v>1418500</v>
      </c>
      <c r="AC3" s="10">
        <v>146.24</v>
      </c>
      <c r="AD3" s="2"/>
      <c r="AE3" s="138"/>
      <c r="AI3" t="s">
        <v>181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148.37</v>
      </c>
      <c r="W4" s="133">
        <v>42537</v>
      </c>
      <c r="X4" s="10">
        <v>146.63999999999999</v>
      </c>
      <c r="Y4" s="10">
        <v>147.4</v>
      </c>
      <c r="Z4" s="10">
        <v>145.22999999999999</v>
      </c>
      <c r="AA4" s="10">
        <v>147.22999999999999</v>
      </c>
      <c r="AB4" s="95">
        <v>1335100</v>
      </c>
      <c r="AC4" s="10">
        <v>147.22999999999999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42536</v>
      </c>
      <c r="X5" s="10">
        <v>148.38999999999999</v>
      </c>
      <c r="Y5" s="10">
        <v>148.66</v>
      </c>
      <c r="Z5" s="10">
        <v>147.26</v>
      </c>
      <c r="AA5" s="10">
        <v>147.41</v>
      </c>
      <c r="AB5" s="95">
        <v>1131800</v>
      </c>
      <c r="AC5" s="10">
        <v>147.41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42535</v>
      </c>
      <c r="X6" s="10">
        <v>149.74</v>
      </c>
      <c r="Y6" s="10">
        <v>149.82</v>
      </c>
      <c r="Z6" s="10">
        <v>147.12</v>
      </c>
      <c r="AA6" s="10">
        <v>147.97999999999999</v>
      </c>
      <c r="AB6" s="95">
        <v>1755900</v>
      </c>
      <c r="AC6" s="10">
        <v>147.97999999999999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200</v>
      </c>
      <c r="Q7" s="2">
        <f>Q10+Q8</f>
        <v>171.47000000000003</v>
      </c>
      <c r="R7" s="197"/>
      <c r="W7" s="133">
        <v>42534</v>
      </c>
      <c r="X7" s="10">
        <v>151.5</v>
      </c>
      <c r="Y7" s="10">
        <v>152.34</v>
      </c>
      <c r="Z7" s="10">
        <v>150.44</v>
      </c>
      <c r="AA7" s="10">
        <v>150.52000000000001</v>
      </c>
      <c r="AB7" s="95">
        <v>956800</v>
      </c>
      <c r="AC7" s="10">
        <v>150.52000000000001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205</v>
      </c>
      <c r="P8" s="34"/>
      <c r="Q8" s="2">
        <f>K18+M18-F18+Q2*Q4</f>
        <v>0</v>
      </c>
      <c r="W8" s="133">
        <v>42534</v>
      </c>
      <c r="X8" s="10" t="s">
        <v>194</v>
      </c>
      <c r="Y8" s="10"/>
      <c r="Z8" s="10"/>
      <c r="AA8" s="10"/>
      <c r="AB8" s="95"/>
      <c r="AC8" s="10"/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272</v>
      </c>
      <c r="Q9" s="138">
        <f>IF(Q2=0, 0, Q8/Q6)</f>
        <v>0</v>
      </c>
      <c r="W9" s="133">
        <v>42531</v>
      </c>
      <c r="X9" s="10">
        <v>153.04</v>
      </c>
      <c r="Y9" s="10">
        <v>153.28</v>
      </c>
      <c r="Z9" s="10">
        <v>151.41999999999999</v>
      </c>
      <c r="AA9" s="10">
        <v>151.80000000000001</v>
      </c>
      <c r="AB9" s="95">
        <v>1303100</v>
      </c>
      <c r="AC9" s="10">
        <v>151.65</v>
      </c>
      <c r="AD9" s="2"/>
      <c r="AE9" s="138"/>
    </row>
    <row r="10" spans="1:43" x14ac:dyDescent="0.25">
      <c r="O10" s="11" t="s">
        <v>271</v>
      </c>
      <c r="P10" s="34"/>
      <c r="Q10" s="2">
        <f>M34</f>
        <v>171.47000000000003</v>
      </c>
      <c r="W10" s="133">
        <v>42530</v>
      </c>
      <c r="X10" s="10">
        <v>153.6</v>
      </c>
      <c r="Y10" s="10">
        <v>154.81</v>
      </c>
      <c r="Z10" s="10">
        <v>153.01</v>
      </c>
      <c r="AA10" s="10">
        <v>154.15</v>
      </c>
      <c r="AB10" s="95">
        <v>1002600</v>
      </c>
      <c r="AC10" s="10">
        <v>154</v>
      </c>
      <c r="AD10" s="2"/>
      <c r="AE10" s="138"/>
    </row>
    <row r="11" spans="1:43" x14ac:dyDescent="0.25">
      <c r="O11" s="11" t="s">
        <v>193</v>
      </c>
      <c r="P11" s="34"/>
      <c r="Q11" s="138">
        <f>IF(U58="N/A (N/A)", 0, VALUE(TRIM(CLEAN(MID(U58, FIND("(", U58)+1, 5)))))</f>
        <v>4.1000000000000003E-3</v>
      </c>
      <c r="W11" s="133">
        <v>42529</v>
      </c>
      <c r="X11" s="10">
        <v>152.96</v>
      </c>
      <c r="Y11" s="10">
        <v>154.30000000000001</v>
      </c>
      <c r="Z11" s="10">
        <v>151.99</v>
      </c>
      <c r="AA11" s="10">
        <v>154.13999999999999</v>
      </c>
      <c r="AB11" s="95">
        <v>1395000</v>
      </c>
      <c r="AC11" s="10">
        <v>153.99</v>
      </c>
      <c r="AD11" s="2"/>
      <c r="AE11" s="138"/>
    </row>
    <row r="12" spans="1:43" x14ac:dyDescent="0.25">
      <c r="W12" s="133">
        <v>42528</v>
      </c>
      <c r="X12" s="10">
        <v>153.19999999999999</v>
      </c>
      <c r="Y12" s="10">
        <v>153.61000000000001</v>
      </c>
      <c r="Z12" s="10">
        <v>152.53</v>
      </c>
      <c r="AA12" s="10">
        <v>152.69</v>
      </c>
      <c r="AB12" s="95">
        <v>1415600</v>
      </c>
      <c r="AC12" s="10">
        <v>152.54</v>
      </c>
      <c r="AD12" s="2"/>
      <c r="AE12" s="138"/>
    </row>
    <row r="13" spans="1:43" x14ac:dyDescent="0.25">
      <c r="W13" s="133">
        <v>42527</v>
      </c>
      <c r="X13" s="10">
        <v>152.80000000000001</v>
      </c>
      <c r="Y13" s="10">
        <v>153.9</v>
      </c>
      <c r="Z13" s="10">
        <v>152.03</v>
      </c>
      <c r="AA13" s="10">
        <v>153.19</v>
      </c>
      <c r="AB13" s="95">
        <v>1015000</v>
      </c>
      <c r="AC13" s="10">
        <v>153.04</v>
      </c>
      <c r="AD13" s="2"/>
      <c r="AE13" s="138"/>
    </row>
    <row r="14" spans="1:43" x14ac:dyDescent="0.25">
      <c r="W14" s="133">
        <v>42524</v>
      </c>
      <c r="X14" s="10">
        <v>152.71</v>
      </c>
      <c r="Y14" s="10">
        <v>153.28</v>
      </c>
      <c r="Z14" s="10">
        <v>151.29</v>
      </c>
      <c r="AA14" s="10">
        <v>152.87</v>
      </c>
      <c r="AB14" s="95">
        <v>831700</v>
      </c>
      <c r="AC14" s="10">
        <v>152.72</v>
      </c>
      <c r="AD14" s="2"/>
      <c r="AE14" s="138"/>
    </row>
    <row r="15" spans="1:43" x14ac:dyDescent="0.25">
      <c r="W15" s="133">
        <v>42523</v>
      </c>
      <c r="X15" s="10">
        <v>152.58000000000001</v>
      </c>
      <c r="Y15" s="10">
        <v>153.69999999999999</v>
      </c>
      <c r="Z15" s="10">
        <v>152.31</v>
      </c>
      <c r="AA15" s="10">
        <v>153.55000000000001</v>
      </c>
      <c r="AB15" s="95">
        <v>809600</v>
      </c>
      <c r="AC15" s="10">
        <v>153.4</v>
      </c>
      <c r="AD15" s="2"/>
      <c r="AE15" s="138"/>
    </row>
    <row r="16" spans="1:43" x14ac:dyDescent="0.25">
      <c r="W16" s="133">
        <v>42522</v>
      </c>
      <c r="X16" s="10">
        <v>151.29</v>
      </c>
      <c r="Y16" s="10">
        <v>153.44999999999999</v>
      </c>
      <c r="Z16" s="10">
        <v>150.63</v>
      </c>
      <c r="AA16" s="10">
        <v>153.06</v>
      </c>
      <c r="AB16" s="95">
        <v>1730000</v>
      </c>
      <c r="AC16" s="10">
        <v>152.91</v>
      </c>
      <c r="AD16" s="2"/>
      <c r="AE16" s="138"/>
    </row>
    <row r="17" spans="1:31" x14ac:dyDescent="0.25">
      <c r="W17" s="133">
        <v>42521</v>
      </c>
      <c r="X17" s="10">
        <v>152</v>
      </c>
      <c r="Y17" s="10">
        <v>152.12</v>
      </c>
      <c r="Z17" s="10">
        <v>150.52000000000001</v>
      </c>
      <c r="AA17" s="10">
        <v>151.77000000000001</v>
      </c>
      <c r="AB17" s="95">
        <v>2177300</v>
      </c>
      <c r="AC17" s="10">
        <v>151.62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42517</v>
      </c>
      <c r="X18" s="10">
        <v>151.52000000000001</v>
      </c>
      <c r="Y18" s="10">
        <v>152.16999999999999</v>
      </c>
      <c r="Z18" s="10">
        <v>150.35</v>
      </c>
      <c r="AA18" s="10">
        <v>152.13</v>
      </c>
      <c r="AB18" s="95">
        <v>1847600</v>
      </c>
      <c r="AC18" s="10">
        <v>151.97999999999999</v>
      </c>
      <c r="AD18" s="2"/>
      <c r="AE18" s="138"/>
    </row>
    <row r="19" spans="1:31" x14ac:dyDescent="0.25">
      <c r="W19" s="133">
        <v>42516</v>
      </c>
      <c r="X19" s="10">
        <v>150.93</v>
      </c>
      <c r="Y19" s="10">
        <v>151.85</v>
      </c>
      <c r="Z19" s="10">
        <v>150.51</v>
      </c>
      <c r="AA19" s="10">
        <v>151.19999999999999</v>
      </c>
      <c r="AB19" s="95">
        <v>914300</v>
      </c>
      <c r="AC19" s="10">
        <v>151.05000000000001</v>
      </c>
      <c r="AD19" s="2"/>
      <c r="AE19" s="138"/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2" t="s">
        <v>161</v>
      </c>
      <c r="W20" s="133">
        <v>42515</v>
      </c>
      <c r="X20" s="10">
        <v>150.84</v>
      </c>
      <c r="Y20" s="10">
        <v>151.68</v>
      </c>
      <c r="Z20" s="10">
        <v>150.6</v>
      </c>
      <c r="AA20" s="10">
        <v>151.16</v>
      </c>
      <c r="AB20" s="95">
        <v>1311800</v>
      </c>
      <c r="AC20" s="10">
        <v>151.01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42514</v>
      </c>
      <c r="X21" s="10">
        <v>149.24</v>
      </c>
      <c r="Y21" s="10">
        <v>151.06</v>
      </c>
      <c r="Z21" s="10">
        <v>148.79</v>
      </c>
      <c r="AA21" s="10">
        <v>150.68</v>
      </c>
      <c r="AB21" s="95">
        <v>1097600</v>
      </c>
      <c r="AC21" s="10">
        <v>150.53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42513</v>
      </c>
      <c r="X22" s="10">
        <v>148.85</v>
      </c>
      <c r="Y22" s="10">
        <v>149.44</v>
      </c>
      <c r="Z22" s="10">
        <v>147.87</v>
      </c>
      <c r="AA22" s="10">
        <v>148.84</v>
      </c>
      <c r="AB22" s="95">
        <v>994100</v>
      </c>
      <c r="AC22" s="10">
        <v>148.69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42510</v>
      </c>
      <c r="X23" s="10">
        <v>149.35</v>
      </c>
      <c r="Y23" s="10">
        <v>150.31</v>
      </c>
      <c r="Z23" s="10">
        <v>148.35</v>
      </c>
      <c r="AA23" s="10">
        <v>148.85</v>
      </c>
      <c r="AB23" s="95">
        <v>1420900</v>
      </c>
      <c r="AC23" s="10">
        <v>148.69999999999999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42509</v>
      </c>
      <c r="X24" s="10">
        <v>149.51</v>
      </c>
      <c r="Y24" s="10">
        <v>149.56</v>
      </c>
      <c r="Z24" s="10">
        <v>146.93</v>
      </c>
      <c r="AA24" s="10">
        <v>148.41999999999999</v>
      </c>
      <c r="AB24" s="95">
        <v>1428000</v>
      </c>
      <c r="AC24" s="10">
        <v>148.27000000000001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42508</v>
      </c>
      <c r="X25" s="10">
        <v>148.43</v>
      </c>
      <c r="Y25" s="10">
        <v>151.22</v>
      </c>
      <c r="Z25" s="10">
        <v>148.01</v>
      </c>
      <c r="AA25" s="10">
        <v>150.11000000000001</v>
      </c>
      <c r="AB25" s="95">
        <v>1715100</v>
      </c>
      <c r="AC25" s="10">
        <v>149.96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42507</v>
      </c>
      <c r="X26" s="10">
        <v>150.19</v>
      </c>
      <c r="Y26" s="10">
        <v>150.94999999999999</v>
      </c>
      <c r="Z26" s="10">
        <v>148.06</v>
      </c>
      <c r="AA26" s="10">
        <v>148.82</v>
      </c>
      <c r="AB26" s="95">
        <v>1815800</v>
      </c>
      <c r="AC26" s="10">
        <v>148.66999999999999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42506</v>
      </c>
      <c r="X27" s="10">
        <v>147.9</v>
      </c>
      <c r="Y27" s="10">
        <v>150.43</v>
      </c>
      <c r="Z27" s="10">
        <v>147.69999999999999</v>
      </c>
      <c r="AA27" s="10">
        <v>150.24</v>
      </c>
      <c r="AB27" s="95">
        <v>1473000</v>
      </c>
      <c r="AC27" s="10">
        <v>150.09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42503</v>
      </c>
      <c r="X28" s="10">
        <v>148.37</v>
      </c>
      <c r="Y28" s="10">
        <v>149.35</v>
      </c>
      <c r="Z28" s="10">
        <v>147.4</v>
      </c>
      <c r="AA28" s="10">
        <v>147.88999999999999</v>
      </c>
      <c r="AB28" s="95">
        <v>1531100</v>
      </c>
      <c r="AC28" s="10">
        <v>147.74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42502</v>
      </c>
      <c r="X29" s="10">
        <v>148.29</v>
      </c>
      <c r="Y29" s="10">
        <v>149.26</v>
      </c>
      <c r="Z29" s="10">
        <v>147.58000000000001</v>
      </c>
      <c r="AA29" s="10">
        <v>148.91999999999999</v>
      </c>
      <c r="AB29" s="95">
        <v>1203300</v>
      </c>
      <c r="AC29" s="10">
        <v>148.77000000000001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42501</v>
      </c>
      <c r="X30" s="10">
        <v>149</v>
      </c>
      <c r="Y30" s="10">
        <v>149.94999999999999</v>
      </c>
      <c r="Z30" s="10">
        <v>147.94999999999999</v>
      </c>
      <c r="AA30" s="10">
        <v>147.97</v>
      </c>
      <c r="AB30" s="95">
        <v>972200</v>
      </c>
      <c r="AC30" s="10">
        <v>147.82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42500</v>
      </c>
      <c r="X31" s="10">
        <v>148.36000000000001</v>
      </c>
      <c r="Y31" s="10">
        <v>148.88999999999999</v>
      </c>
      <c r="Z31" s="10">
        <v>147.08000000000001</v>
      </c>
      <c r="AA31" s="10">
        <v>148.83000000000001</v>
      </c>
      <c r="AB31" s="95">
        <v>1471500</v>
      </c>
      <c r="AC31" s="10">
        <v>148.68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42499</v>
      </c>
      <c r="X32" s="10">
        <v>147.29</v>
      </c>
      <c r="Y32" s="10">
        <v>148.5</v>
      </c>
      <c r="Z32" s="10">
        <v>146.78</v>
      </c>
      <c r="AA32" s="10">
        <v>147.46</v>
      </c>
      <c r="AB32" s="95">
        <v>1191200</v>
      </c>
      <c r="AC32" s="10">
        <v>147.31</v>
      </c>
      <c r="AD32" s="2"/>
      <c r="AE32" s="138"/>
    </row>
    <row r="33" spans="1:31" x14ac:dyDescent="0.25">
      <c r="W33" s="133">
        <v>42496</v>
      </c>
      <c r="X33" s="10">
        <v>145</v>
      </c>
      <c r="Y33" s="10">
        <v>147.53</v>
      </c>
      <c r="Z33" s="10">
        <v>144.86000000000001</v>
      </c>
      <c r="AA33" s="10">
        <v>146.97</v>
      </c>
      <c r="AB33" s="95">
        <v>1257400</v>
      </c>
      <c r="AC33" s="10">
        <v>146.82</v>
      </c>
      <c r="AD33" s="2"/>
      <c r="AE33" s="138"/>
    </row>
    <row r="34" spans="1:31" x14ac:dyDescent="0.25">
      <c r="L34" t="s">
        <v>271</v>
      </c>
      <c r="M34" s="2">
        <f>M45+K45-F45</f>
        <v>171.47000000000003</v>
      </c>
      <c r="W34" s="133">
        <v>42495</v>
      </c>
      <c r="X34" s="10">
        <v>144.18</v>
      </c>
      <c r="Y34" s="10">
        <v>145.78</v>
      </c>
      <c r="Z34" s="10">
        <v>143.79</v>
      </c>
      <c r="AA34" s="10">
        <v>145.13999999999999</v>
      </c>
      <c r="AB34" s="95">
        <v>1224000</v>
      </c>
      <c r="AC34" s="10">
        <v>145</v>
      </c>
      <c r="AD34" s="2"/>
      <c r="AE34" s="138"/>
    </row>
    <row r="35" spans="1:31" x14ac:dyDescent="0.25">
      <c r="A35" s="418" t="s">
        <v>1</v>
      </c>
      <c r="B35" s="418" t="s">
        <v>2</v>
      </c>
      <c r="C35" s="418" t="s">
        <v>4</v>
      </c>
      <c r="D35" s="418" t="s">
        <v>5</v>
      </c>
      <c r="E35" s="420" t="s">
        <v>94</v>
      </c>
      <c r="F35" s="418" t="s">
        <v>60</v>
      </c>
      <c r="G35" s="418" t="s">
        <v>3</v>
      </c>
      <c r="H35" s="418" t="s">
        <v>6</v>
      </c>
      <c r="I35" s="418" t="s">
        <v>7</v>
      </c>
      <c r="J35" s="418" t="s">
        <v>95</v>
      </c>
      <c r="K35" s="418" t="s">
        <v>61</v>
      </c>
      <c r="L35" s="418" t="s">
        <v>77</v>
      </c>
      <c r="M35" s="418" t="s">
        <v>38</v>
      </c>
      <c r="W35" s="133">
        <v>42494</v>
      </c>
      <c r="X35" s="10">
        <v>143.22999999999999</v>
      </c>
      <c r="Y35" s="10">
        <v>145.03</v>
      </c>
      <c r="Z35" s="10">
        <v>142.97999999999999</v>
      </c>
      <c r="AA35" s="10">
        <v>144.55000000000001</v>
      </c>
      <c r="AB35" s="95">
        <v>982500</v>
      </c>
      <c r="AC35" s="10">
        <v>144.41</v>
      </c>
      <c r="AD35" s="2"/>
      <c r="AE35" s="138"/>
    </row>
    <row r="36" spans="1:31" x14ac:dyDescent="0.25">
      <c r="A36" s="421" t="s">
        <v>0</v>
      </c>
      <c r="B36" s="411">
        <v>42403</v>
      </c>
      <c r="C36" s="412">
        <v>10</v>
      </c>
      <c r="D36" s="413">
        <v>123.5</v>
      </c>
      <c r="E36" s="413">
        <v>0</v>
      </c>
      <c r="F36" s="413">
        <f>D36*C36+E36</f>
        <v>1235</v>
      </c>
      <c r="G36" s="411">
        <v>42436</v>
      </c>
      <c r="H36" s="416">
        <v>10</v>
      </c>
      <c r="I36" s="413">
        <v>140.65</v>
      </c>
      <c r="J36" s="413">
        <v>0.03</v>
      </c>
      <c r="K36" s="412">
        <f>I36*H36-J36</f>
        <v>1406.47</v>
      </c>
      <c r="L36" s="411"/>
      <c r="M36" s="413"/>
      <c r="W36" s="133">
        <v>42493</v>
      </c>
      <c r="X36" s="10">
        <v>146.16</v>
      </c>
      <c r="Y36" s="10">
        <v>146.22999999999999</v>
      </c>
      <c r="Z36" s="10">
        <v>143.72999999999999</v>
      </c>
      <c r="AA36" s="10">
        <v>144.87</v>
      </c>
      <c r="AB36" s="95">
        <v>981700</v>
      </c>
      <c r="AC36" s="10">
        <v>144.72999999999999</v>
      </c>
      <c r="AD36" s="2"/>
      <c r="AE36" s="138"/>
    </row>
    <row r="37" spans="1:31" x14ac:dyDescent="0.25">
      <c r="A37" s="422" t="s">
        <v>71</v>
      </c>
      <c r="B37" s="411"/>
      <c r="C37" s="412"/>
      <c r="D37" s="413"/>
      <c r="E37" s="413"/>
      <c r="F37" s="413"/>
      <c r="G37" s="411"/>
      <c r="H37" s="416"/>
      <c r="I37" s="413"/>
      <c r="J37" s="413"/>
      <c r="K37" s="412"/>
      <c r="L37" s="411"/>
      <c r="M37" s="413"/>
      <c r="W37" s="133">
        <v>42492</v>
      </c>
      <c r="X37" s="10">
        <v>145.01</v>
      </c>
      <c r="Y37" s="10">
        <v>146.77000000000001</v>
      </c>
      <c r="Z37" s="10">
        <v>144.97999999999999</v>
      </c>
      <c r="AA37" s="10">
        <v>146.5</v>
      </c>
      <c r="AB37" s="95">
        <v>1537100</v>
      </c>
      <c r="AC37" s="10">
        <v>146.36000000000001</v>
      </c>
      <c r="AD37" s="2"/>
      <c r="AE37" s="138"/>
    </row>
    <row r="38" spans="1:31" x14ac:dyDescent="0.25">
      <c r="A38" s="412"/>
      <c r="B38" s="411"/>
      <c r="C38" s="412"/>
      <c r="D38" s="413"/>
      <c r="E38" s="413"/>
      <c r="F38" s="413"/>
      <c r="G38" s="411"/>
      <c r="H38" s="416"/>
      <c r="I38" s="412"/>
      <c r="J38" s="413"/>
      <c r="K38" s="412"/>
      <c r="L38" s="412"/>
      <c r="M38" s="412"/>
      <c r="W38" s="133">
        <v>42489</v>
      </c>
      <c r="X38" s="10">
        <v>143.9</v>
      </c>
      <c r="Y38" s="10">
        <v>144.58000000000001</v>
      </c>
      <c r="Z38" s="10">
        <v>141.13</v>
      </c>
      <c r="AA38" s="10">
        <v>144.25</v>
      </c>
      <c r="AB38" s="95">
        <v>2205700</v>
      </c>
      <c r="AC38" s="10">
        <v>144.11000000000001</v>
      </c>
      <c r="AD38" s="2"/>
      <c r="AE38" s="138"/>
    </row>
    <row r="39" spans="1:31" x14ac:dyDescent="0.25">
      <c r="A39" s="412"/>
      <c r="B39" s="411"/>
      <c r="C39" s="412"/>
      <c r="D39" s="413"/>
      <c r="E39" s="413"/>
      <c r="F39" s="413"/>
      <c r="G39" s="412"/>
      <c r="H39" s="416"/>
      <c r="I39" s="413"/>
      <c r="J39" s="413"/>
      <c r="K39" s="412"/>
      <c r="L39" s="412"/>
      <c r="M39" s="412"/>
      <c r="W39" s="133">
        <v>42488</v>
      </c>
      <c r="X39" s="10">
        <v>147.21</v>
      </c>
      <c r="Y39" s="10">
        <v>147.9</v>
      </c>
      <c r="Z39" s="10">
        <v>143.28</v>
      </c>
      <c r="AA39" s="10">
        <v>145.32</v>
      </c>
      <c r="AB39" s="95">
        <v>3063500</v>
      </c>
      <c r="AC39" s="10">
        <v>145.18</v>
      </c>
      <c r="AD39" s="2"/>
      <c r="AE39" s="138"/>
    </row>
    <row r="40" spans="1:31" x14ac:dyDescent="0.25">
      <c r="A40" s="412"/>
      <c r="B40" s="411"/>
      <c r="C40" s="412"/>
      <c r="D40" s="413"/>
      <c r="E40" s="413"/>
      <c r="F40" s="413"/>
      <c r="G40" s="412"/>
      <c r="H40" s="412"/>
      <c r="I40" s="412"/>
      <c r="J40" s="412"/>
      <c r="K40" s="412"/>
      <c r="L40" s="412"/>
      <c r="M40" s="412"/>
      <c r="W40" s="133">
        <v>42487</v>
      </c>
      <c r="X40" s="10">
        <v>145.61000000000001</v>
      </c>
      <c r="Y40" s="10">
        <v>147.75</v>
      </c>
      <c r="Z40" s="10">
        <v>145.16</v>
      </c>
      <c r="AA40" s="10">
        <v>147.13999999999999</v>
      </c>
      <c r="AB40" s="95">
        <v>1497800</v>
      </c>
      <c r="AC40" s="10">
        <v>146.99</v>
      </c>
      <c r="AD40" s="2"/>
      <c r="AE40" s="138"/>
    </row>
    <row r="41" spans="1:31" x14ac:dyDescent="0.25">
      <c r="A41" s="412"/>
      <c r="B41" s="411"/>
      <c r="C41" s="412"/>
      <c r="D41" s="413"/>
      <c r="E41" s="413"/>
      <c r="F41" s="413"/>
      <c r="G41" s="412"/>
      <c r="H41" s="412"/>
      <c r="I41" s="412"/>
      <c r="J41" s="412"/>
      <c r="K41" s="412"/>
      <c r="L41" s="412"/>
      <c r="M41" s="412"/>
      <c r="W41" s="133">
        <v>42486</v>
      </c>
      <c r="X41" s="10">
        <v>146.13</v>
      </c>
      <c r="Y41" s="10">
        <v>146.38</v>
      </c>
      <c r="Z41" s="10">
        <v>144.54</v>
      </c>
      <c r="AA41" s="10">
        <v>145.61000000000001</v>
      </c>
      <c r="AB41" s="95">
        <v>1794200</v>
      </c>
      <c r="AC41" s="10">
        <v>145.47</v>
      </c>
      <c r="AD41" s="2"/>
      <c r="AE41" s="138"/>
    </row>
    <row r="42" spans="1:31" ht="20.25" thickBot="1" x14ac:dyDescent="0.35">
      <c r="A42" s="412"/>
      <c r="B42" s="411"/>
      <c r="C42" s="412"/>
      <c r="D42" s="413"/>
      <c r="E42" s="413"/>
      <c r="F42" s="413"/>
      <c r="G42" s="412"/>
      <c r="H42" s="412"/>
      <c r="I42" s="412"/>
      <c r="J42" s="412"/>
      <c r="K42" s="412"/>
      <c r="L42" s="412"/>
      <c r="M42" s="412"/>
      <c r="T42" s="91" t="s">
        <v>113</v>
      </c>
      <c r="W42" s="133">
        <v>42485</v>
      </c>
      <c r="X42" s="10">
        <v>146.74</v>
      </c>
      <c r="Y42" s="10">
        <v>147.24</v>
      </c>
      <c r="Z42" s="10">
        <v>146.30000000000001</v>
      </c>
      <c r="AA42" s="10">
        <v>146.56</v>
      </c>
      <c r="AB42" s="95">
        <v>1396700</v>
      </c>
      <c r="AC42" s="10">
        <v>146.41999999999999</v>
      </c>
      <c r="AD42" s="2"/>
      <c r="AE42" s="138"/>
    </row>
    <row r="43" spans="1:31" ht="15.75" thickTop="1" x14ac:dyDescent="0.25">
      <c r="A43" s="412"/>
      <c r="B43" s="411"/>
      <c r="C43" s="412"/>
      <c r="D43" s="413"/>
      <c r="E43" s="413"/>
      <c r="F43" s="413"/>
      <c r="G43" s="412"/>
      <c r="H43" s="412"/>
      <c r="I43" s="412"/>
      <c r="J43" s="412"/>
      <c r="K43" s="412"/>
      <c r="L43" s="412"/>
      <c r="M43" s="412"/>
      <c r="T43" s="357" t="s">
        <v>98</v>
      </c>
      <c r="U43" s="357">
        <v>146.24</v>
      </c>
      <c r="W43" s="133">
        <v>42482</v>
      </c>
      <c r="X43" s="10">
        <v>147.47</v>
      </c>
      <c r="Y43" s="10">
        <v>147.94</v>
      </c>
      <c r="Z43" s="10">
        <v>145.63999999999999</v>
      </c>
      <c r="AA43" s="10">
        <v>146.85</v>
      </c>
      <c r="AB43" s="95">
        <v>1014600</v>
      </c>
      <c r="AC43" s="10">
        <v>146.69999999999999</v>
      </c>
      <c r="AD43" s="2"/>
      <c r="AE43" s="138"/>
    </row>
    <row r="44" spans="1:31" x14ac:dyDescent="0.25">
      <c r="A44" s="412"/>
      <c r="B44" s="412"/>
      <c r="C44" s="412"/>
      <c r="D44" s="412"/>
      <c r="E44" s="413"/>
      <c r="F44" s="412"/>
      <c r="G44" s="412"/>
      <c r="H44" s="412"/>
      <c r="I44" s="412"/>
      <c r="J44" s="412"/>
      <c r="K44" s="412"/>
      <c r="L44" s="412"/>
      <c r="M44" s="412"/>
      <c r="T44" s="100" t="s">
        <v>99</v>
      </c>
      <c r="U44" s="100">
        <v>147.72</v>
      </c>
      <c r="W44" s="133">
        <v>42481</v>
      </c>
      <c r="X44" s="10">
        <v>146.12</v>
      </c>
      <c r="Y44" s="10">
        <v>147.77000000000001</v>
      </c>
      <c r="Z44" s="10">
        <v>145.77000000000001</v>
      </c>
      <c r="AA44" s="10">
        <v>147.35</v>
      </c>
      <c r="AB44" s="95">
        <v>1329200</v>
      </c>
      <c r="AC44" s="10">
        <v>147.19999999999999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4" t="s">
        <v>78</v>
      </c>
      <c r="P45" s="474"/>
      <c r="T45" s="100" t="s">
        <v>100</v>
      </c>
      <c r="U45" s="100" t="s">
        <v>486</v>
      </c>
      <c r="W45" s="133">
        <v>42480</v>
      </c>
      <c r="X45" s="10">
        <v>145.82</v>
      </c>
      <c r="Y45" s="10">
        <v>146.86000000000001</v>
      </c>
      <c r="Z45" s="10">
        <v>145</v>
      </c>
      <c r="AA45" s="10">
        <v>146.44</v>
      </c>
      <c r="AB45" s="95">
        <v>1323100</v>
      </c>
      <c r="AC45" s="10">
        <v>146.30000000000001</v>
      </c>
      <c r="AD45" s="2"/>
      <c r="AE45" s="138"/>
    </row>
    <row r="46" spans="1:31" ht="15.75" thickTop="1" x14ac:dyDescent="0.25">
      <c r="A46" s="412"/>
      <c r="B46" s="412"/>
      <c r="C46" s="412"/>
      <c r="D46" s="412"/>
      <c r="E46" s="413"/>
      <c r="F46" s="412"/>
      <c r="G46" s="412"/>
      <c r="H46" s="412"/>
      <c r="I46" s="412"/>
      <c r="J46" s="412"/>
      <c r="K46" s="412"/>
      <c r="L46" s="412"/>
      <c r="M46" s="412"/>
      <c r="O46" s="83">
        <v>1.1000000000000001</v>
      </c>
      <c r="P46" s="83">
        <f>O46*$Q$4</f>
        <v>163.20700000000002</v>
      </c>
      <c r="Q46" s="2"/>
      <c r="T46" s="100" t="s">
        <v>101</v>
      </c>
      <c r="U46" s="100" t="s">
        <v>414</v>
      </c>
      <c r="W46" s="133">
        <v>42479</v>
      </c>
      <c r="X46" s="10">
        <v>145.87</v>
      </c>
      <c r="Y46" s="10">
        <v>146.77000000000001</v>
      </c>
      <c r="Z46" s="10">
        <v>145.15</v>
      </c>
      <c r="AA46" s="10">
        <v>145.59</v>
      </c>
      <c r="AB46" s="95">
        <v>1312100</v>
      </c>
      <c r="AC46" s="10">
        <v>145.44999999999999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161.72330000000002</v>
      </c>
      <c r="Q47" s="2"/>
      <c r="T47" s="100" t="s">
        <v>102</v>
      </c>
      <c r="U47" s="100">
        <v>164.58</v>
      </c>
      <c r="W47" s="133">
        <v>42478</v>
      </c>
      <c r="X47" s="10">
        <v>145.41999999999999</v>
      </c>
      <c r="Y47" s="10">
        <v>146.6</v>
      </c>
      <c r="Z47" s="10">
        <v>144.76</v>
      </c>
      <c r="AA47" s="10">
        <v>146.47</v>
      </c>
      <c r="AB47" s="95">
        <v>907600</v>
      </c>
      <c r="AC47" s="10">
        <v>146.33000000000001</v>
      </c>
      <c r="AD47" s="2"/>
      <c r="AE47" s="138"/>
    </row>
    <row r="48" spans="1:31" x14ac:dyDescent="0.25">
      <c r="O48" s="83">
        <v>1.08</v>
      </c>
      <c r="P48" s="83">
        <f t="shared" si="0"/>
        <v>160.23960000000002</v>
      </c>
      <c r="Q48" s="2"/>
      <c r="T48" s="100" t="s">
        <v>103</v>
      </c>
      <c r="U48" s="100">
        <v>0.99462499999999998</v>
      </c>
      <c r="W48" s="133">
        <v>42475</v>
      </c>
      <c r="X48" s="10">
        <v>144.62</v>
      </c>
      <c r="Y48" s="10">
        <v>145.47</v>
      </c>
      <c r="Z48" s="10">
        <v>144.07</v>
      </c>
      <c r="AA48" s="10">
        <v>145.34</v>
      </c>
      <c r="AB48" s="95">
        <v>834700</v>
      </c>
      <c r="AC48" s="10">
        <v>145.19999999999999</v>
      </c>
      <c r="AD48" s="2"/>
      <c r="AE48" s="138"/>
    </row>
    <row r="49" spans="15:31" x14ac:dyDescent="0.25">
      <c r="O49" s="83">
        <v>1.07</v>
      </c>
      <c r="P49" s="83">
        <f t="shared" si="0"/>
        <v>158.75590000000003</v>
      </c>
      <c r="Q49" s="2"/>
      <c r="T49" s="100" t="s">
        <v>123</v>
      </c>
      <c r="U49" s="100" t="s">
        <v>249</v>
      </c>
      <c r="W49" s="133">
        <v>42474</v>
      </c>
      <c r="X49" s="10">
        <v>145.34</v>
      </c>
      <c r="Y49" s="10">
        <v>145.77000000000001</v>
      </c>
      <c r="Z49" s="10">
        <v>144.5</v>
      </c>
      <c r="AA49" s="10">
        <v>144.62</v>
      </c>
      <c r="AB49" s="95">
        <v>706100</v>
      </c>
      <c r="AC49" s="10">
        <v>144.47999999999999</v>
      </c>
      <c r="AD49" s="2"/>
      <c r="AE49" s="138"/>
    </row>
    <row r="50" spans="15:31" x14ac:dyDescent="0.25">
      <c r="O50" s="83">
        <v>1.06</v>
      </c>
      <c r="P50" s="83">
        <f t="shared" si="0"/>
        <v>157.27220000000003</v>
      </c>
      <c r="Q50" s="2"/>
      <c r="T50" s="100"/>
      <c r="U50" s="100"/>
      <c r="W50" s="133">
        <v>42473</v>
      </c>
      <c r="X50" s="10">
        <v>143.04</v>
      </c>
      <c r="Y50" s="10">
        <v>145.1</v>
      </c>
      <c r="Z50" s="10">
        <v>142.99</v>
      </c>
      <c r="AA50" s="10">
        <v>145.05000000000001</v>
      </c>
      <c r="AB50" s="95">
        <v>1039600</v>
      </c>
      <c r="AC50" s="10">
        <v>144.91</v>
      </c>
      <c r="AD50" s="2"/>
      <c r="AE50" s="138"/>
    </row>
    <row r="51" spans="15:31" x14ac:dyDescent="0.25">
      <c r="O51" s="83">
        <v>1.05</v>
      </c>
      <c r="P51" s="83">
        <f t="shared" si="0"/>
        <v>155.7885</v>
      </c>
      <c r="Q51" s="2"/>
      <c r="T51" s="100" t="s">
        <v>105</v>
      </c>
      <c r="U51" s="100" t="s">
        <v>415</v>
      </c>
      <c r="W51" s="133">
        <v>42472</v>
      </c>
      <c r="X51" s="10">
        <v>142.27000000000001</v>
      </c>
      <c r="Y51" s="10">
        <v>142.82</v>
      </c>
      <c r="Z51" s="10">
        <v>141.53</v>
      </c>
      <c r="AA51" s="10">
        <v>142.43</v>
      </c>
      <c r="AB51" s="95">
        <v>1139500</v>
      </c>
      <c r="AC51" s="10">
        <v>142.29</v>
      </c>
      <c r="AD51" s="2"/>
      <c r="AE51" s="138"/>
    </row>
    <row r="52" spans="15:31" x14ac:dyDescent="0.25">
      <c r="O52" s="83">
        <v>1.04</v>
      </c>
      <c r="P52" s="83">
        <f t="shared" si="0"/>
        <v>154.3048</v>
      </c>
      <c r="Q52" s="2"/>
      <c r="T52" s="100" t="s">
        <v>106</v>
      </c>
      <c r="U52" s="100" t="s">
        <v>318</v>
      </c>
      <c r="W52" s="133">
        <v>42471</v>
      </c>
      <c r="X52" s="10">
        <v>142.51</v>
      </c>
      <c r="Y52" s="10">
        <v>143.26</v>
      </c>
      <c r="Z52" s="10">
        <v>141.44999999999999</v>
      </c>
      <c r="AA52" s="10">
        <v>141.66</v>
      </c>
      <c r="AB52" s="95">
        <v>922600</v>
      </c>
      <c r="AC52" s="10">
        <v>141.52000000000001</v>
      </c>
      <c r="AD52" s="2"/>
      <c r="AE52" s="138"/>
    </row>
    <row r="53" spans="15:31" x14ac:dyDescent="0.25">
      <c r="O53" s="83">
        <v>1.03</v>
      </c>
      <c r="P53" s="83">
        <f t="shared" si="0"/>
        <v>152.8211</v>
      </c>
      <c r="Q53" s="2"/>
      <c r="T53" s="100" t="s">
        <v>107</v>
      </c>
      <c r="U53" s="101">
        <v>1264358</v>
      </c>
      <c r="W53" s="133">
        <v>42468</v>
      </c>
      <c r="X53" s="10">
        <v>142.87</v>
      </c>
      <c r="Y53" s="10">
        <v>143.32</v>
      </c>
      <c r="Z53" s="10">
        <v>141.47</v>
      </c>
      <c r="AA53" s="10">
        <v>142.21</v>
      </c>
      <c r="AB53" s="95">
        <v>962000</v>
      </c>
      <c r="AC53" s="10">
        <v>142.07</v>
      </c>
      <c r="AD53" s="2"/>
      <c r="AE53" s="138"/>
    </row>
    <row r="54" spans="15:31" x14ac:dyDescent="0.25">
      <c r="O54" s="83">
        <v>1.02</v>
      </c>
      <c r="P54" s="83">
        <f t="shared" si="0"/>
        <v>151.3374</v>
      </c>
      <c r="Q54" s="2"/>
      <c r="T54" s="100" t="s">
        <v>110</v>
      </c>
      <c r="U54" s="101">
        <v>1308480</v>
      </c>
      <c r="W54" s="133">
        <v>42467</v>
      </c>
      <c r="X54" s="10">
        <v>144.44999999999999</v>
      </c>
      <c r="Y54" s="10">
        <v>144.53</v>
      </c>
      <c r="Z54" s="10">
        <v>141.43</v>
      </c>
      <c r="AA54" s="10">
        <v>142.05000000000001</v>
      </c>
      <c r="AB54" s="95">
        <v>1322700</v>
      </c>
      <c r="AC54" s="10">
        <v>141.91</v>
      </c>
      <c r="AD54" s="2"/>
      <c r="AE54" s="138"/>
    </row>
    <row r="55" spans="15:31" x14ac:dyDescent="0.25">
      <c r="O55" s="83">
        <v>1.01</v>
      </c>
      <c r="P55" s="83">
        <f t="shared" si="0"/>
        <v>149.8537</v>
      </c>
      <c r="Q55" s="2"/>
      <c r="T55" s="100" t="s">
        <v>108</v>
      </c>
      <c r="U55" s="100" t="s">
        <v>416</v>
      </c>
      <c r="W55" s="133">
        <v>42466</v>
      </c>
      <c r="X55" s="10">
        <v>141.43</v>
      </c>
      <c r="Y55" s="10">
        <v>145.31</v>
      </c>
      <c r="Z55" s="10">
        <v>141.22</v>
      </c>
      <c r="AA55" s="10">
        <v>145.11000000000001</v>
      </c>
      <c r="AB55" s="95">
        <v>1714300</v>
      </c>
      <c r="AC55" s="10">
        <v>144.97</v>
      </c>
      <c r="AD55" s="2"/>
      <c r="AE55" s="138"/>
    </row>
    <row r="56" spans="15:31" x14ac:dyDescent="0.25">
      <c r="O56" s="83">
        <v>1</v>
      </c>
      <c r="P56" s="83">
        <f t="shared" si="0"/>
        <v>148.37</v>
      </c>
      <c r="Q56" s="2"/>
      <c r="T56" s="100" t="s">
        <v>111</v>
      </c>
      <c r="U56" s="100">
        <v>29.86</v>
      </c>
      <c r="W56" s="133">
        <v>42465</v>
      </c>
      <c r="X56" s="10">
        <v>143.36000000000001</v>
      </c>
      <c r="Y56" s="10">
        <v>143.36000000000001</v>
      </c>
      <c r="Z56" s="10">
        <v>140.96</v>
      </c>
      <c r="AA56" s="10">
        <v>141.38</v>
      </c>
      <c r="AB56" s="95">
        <v>1410400</v>
      </c>
      <c r="AC56" s="10">
        <v>141.24</v>
      </c>
      <c r="AD56" s="2"/>
      <c r="AE56" s="138"/>
    </row>
    <row r="57" spans="15:31" x14ac:dyDescent="0.25">
      <c r="O57" s="83">
        <v>0.99</v>
      </c>
      <c r="P57" s="83">
        <f t="shared" si="0"/>
        <v>146.88630000000001</v>
      </c>
      <c r="Q57" s="2"/>
      <c r="T57" s="100" t="s">
        <v>112</v>
      </c>
      <c r="U57" s="100">
        <v>4.97</v>
      </c>
      <c r="W57" s="133">
        <v>42464</v>
      </c>
      <c r="X57" s="10">
        <v>142.18</v>
      </c>
      <c r="Y57" s="10">
        <v>144.93</v>
      </c>
      <c r="Z57" s="10">
        <v>142.16</v>
      </c>
      <c r="AA57" s="10">
        <v>144.05000000000001</v>
      </c>
      <c r="AB57" s="95">
        <v>1852000</v>
      </c>
      <c r="AC57" s="10">
        <v>143.91</v>
      </c>
      <c r="AD57" s="2"/>
      <c r="AE57" s="138"/>
    </row>
    <row r="58" spans="15:31" x14ac:dyDescent="0.25">
      <c r="O58" s="83">
        <v>0.98</v>
      </c>
      <c r="P58" s="83">
        <f t="shared" si="0"/>
        <v>145.40260000000001</v>
      </c>
      <c r="Q58" s="2"/>
      <c r="T58" s="100" t="s">
        <v>109</v>
      </c>
      <c r="U58" s="100" t="s">
        <v>337</v>
      </c>
      <c r="W58" s="133">
        <v>42461</v>
      </c>
      <c r="X58" s="10">
        <v>140.21</v>
      </c>
      <c r="Y58" s="10">
        <v>142.99</v>
      </c>
      <c r="Z58" s="10">
        <v>140.19</v>
      </c>
      <c r="AA58" s="10">
        <v>142.66999999999999</v>
      </c>
      <c r="AB58" s="95">
        <v>1045500</v>
      </c>
      <c r="AC58" s="10">
        <v>142.53</v>
      </c>
      <c r="AD58" s="2"/>
      <c r="AE58" s="138"/>
    </row>
    <row r="59" spans="15:31" x14ac:dyDescent="0.25">
      <c r="O59" s="83">
        <v>0.97</v>
      </c>
      <c r="P59" s="83">
        <f t="shared" si="0"/>
        <v>143.91890000000001</v>
      </c>
      <c r="W59" s="133">
        <v>42460</v>
      </c>
      <c r="X59" s="10">
        <v>140.75</v>
      </c>
      <c r="Y59" s="10">
        <v>142.21</v>
      </c>
      <c r="Z59" s="10">
        <v>140.13999999999999</v>
      </c>
      <c r="AA59" s="10">
        <v>141.59</v>
      </c>
      <c r="AB59" s="95">
        <v>1165300</v>
      </c>
      <c r="AC59" s="10">
        <v>141.44999999999999</v>
      </c>
      <c r="AD59" s="2"/>
      <c r="AE59" s="138"/>
    </row>
    <row r="60" spans="15:31" x14ac:dyDescent="0.25">
      <c r="O60" s="83">
        <v>0.96</v>
      </c>
      <c r="P60" s="83">
        <f t="shared" si="0"/>
        <v>142.43520000000001</v>
      </c>
      <c r="W60" s="133">
        <v>42459</v>
      </c>
      <c r="X60" s="10">
        <v>141.04</v>
      </c>
      <c r="Y60" s="10">
        <v>142.04</v>
      </c>
      <c r="Z60" s="10">
        <v>140.35</v>
      </c>
      <c r="AA60" s="10">
        <v>140.79</v>
      </c>
      <c r="AB60" s="95">
        <v>894300</v>
      </c>
      <c r="AC60" s="10">
        <v>140.65</v>
      </c>
      <c r="AD60" s="2"/>
      <c r="AE60" s="138"/>
    </row>
    <row r="61" spans="15:31" x14ac:dyDescent="0.25">
      <c r="O61" s="83">
        <v>0.95</v>
      </c>
      <c r="P61" s="83">
        <f t="shared" si="0"/>
        <v>140.95150000000001</v>
      </c>
      <c r="W61" s="133">
        <v>42458</v>
      </c>
      <c r="X61" s="10">
        <v>138.38999999999999</v>
      </c>
      <c r="Y61" s="10">
        <v>140.28</v>
      </c>
      <c r="Z61" s="10">
        <v>137.69999999999999</v>
      </c>
      <c r="AA61" s="10">
        <v>140.15</v>
      </c>
      <c r="AB61" s="95">
        <v>1208200</v>
      </c>
      <c r="AC61" s="10">
        <v>140.01</v>
      </c>
      <c r="AD61" s="2"/>
      <c r="AE61" s="138"/>
    </row>
    <row r="62" spans="15:31" x14ac:dyDescent="0.25">
      <c r="O62" s="83">
        <v>0.94</v>
      </c>
      <c r="P62" s="83">
        <f t="shared" si="0"/>
        <v>139.46779999999998</v>
      </c>
      <c r="W62" s="133">
        <v>42457</v>
      </c>
      <c r="X62" s="10">
        <v>139.59</v>
      </c>
      <c r="Y62" s="10">
        <v>139.88</v>
      </c>
      <c r="Z62" s="10">
        <v>138.12</v>
      </c>
      <c r="AA62" s="10">
        <v>138.53</v>
      </c>
      <c r="AB62" s="95">
        <v>827700</v>
      </c>
      <c r="AC62" s="10">
        <v>138.38999999999999</v>
      </c>
      <c r="AD62" s="2"/>
      <c r="AE62" s="138"/>
    </row>
    <row r="63" spans="15:31" x14ac:dyDescent="0.25">
      <c r="O63" s="83">
        <v>0.93</v>
      </c>
      <c r="P63" s="83">
        <f t="shared" si="0"/>
        <v>137.98410000000001</v>
      </c>
      <c r="W63" s="133">
        <v>42453</v>
      </c>
      <c r="X63" s="10">
        <v>138.15</v>
      </c>
      <c r="Y63" s="10">
        <v>139.22</v>
      </c>
      <c r="Z63" s="10">
        <v>137.4</v>
      </c>
      <c r="AA63" s="10">
        <v>139.02000000000001</v>
      </c>
      <c r="AB63" s="95">
        <v>992800</v>
      </c>
      <c r="AC63" s="10">
        <v>138.88</v>
      </c>
      <c r="AD63" s="2"/>
      <c r="AE63" s="138"/>
    </row>
    <row r="64" spans="15:31" x14ac:dyDescent="0.25">
      <c r="O64" s="83">
        <v>0.92</v>
      </c>
      <c r="P64" s="83">
        <f t="shared" si="0"/>
        <v>136.50040000000001</v>
      </c>
      <c r="W64" s="133">
        <v>42452</v>
      </c>
      <c r="X64" s="10">
        <v>139</v>
      </c>
      <c r="Y64" s="10">
        <v>139.75</v>
      </c>
      <c r="Z64" s="10">
        <v>138.41999999999999</v>
      </c>
      <c r="AA64" s="10">
        <v>138.82</v>
      </c>
      <c r="AB64" s="95">
        <v>1076600</v>
      </c>
      <c r="AC64" s="10">
        <v>138.68</v>
      </c>
      <c r="AD64" s="2"/>
      <c r="AE64" s="138"/>
    </row>
    <row r="65" spans="15:31" x14ac:dyDescent="0.25">
      <c r="O65" s="83">
        <v>0.91</v>
      </c>
      <c r="P65" s="83">
        <f t="shared" si="0"/>
        <v>135.01670000000001</v>
      </c>
      <c r="W65" s="133">
        <v>42451</v>
      </c>
      <c r="X65" s="10">
        <v>139.15</v>
      </c>
      <c r="Y65" s="10">
        <v>139.97999999999999</v>
      </c>
      <c r="Z65" s="10">
        <v>138.38</v>
      </c>
      <c r="AA65" s="10">
        <v>138.85</v>
      </c>
      <c r="AB65" s="95">
        <v>1617100</v>
      </c>
      <c r="AC65" s="10">
        <v>138.71</v>
      </c>
      <c r="AD65" s="2"/>
      <c r="AE65" s="138"/>
    </row>
    <row r="66" spans="15:31" x14ac:dyDescent="0.25">
      <c r="O66" s="83">
        <v>0.9</v>
      </c>
      <c r="P66" s="83">
        <f t="shared" si="0"/>
        <v>133.53300000000002</v>
      </c>
      <c r="W66" s="133">
        <v>42450</v>
      </c>
      <c r="X66" s="10">
        <v>139.5</v>
      </c>
      <c r="Y66" s="10">
        <v>140.18</v>
      </c>
      <c r="Z66" s="10">
        <v>138.88</v>
      </c>
      <c r="AA66" s="10">
        <v>139.63</v>
      </c>
      <c r="AB66" s="95">
        <v>1280900</v>
      </c>
      <c r="AC66" s="10">
        <v>139.49</v>
      </c>
      <c r="AD66" s="2"/>
      <c r="AE66" s="138"/>
    </row>
    <row r="67" spans="15:31" x14ac:dyDescent="0.25">
      <c r="W67" s="133">
        <v>42447</v>
      </c>
      <c r="X67" s="10">
        <v>138.85</v>
      </c>
      <c r="Y67" s="10">
        <v>140.77000000000001</v>
      </c>
      <c r="Z67" s="10">
        <v>137.76</v>
      </c>
      <c r="AA67" s="10">
        <v>140</v>
      </c>
      <c r="AB67" s="95">
        <v>3271800</v>
      </c>
      <c r="AC67" s="10">
        <v>139.86000000000001</v>
      </c>
      <c r="AD67" s="2"/>
      <c r="AE67" s="138"/>
    </row>
    <row r="68" spans="15:31" x14ac:dyDescent="0.25">
      <c r="W68" s="133">
        <v>42446</v>
      </c>
      <c r="X68" s="10">
        <v>138.81</v>
      </c>
      <c r="Y68" s="10">
        <v>139.33000000000001</v>
      </c>
      <c r="Z68" s="10">
        <v>136.58000000000001</v>
      </c>
      <c r="AA68" s="10">
        <v>138.25</v>
      </c>
      <c r="AB68" s="95">
        <v>2386200</v>
      </c>
      <c r="AC68" s="10">
        <v>138.11000000000001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9" priority="11">
      <formula>F25&gt;0</formula>
    </cfRule>
    <cfRule type="expression" dxfId="38" priority="12">
      <formula>F25&lt;0</formula>
    </cfRule>
  </conditionalFormatting>
  <conditionalFormatting sqref="H25:H32">
    <cfRule type="expression" dxfId="37" priority="9">
      <formula>H25&gt;0</formula>
    </cfRule>
    <cfRule type="expression" dxfId="36" priority="10">
      <formula>H25&lt;0</formula>
    </cfRule>
  </conditionalFormatting>
  <conditionalFormatting sqref="F21:F24">
    <cfRule type="expression" dxfId="35" priority="7">
      <formula>F21&gt;0</formula>
    </cfRule>
    <cfRule type="expression" dxfId="34" priority="8">
      <formula>F21&lt;0</formula>
    </cfRule>
  </conditionalFormatting>
  <conditionalFormatting sqref="H21:H24">
    <cfRule type="expression" dxfId="33" priority="5">
      <formula>H21&gt;0</formula>
    </cfRule>
    <cfRule type="expression" dxfId="32" priority="6">
      <formula>H21&lt;0</formula>
    </cfRule>
  </conditionalFormatting>
  <conditionalFormatting sqref="Q8">
    <cfRule type="expression" dxfId="31" priority="1">
      <formula>Q8&gt;0</formula>
    </cfRule>
    <cfRule type="expression" dxfId="30" priority="2">
      <formula>Q8&lt;0</formula>
    </cfRule>
  </conditionalFormatting>
  <conditionalFormatting sqref="Q7">
    <cfRule type="expression" dxfId="29" priority="3">
      <formula>Q7&gt;0</formula>
    </cfRule>
    <cfRule type="expression" dxfId="28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42541</v>
      </c>
      <c r="X2" s="10">
        <v>33.479999999999997</v>
      </c>
      <c r="Y2" s="10">
        <v>33.72</v>
      </c>
      <c r="Z2" s="10">
        <v>33.26</v>
      </c>
      <c r="AA2" s="10">
        <v>33.36</v>
      </c>
      <c r="AB2" s="95">
        <v>406600</v>
      </c>
      <c r="AC2" s="10">
        <v>33.36</v>
      </c>
      <c r="AD2" s="2">
        <f>Y2-Z2</f>
        <v>0.46000000000000085</v>
      </c>
      <c r="AE2" s="138">
        <f>AC2/AC3-1</f>
        <v>1.3365735115431265E-2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33.36</v>
      </c>
      <c r="W3" s="133">
        <v>42538</v>
      </c>
      <c r="X3" s="10">
        <v>32.6</v>
      </c>
      <c r="Y3" s="10">
        <v>33.07</v>
      </c>
      <c r="Z3" s="10">
        <v>32.409999999999997</v>
      </c>
      <c r="AA3" s="10">
        <v>32.92</v>
      </c>
      <c r="AB3" s="95">
        <v>890000</v>
      </c>
      <c r="AC3" s="10">
        <v>32.92</v>
      </c>
      <c r="AD3" s="2">
        <f t="shared" ref="AD3:AD66" si="0">Y3-Z3</f>
        <v>0.66000000000000369</v>
      </c>
      <c r="AE3" s="138">
        <f t="shared" ref="AE3:AE66" si="1">AC3/AC4-1</f>
        <v>1.3234841489689231E-2</v>
      </c>
      <c r="AI3" t="s">
        <v>181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33.36</v>
      </c>
      <c r="W4" s="133">
        <v>42537</v>
      </c>
      <c r="X4" s="10">
        <v>32.22</v>
      </c>
      <c r="Y4" s="10">
        <v>32.619999999999997</v>
      </c>
      <c r="Z4" s="10">
        <v>31.8</v>
      </c>
      <c r="AA4" s="10">
        <v>32.49</v>
      </c>
      <c r="AB4" s="95">
        <v>568600</v>
      </c>
      <c r="AC4" s="10">
        <v>32.49</v>
      </c>
      <c r="AD4" s="2">
        <f t="shared" si="0"/>
        <v>0.81999999999999673</v>
      </c>
      <c r="AE4" s="138">
        <f t="shared" si="1"/>
        <v>1.5413070283600838E-3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42536</v>
      </c>
      <c r="X5" s="10">
        <v>32.770000000000003</v>
      </c>
      <c r="Y5" s="10">
        <v>32.97</v>
      </c>
      <c r="Z5" s="10">
        <v>32.409999999999997</v>
      </c>
      <c r="AA5" s="10">
        <v>32.44</v>
      </c>
      <c r="AB5" s="95">
        <v>415100</v>
      </c>
      <c r="AC5" s="10">
        <v>32.44</v>
      </c>
      <c r="AD5" s="2">
        <f t="shared" si="0"/>
        <v>0.56000000000000227</v>
      </c>
      <c r="AE5" s="138">
        <f t="shared" si="1"/>
        <v>-2.4600246002461912E-3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42535</v>
      </c>
      <c r="X6" s="10">
        <v>32.72</v>
      </c>
      <c r="Y6" s="10">
        <v>33.130000000000003</v>
      </c>
      <c r="Z6" s="10">
        <v>32.33</v>
      </c>
      <c r="AA6" s="10">
        <v>32.520000000000003</v>
      </c>
      <c r="AB6" s="95">
        <v>879400</v>
      </c>
      <c r="AC6" s="10">
        <v>32.520000000000003</v>
      </c>
      <c r="AD6" s="2">
        <f t="shared" si="0"/>
        <v>0.80000000000000426</v>
      </c>
      <c r="AE6" s="138">
        <f t="shared" si="1"/>
        <v>-1.1850501367365318E-2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200</v>
      </c>
      <c r="Q7" s="2">
        <f>Q10+Q8</f>
        <v>529.88000000000284</v>
      </c>
      <c r="R7" s="197"/>
      <c r="W7" s="133">
        <v>42534</v>
      </c>
      <c r="X7" s="10">
        <v>33.369999999999997</v>
      </c>
      <c r="Y7" s="10">
        <v>33.5</v>
      </c>
      <c r="Z7" s="10">
        <v>32.89</v>
      </c>
      <c r="AA7" s="10">
        <v>32.909999999999997</v>
      </c>
      <c r="AB7" s="95">
        <v>448200</v>
      </c>
      <c r="AC7" s="10">
        <v>32.909999999999997</v>
      </c>
      <c r="AD7" s="2">
        <f t="shared" si="0"/>
        <v>0.60999999999999943</v>
      </c>
      <c r="AE7" s="138">
        <f t="shared" si="1"/>
        <v>-1.5849282296650724E-2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205</v>
      </c>
      <c r="P8" s="34"/>
      <c r="Q8" s="2">
        <f>K18+M18-F18+Q2*Q4</f>
        <v>0</v>
      </c>
      <c r="W8" s="133">
        <v>42531</v>
      </c>
      <c r="X8" s="10">
        <v>33.61</v>
      </c>
      <c r="Y8" s="10">
        <v>33.630000000000003</v>
      </c>
      <c r="Z8" s="10">
        <v>33.07</v>
      </c>
      <c r="AA8" s="10">
        <v>33.44</v>
      </c>
      <c r="AB8" s="95">
        <v>877900</v>
      </c>
      <c r="AC8" s="10">
        <v>33.44</v>
      </c>
      <c r="AD8" s="2">
        <f t="shared" si="0"/>
        <v>0.56000000000000227</v>
      </c>
      <c r="AE8" s="138">
        <f t="shared" si="1"/>
        <v>-1.9067175124670155E-2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272</v>
      </c>
      <c r="Q9" s="138">
        <f>IF(Q2=0, 0, Q8/Q6)</f>
        <v>0</v>
      </c>
      <c r="W9" s="133">
        <v>42530</v>
      </c>
      <c r="X9" s="10">
        <v>33.96</v>
      </c>
      <c r="Y9" s="10">
        <v>34.14</v>
      </c>
      <c r="Z9" s="10">
        <v>33.74</v>
      </c>
      <c r="AA9" s="10">
        <v>34.090000000000003</v>
      </c>
      <c r="AB9" s="95">
        <v>247800</v>
      </c>
      <c r="AC9" s="10">
        <v>34.090000000000003</v>
      </c>
      <c r="AD9" s="2">
        <f t="shared" si="0"/>
        <v>0.39999999999999858</v>
      </c>
      <c r="AE9" s="138">
        <f t="shared" si="1"/>
        <v>-8.4351367073879358E-3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271</v>
      </c>
      <c r="P10" s="34"/>
      <c r="Q10" s="2">
        <f>M36</f>
        <v>529.88000000000284</v>
      </c>
      <c r="W10" s="133">
        <v>42529</v>
      </c>
      <c r="X10" s="10">
        <v>34.5</v>
      </c>
      <c r="Y10" s="10">
        <v>34.57</v>
      </c>
      <c r="Z10" s="10">
        <v>34.25</v>
      </c>
      <c r="AA10" s="10">
        <v>34.380000000000003</v>
      </c>
      <c r="AB10" s="95">
        <v>740900</v>
      </c>
      <c r="AC10" s="10">
        <v>34.380000000000003</v>
      </c>
      <c r="AD10" s="2">
        <f t="shared" si="0"/>
        <v>0.32000000000000028</v>
      </c>
      <c r="AE10" s="138">
        <f t="shared" si="1"/>
        <v>3.2098044937263204E-3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193</v>
      </c>
      <c r="P11" s="34"/>
      <c r="Q11" s="138">
        <f>IF(U58="N/A (N/A)", 0, VALUE(TRIM(CLEAN(MID(U58, FIND("(", U58)+1, 5)))))</f>
        <v>3.1600000000000003E-2</v>
      </c>
      <c r="W11" s="133">
        <v>42528</v>
      </c>
      <c r="X11" s="10">
        <v>33.950000000000003</v>
      </c>
      <c r="Y11" s="10">
        <v>34.369999999999997</v>
      </c>
      <c r="Z11" s="10">
        <v>33.869999999999997</v>
      </c>
      <c r="AA11" s="10">
        <v>34.270000000000003</v>
      </c>
      <c r="AB11" s="95">
        <v>376500</v>
      </c>
      <c r="AC11" s="10">
        <v>34.270000000000003</v>
      </c>
      <c r="AD11" s="2">
        <f t="shared" si="0"/>
        <v>0.5</v>
      </c>
      <c r="AE11" s="138">
        <f t="shared" si="1"/>
        <v>9.7230406599884134E-3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42527</v>
      </c>
      <c r="X12" s="10">
        <v>33.79</v>
      </c>
      <c r="Y12" s="10">
        <v>34.07</v>
      </c>
      <c r="Z12" s="10">
        <v>33.49</v>
      </c>
      <c r="AA12" s="10">
        <v>33.94</v>
      </c>
      <c r="AB12" s="95">
        <v>702100</v>
      </c>
      <c r="AC12" s="10">
        <v>33.94</v>
      </c>
      <c r="AD12" s="2">
        <f t="shared" si="0"/>
        <v>0.57999999999999829</v>
      </c>
      <c r="AE12" s="138">
        <f t="shared" si="1"/>
        <v>1.1323003575685275E-2</v>
      </c>
    </row>
    <row r="13" spans="1:43" x14ac:dyDescent="0.25">
      <c r="W13" s="133">
        <v>42524</v>
      </c>
      <c r="X13" s="10">
        <v>33.96</v>
      </c>
      <c r="Y13" s="10">
        <v>33.96</v>
      </c>
      <c r="Z13" s="10">
        <v>33.31</v>
      </c>
      <c r="AA13" s="10">
        <v>33.56</v>
      </c>
      <c r="AB13" s="95">
        <v>655300</v>
      </c>
      <c r="AC13" s="10">
        <v>33.56</v>
      </c>
      <c r="AD13" s="2">
        <f t="shared" si="0"/>
        <v>0.64999999999999858</v>
      </c>
      <c r="AE13" s="138">
        <f t="shared" si="1"/>
        <v>-7.1005917159762122E-3</v>
      </c>
    </row>
    <row r="14" spans="1:43" x14ac:dyDescent="0.25">
      <c r="W14" s="133">
        <v>42523</v>
      </c>
      <c r="X14" s="10">
        <v>33.090000000000003</v>
      </c>
      <c r="Y14" s="10">
        <v>33.840000000000003</v>
      </c>
      <c r="Z14" s="10">
        <v>33.090000000000003</v>
      </c>
      <c r="AA14" s="10">
        <v>33.799999999999997</v>
      </c>
      <c r="AB14" s="95">
        <v>635100</v>
      </c>
      <c r="AC14" s="10">
        <v>33.799999999999997</v>
      </c>
      <c r="AD14" s="2">
        <f t="shared" si="0"/>
        <v>0.75</v>
      </c>
      <c r="AE14" s="138">
        <f t="shared" si="1"/>
        <v>1.6235718580877911E-2</v>
      </c>
    </row>
    <row r="15" spans="1:43" x14ac:dyDescent="0.25">
      <c r="W15" s="133">
        <v>42522</v>
      </c>
      <c r="X15" s="10">
        <v>32.96</v>
      </c>
      <c r="Y15" s="10">
        <v>33.42</v>
      </c>
      <c r="Z15" s="10">
        <v>32.6</v>
      </c>
      <c r="AA15" s="10">
        <v>33.26</v>
      </c>
      <c r="AB15" s="95">
        <v>778600</v>
      </c>
      <c r="AC15" s="10">
        <v>33.26</v>
      </c>
      <c r="AD15" s="2">
        <f t="shared" si="0"/>
        <v>0.82000000000000028</v>
      </c>
      <c r="AE15" s="138">
        <f t="shared" si="1"/>
        <v>3.0075187969913486E-4</v>
      </c>
    </row>
    <row r="16" spans="1:43" x14ac:dyDescent="0.25">
      <c r="W16" s="133">
        <v>42521</v>
      </c>
      <c r="X16" s="10">
        <v>33.520000000000003</v>
      </c>
      <c r="Y16" s="10">
        <v>33.979999999999997</v>
      </c>
      <c r="Z16" s="10">
        <v>33.14</v>
      </c>
      <c r="AA16" s="10">
        <v>33.25</v>
      </c>
      <c r="AB16" s="95">
        <v>949200</v>
      </c>
      <c r="AC16" s="10">
        <v>33.25</v>
      </c>
      <c r="AD16" s="2">
        <f t="shared" si="0"/>
        <v>0.83999999999999631</v>
      </c>
      <c r="AE16" s="138">
        <f t="shared" si="1"/>
        <v>-5.6818181818181213E-3</v>
      </c>
    </row>
    <row r="17" spans="1:31" x14ac:dyDescent="0.25">
      <c r="W17" s="133">
        <v>42517</v>
      </c>
      <c r="X17" s="10">
        <v>33.590000000000003</v>
      </c>
      <c r="Y17" s="10">
        <v>33.9</v>
      </c>
      <c r="Z17" s="10">
        <v>33.26</v>
      </c>
      <c r="AA17" s="10">
        <v>33.44</v>
      </c>
      <c r="AB17" s="95">
        <v>579700</v>
      </c>
      <c r="AC17" s="10">
        <v>33.44</v>
      </c>
      <c r="AD17" s="2">
        <f t="shared" si="0"/>
        <v>0.64000000000000057</v>
      </c>
      <c r="AE17" s="138">
        <f t="shared" si="1"/>
        <v>-7.1258907363420665E-3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42516</v>
      </c>
      <c r="X18" s="10">
        <v>34.229999999999997</v>
      </c>
      <c r="Y18" s="10">
        <v>34.43</v>
      </c>
      <c r="Z18" s="10">
        <v>33.57</v>
      </c>
      <c r="AA18" s="10">
        <v>33.68</v>
      </c>
      <c r="AB18" s="95">
        <v>522000</v>
      </c>
      <c r="AC18" s="10">
        <v>33.68</v>
      </c>
      <c r="AD18" s="2">
        <f t="shared" si="0"/>
        <v>0.85999999999999943</v>
      </c>
      <c r="AE18" s="138">
        <f t="shared" si="1"/>
        <v>-1.0575793184488869E-2</v>
      </c>
    </row>
    <row r="19" spans="1:31" x14ac:dyDescent="0.25">
      <c r="W19" s="133">
        <v>42515</v>
      </c>
      <c r="X19" s="10">
        <v>33.47</v>
      </c>
      <c r="Y19" s="10">
        <v>34.159999999999997</v>
      </c>
      <c r="Z19" s="10">
        <v>33.25</v>
      </c>
      <c r="AA19" s="10">
        <v>34.04</v>
      </c>
      <c r="AB19" s="95">
        <v>506700</v>
      </c>
      <c r="AC19" s="10">
        <v>34.04</v>
      </c>
      <c r="AD19" s="2">
        <f t="shared" si="0"/>
        <v>0.90999999999999659</v>
      </c>
      <c r="AE19" s="138">
        <f t="shared" si="1"/>
        <v>2.4683925346177027E-2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2" t="s">
        <v>161</v>
      </c>
      <c r="W20" s="133">
        <v>42514</v>
      </c>
      <c r="X20" s="10">
        <v>32.85</v>
      </c>
      <c r="Y20" s="10">
        <v>33.36</v>
      </c>
      <c r="Z20" s="10">
        <v>32.6</v>
      </c>
      <c r="AA20" s="10">
        <v>33.22</v>
      </c>
      <c r="AB20" s="95">
        <v>510300</v>
      </c>
      <c r="AC20" s="10">
        <v>33.22</v>
      </c>
      <c r="AD20" s="2">
        <f t="shared" si="0"/>
        <v>0.75999999999999801</v>
      </c>
      <c r="AE20" s="138">
        <f t="shared" si="1"/>
        <v>1.6523867809057569E-2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42513</v>
      </c>
      <c r="X21" s="10">
        <v>32.42</v>
      </c>
      <c r="Y21" s="10">
        <v>32.729999999999997</v>
      </c>
      <c r="Z21" s="10">
        <v>32.26</v>
      </c>
      <c r="AA21" s="10">
        <v>32.68</v>
      </c>
      <c r="AB21" s="95">
        <v>467600</v>
      </c>
      <c r="AC21" s="10">
        <v>32.68</v>
      </c>
      <c r="AD21" s="2">
        <f t="shared" si="0"/>
        <v>0.46999999999999886</v>
      </c>
      <c r="AE21" s="138">
        <f t="shared" si="1"/>
        <v>3.377341111452159E-3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42510</v>
      </c>
      <c r="X22" s="10">
        <v>32.65</v>
      </c>
      <c r="Y22" s="10">
        <v>32.840000000000003</v>
      </c>
      <c r="Z22" s="10">
        <v>32.479999999999997</v>
      </c>
      <c r="AA22" s="10">
        <v>32.57</v>
      </c>
      <c r="AB22" s="95">
        <v>388000</v>
      </c>
      <c r="AC22" s="10">
        <v>32.57</v>
      </c>
      <c r="AD22" s="2">
        <f t="shared" si="0"/>
        <v>0.36000000000000654</v>
      </c>
      <c r="AE22" s="138">
        <f t="shared" si="1"/>
        <v>5.5572707625810569E-3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42509</v>
      </c>
      <c r="X23" s="10">
        <v>32.54</v>
      </c>
      <c r="Y23" s="10">
        <v>32.729999999999997</v>
      </c>
      <c r="Z23" s="10">
        <v>31.96</v>
      </c>
      <c r="AA23" s="10">
        <v>32.39</v>
      </c>
      <c r="AB23" s="95">
        <v>494500</v>
      </c>
      <c r="AC23" s="10">
        <v>32.39</v>
      </c>
      <c r="AD23" s="2">
        <f t="shared" si="0"/>
        <v>0.76999999999999602</v>
      </c>
      <c r="AE23" s="138">
        <f t="shared" si="1"/>
        <v>-1.5501519756838888E-2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42508</v>
      </c>
      <c r="X24" s="10">
        <v>33.130000000000003</v>
      </c>
      <c r="Y24" s="10">
        <v>33.54</v>
      </c>
      <c r="Z24" s="10">
        <v>32.76</v>
      </c>
      <c r="AA24" s="10">
        <v>32.9</v>
      </c>
      <c r="AB24" s="95">
        <v>451700</v>
      </c>
      <c r="AC24" s="10">
        <v>32.9</v>
      </c>
      <c r="AD24" s="2">
        <f t="shared" si="0"/>
        <v>0.78000000000000114</v>
      </c>
      <c r="AE24" s="138" t="e">
        <f t="shared" si="1"/>
        <v>#DIV/0!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42508</v>
      </c>
      <c r="X25" s="10" t="s">
        <v>142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42507</v>
      </c>
      <c r="X26" s="10">
        <v>33.340000000000003</v>
      </c>
      <c r="Y26" s="10">
        <v>34.21</v>
      </c>
      <c r="Z26" s="10">
        <v>33.18</v>
      </c>
      <c r="AA26" s="10">
        <v>33.549999999999997</v>
      </c>
      <c r="AB26" s="95">
        <v>782000</v>
      </c>
      <c r="AC26" s="10">
        <v>33.29</v>
      </c>
      <c r="AD26" s="2">
        <f t="shared" si="0"/>
        <v>1.0300000000000011</v>
      </c>
      <c r="AE26" s="138">
        <f t="shared" si="1"/>
        <v>3.9203860072376528E-3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42506</v>
      </c>
      <c r="X27" s="10">
        <v>33.19</v>
      </c>
      <c r="Y27" s="10">
        <v>33.68</v>
      </c>
      <c r="Z27" s="10">
        <v>33.03</v>
      </c>
      <c r="AA27" s="10">
        <v>33.42</v>
      </c>
      <c r="AB27" s="95">
        <v>478400</v>
      </c>
      <c r="AC27" s="10">
        <v>33.159999999999997</v>
      </c>
      <c r="AD27" s="2">
        <f t="shared" si="0"/>
        <v>0.64999999999999858</v>
      </c>
      <c r="AE27" s="138">
        <f t="shared" si="1"/>
        <v>1.5620214395099419E-2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42503</v>
      </c>
      <c r="X28" s="10">
        <v>33.44</v>
      </c>
      <c r="Y28" s="10">
        <v>33.72</v>
      </c>
      <c r="Z28" s="10">
        <v>32.729999999999997</v>
      </c>
      <c r="AA28" s="10">
        <v>32.9</v>
      </c>
      <c r="AB28" s="95">
        <v>527000</v>
      </c>
      <c r="AC28" s="10">
        <v>32.65</v>
      </c>
      <c r="AD28" s="2">
        <f t="shared" si="0"/>
        <v>0.99000000000000199</v>
      </c>
      <c r="AE28" s="138">
        <f t="shared" si="1"/>
        <v>-1.6862390846130726E-2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42502</v>
      </c>
      <c r="X29" s="10">
        <v>34.049999999999997</v>
      </c>
      <c r="Y29" s="10">
        <v>34.22</v>
      </c>
      <c r="Z29" s="10">
        <v>33.15</v>
      </c>
      <c r="AA29" s="10">
        <v>33.47</v>
      </c>
      <c r="AB29" s="95">
        <v>813200</v>
      </c>
      <c r="AC29" s="10">
        <v>33.21</v>
      </c>
      <c r="AD29" s="2">
        <f t="shared" si="0"/>
        <v>1.0700000000000003</v>
      </c>
      <c r="AE29" s="138">
        <f t="shared" si="1"/>
        <v>-8.3607046879665692E-3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42501</v>
      </c>
      <c r="X30" s="10">
        <v>33.72</v>
      </c>
      <c r="Y30" s="10">
        <v>34.14</v>
      </c>
      <c r="Z30" s="10">
        <v>33.54</v>
      </c>
      <c r="AA30" s="10">
        <v>33.75</v>
      </c>
      <c r="AB30" s="95">
        <v>439300</v>
      </c>
      <c r="AC30" s="10">
        <v>33.49</v>
      </c>
      <c r="AD30" s="2">
        <f t="shared" si="0"/>
        <v>0.60000000000000142</v>
      </c>
      <c r="AE30" s="138">
        <f t="shared" si="1"/>
        <v>1.1958146487294208E-3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42500</v>
      </c>
      <c r="X31" s="10">
        <v>32.72</v>
      </c>
      <c r="Y31" s="10">
        <v>33.770000000000003</v>
      </c>
      <c r="Z31" s="10">
        <v>32.54</v>
      </c>
      <c r="AA31" s="10">
        <v>33.71</v>
      </c>
      <c r="AB31" s="95">
        <v>676800</v>
      </c>
      <c r="AC31" s="10">
        <v>33.450000000000003</v>
      </c>
      <c r="AD31" s="2">
        <f t="shared" si="0"/>
        <v>1.230000000000004</v>
      </c>
      <c r="AE31" s="138">
        <f t="shared" si="1"/>
        <v>3.464274667491507E-2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42499</v>
      </c>
      <c r="X32" s="10">
        <v>33.35</v>
      </c>
      <c r="Y32" s="10">
        <v>33.56</v>
      </c>
      <c r="Z32" s="10">
        <v>32.51</v>
      </c>
      <c r="AA32" s="10">
        <v>32.58</v>
      </c>
      <c r="AB32" s="95">
        <v>1254100</v>
      </c>
      <c r="AC32" s="10">
        <v>32.33</v>
      </c>
      <c r="AD32" s="2">
        <f t="shared" si="0"/>
        <v>1.0500000000000043</v>
      </c>
      <c r="AE32" s="138">
        <f t="shared" si="1"/>
        <v>-3.0003000300030003E-2</v>
      </c>
    </row>
    <row r="33" spans="1:31" x14ac:dyDescent="0.25">
      <c r="W33" s="133">
        <v>42496</v>
      </c>
      <c r="X33" s="10">
        <v>33.340000000000003</v>
      </c>
      <c r="Y33" s="10">
        <v>33.69</v>
      </c>
      <c r="Z33" s="10">
        <v>33.19</v>
      </c>
      <c r="AA33" s="10">
        <v>33.590000000000003</v>
      </c>
      <c r="AB33" s="95">
        <v>1106400</v>
      </c>
      <c r="AC33" s="10">
        <v>33.33</v>
      </c>
      <c r="AD33" s="2">
        <f t="shared" si="0"/>
        <v>0.5</v>
      </c>
      <c r="AE33" s="138">
        <f t="shared" si="1"/>
        <v>4.8236358154958303E-3</v>
      </c>
    </row>
    <row r="34" spans="1:31" x14ac:dyDescent="0.25">
      <c r="W34" s="133">
        <v>42495</v>
      </c>
      <c r="X34" s="10">
        <v>33.81</v>
      </c>
      <c r="Y34" s="10">
        <v>34</v>
      </c>
      <c r="Z34" s="10">
        <v>33.26</v>
      </c>
      <c r="AA34" s="10">
        <v>33.43</v>
      </c>
      <c r="AB34" s="95">
        <v>1195700</v>
      </c>
      <c r="AC34" s="10">
        <v>33.17</v>
      </c>
      <c r="AD34" s="2">
        <f t="shared" si="0"/>
        <v>0.74000000000000199</v>
      </c>
      <c r="AE34" s="138">
        <f t="shared" si="1"/>
        <v>-2.4060150375939671E-3</v>
      </c>
    </row>
    <row r="35" spans="1:31" x14ac:dyDescent="0.25">
      <c r="W35" s="133">
        <v>42494</v>
      </c>
      <c r="X35" s="10">
        <v>34.270000000000003</v>
      </c>
      <c r="Y35" s="10">
        <v>34.49</v>
      </c>
      <c r="Z35" s="10">
        <v>33.31</v>
      </c>
      <c r="AA35" s="10">
        <v>33.51</v>
      </c>
      <c r="AB35" s="95">
        <v>1147100</v>
      </c>
      <c r="AC35" s="10">
        <v>33.25</v>
      </c>
      <c r="AD35" s="2">
        <f t="shared" si="0"/>
        <v>1.1799999999999997</v>
      </c>
      <c r="AE35" s="138">
        <f t="shared" si="1"/>
        <v>-2.6354319180087793E-2</v>
      </c>
    </row>
    <row r="36" spans="1:31" x14ac:dyDescent="0.25">
      <c r="L36" t="s">
        <v>271</v>
      </c>
      <c r="M36" s="2">
        <f>M47+K47-F47</f>
        <v>529.88000000000284</v>
      </c>
      <c r="W36" s="133">
        <v>42493</v>
      </c>
      <c r="X36" s="10">
        <v>35.36</v>
      </c>
      <c r="Y36" s="10">
        <v>35.36</v>
      </c>
      <c r="Z36" s="10">
        <v>34.340000000000003</v>
      </c>
      <c r="AA36" s="10">
        <v>34.42</v>
      </c>
      <c r="AB36" s="95">
        <v>1353400</v>
      </c>
      <c r="AC36" s="10">
        <v>34.15</v>
      </c>
      <c r="AD36" s="2">
        <f t="shared" si="0"/>
        <v>1.019999999999996</v>
      </c>
      <c r="AE36" s="138">
        <f t="shared" si="1"/>
        <v>-3.8840416549394963E-2</v>
      </c>
    </row>
    <row r="37" spans="1:31" x14ac:dyDescent="0.25">
      <c r="A37" s="418" t="s">
        <v>1</v>
      </c>
      <c r="B37" s="418" t="s">
        <v>2</v>
      </c>
      <c r="C37" s="418" t="s">
        <v>4</v>
      </c>
      <c r="D37" s="418" t="s">
        <v>5</v>
      </c>
      <c r="E37" s="420" t="s">
        <v>94</v>
      </c>
      <c r="F37" s="418" t="s">
        <v>60</v>
      </c>
      <c r="G37" s="418" t="s">
        <v>3</v>
      </c>
      <c r="H37" s="418" t="s">
        <v>6</v>
      </c>
      <c r="I37" s="418" t="s">
        <v>7</v>
      </c>
      <c r="J37" s="418" t="s">
        <v>95</v>
      </c>
      <c r="K37" s="418" t="s">
        <v>61</v>
      </c>
      <c r="L37" s="418" t="s">
        <v>77</v>
      </c>
      <c r="M37" s="418" t="s">
        <v>38</v>
      </c>
      <c r="W37" s="133">
        <v>42492</v>
      </c>
      <c r="X37" s="10">
        <v>35.659999999999997</v>
      </c>
      <c r="Y37" s="10">
        <v>35.85</v>
      </c>
      <c r="Z37" s="10">
        <v>35</v>
      </c>
      <c r="AA37" s="10">
        <v>35.81</v>
      </c>
      <c r="AB37" s="95">
        <v>630700</v>
      </c>
      <c r="AC37" s="10">
        <v>35.53</v>
      </c>
      <c r="AD37" s="2">
        <f t="shared" si="0"/>
        <v>0.85000000000000142</v>
      </c>
      <c r="AE37" s="138">
        <f t="shared" si="1"/>
        <v>5.0919377652050013E-3</v>
      </c>
    </row>
    <row r="38" spans="1:31" x14ac:dyDescent="0.25">
      <c r="A38" s="421" t="s">
        <v>39</v>
      </c>
      <c r="B38" s="411">
        <v>42179</v>
      </c>
      <c r="C38" s="412">
        <v>10</v>
      </c>
      <c r="D38" s="413">
        <v>37.799999999999997</v>
      </c>
      <c r="E38" s="413">
        <v>0</v>
      </c>
      <c r="F38" s="413">
        <f t="shared" ref="F38:F45" si="4">C38*D38</f>
        <v>378</v>
      </c>
      <c r="G38" s="411">
        <v>42310</v>
      </c>
      <c r="H38" s="416">
        <v>170</v>
      </c>
      <c r="I38" s="413">
        <v>30.28</v>
      </c>
      <c r="J38" s="413">
        <v>7.04</v>
      </c>
      <c r="K38" s="412">
        <f>H38*I38-J38</f>
        <v>5140.5600000000004</v>
      </c>
      <c r="L38" s="411">
        <v>42250</v>
      </c>
      <c r="M38" s="413">
        <v>20.8</v>
      </c>
      <c r="W38" s="133">
        <v>42489</v>
      </c>
      <c r="X38" s="10">
        <v>36.020000000000003</v>
      </c>
      <c r="Y38" s="10">
        <v>36.450000000000003</v>
      </c>
      <c r="Z38" s="10">
        <v>35.42</v>
      </c>
      <c r="AA38" s="10">
        <v>35.630000000000003</v>
      </c>
      <c r="AB38" s="95">
        <v>973200</v>
      </c>
      <c r="AC38" s="10">
        <v>35.35</v>
      </c>
      <c r="AD38" s="2">
        <f t="shared" si="0"/>
        <v>1.0300000000000011</v>
      </c>
      <c r="AE38" s="138">
        <f t="shared" si="1"/>
        <v>-8.6932136848008046E-3</v>
      </c>
    </row>
    <row r="39" spans="1:31" x14ac:dyDescent="0.25">
      <c r="A39" s="422" t="s">
        <v>71</v>
      </c>
      <c r="B39" s="411">
        <v>42194</v>
      </c>
      <c r="C39" s="412">
        <v>10</v>
      </c>
      <c r="D39" s="413">
        <v>35.5</v>
      </c>
      <c r="E39" s="413">
        <v>0</v>
      </c>
      <c r="F39" s="413">
        <f t="shared" si="4"/>
        <v>355</v>
      </c>
      <c r="G39" s="411">
        <v>42314</v>
      </c>
      <c r="H39" s="416">
        <v>80</v>
      </c>
      <c r="I39" s="413">
        <v>32.5</v>
      </c>
      <c r="J39" s="413">
        <v>0.05</v>
      </c>
      <c r="K39" s="412">
        <f>H39*I39-J39</f>
        <v>2599.9499999999998</v>
      </c>
      <c r="L39" s="411">
        <v>42345</v>
      </c>
      <c r="M39" s="413">
        <v>23.4</v>
      </c>
      <c r="W39" s="133">
        <v>42488</v>
      </c>
      <c r="X39" s="10">
        <v>35.67</v>
      </c>
      <c r="Y39" s="10">
        <v>37.07</v>
      </c>
      <c r="Z39" s="10">
        <v>35.49</v>
      </c>
      <c r="AA39" s="10">
        <v>35.94</v>
      </c>
      <c r="AB39" s="95">
        <v>1075600</v>
      </c>
      <c r="AC39" s="10">
        <v>35.659999999999997</v>
      </c>
      <c r="AD39" s="2">
        <f t="shared" si="0"/>
        <v>1.5799999999999983</v>
      </c>
      <c r="AE39" s="138">
        <f t="shared" si="1"/>
        <v>3.9414414414411514E-3</v>
      </c>
    </row>
    <row r="40" spans="1:31" x14ac:dyDescent="0.25">
      <c r="A40" s="412"/>
      <c r="B40" s="411">
        <v>42230</v>
      </c>
      <c r="C40" s="412">
        <v>20</v>
      </c>
      <c r="D40" s="413">
        <v>32.9</v>
      </c>
      <c r="E40" s="413">
        <v>0</v>
      </c>
      <c r="F40" s="413">
        <f t="shared" si="4"/>
        <v>658</v>
      </c>
      <c r="G40" s="411">
        <v>42010</v>
      </c>
      <c r="H40" s="416">
        <v>40</v>
      </c>
      <c r="I40" s="412">
        <v>28.92</v>
      </c>
      <c r="J40" s="413">
        <v>0.02</v>
      </c>
      <c r="K40" s="412">
        <f>H40*I40-J40</f>
        <v>1156.7800000000002</v>
      </c>
      <c r="L40" s="412"/>
      <c r="M40" s="412"/>
      <c r="W40" s="133">
        <v>42487</v>
      </c>
      <c r="X40" s="10">
        <v>36.57</v>
      </c>
      <c r="Y40" s="10">
        <v>36.57</v>
      </c>
      <c r="Z40" s="10">
        <v>34.67</v>
      </c>
      <c r="AA40" s="10">
        <v>35.799999999999997</v>
      </c>
      <c r="AB40" s="95">
        <v>1465100</v>
      </c>
      <c r="AC40" s="10">
        <v>35.520000000000003</v>
      </c>
      <c r="AD40" s="2">
        <f t="shared" si="0"/>
        <v>1.8999999999999986</v>
      </c>
      <c r="AE40" s="138">
        <f t="shared" si="1"/>
        <v>-1.9326339039204776E-2</v>
      </c>
    </row>
    <row r="41" spans="1:31" x14ac:dyDescent="0.25">
      <c r="A41" s="412"/>
      <c r="B41" s="411">
        <v>42240</v>
      </c>
      <c r="C41" s="412">
        <v>40</v>
      </c>
      <c r="D41" s="413">
        <v>32.4</v>
      </c>
      <c r="E41" s="413">
        <v>0</v>
      </c>
      <c r="F41" s="413">
        <f t="shared" si="4"/>
        <v>1296</v>
      </c>
      <c r="G41" s="411">
        <v>42404</v>
      </c>
      <c r="H41" s="416">
        <v>90</v>
      </c>
      <c r="I41" s="413">
        <v>28.55</v>
      </c>
      <c r="J41" s="413">
        <v>0.05</v>
      </c>
      <c r="K41" s="412">
        <f>H41*I41-J41</f>
        <v>2569.4499999999998</v>
      </c>
      <c r="L41" s="412"/>
      <c r="M41" s="412"/>
      <c r="W41" s="133">
        <v>42486</v>
      </c>
      <c r="X41" s="10">
        <v>36.06</v>
      </c>
      <c r="Y41" s="10">
        <v>36.869999999999997</v>
      </c>
      <c r="Z41" s="10">
        <v>35.68</v>
      </c>
      <c r="AA41" s="10">
        <v>36.5</v>
      </c>
      <c r="AB41" s="95">
        <v>1487200</v>
      </c>
      <c r="AC41" s="10">
        <v>36.22</v>
      </c>
      <c r="AD41" s="2">
        <f t="shared" si="0"/>
        <v>1.1899999999999977</v>
      </c>
      <c r="AE41" s="138">
        <f t="shared" si="1"/>
        <v>1.5988779803646658E-2</v>
      </c>
    </row>
    <row r="42" spans="1:31" ht="20.25" thickBot="1" x14ac:dyDescent="0.35">
      <c r="A42" s="412"/>
      <c r="B42" s="411">
        <v>42275</v>
      </c>
      <c r="C42" s="412">
        <v>90</v>
      </c>
      <c r="D42" s="413">
        <v>29.2</v>
      </c>
      <c r="E42" s="413">
        <v>0</v>
      </c>
      <c r="F42" s="413">
        <f t="shared" si="4"/>
        <v>2628</v>
      </c>
      <c r="G42" s="411">
        <v>42412</v>
      </c>
      <c r="H42" s="416">
        <v>90</v>
      </c>
      <c r="I42" s="413">
        <v>29.55</v>
      </c>
      <c r="J42" s="413">
        <v>0.06</v>
      </c>
      <c r="K42" s="412">
        <f>H42*I42-J42</f>
        <v>2659.44</v>
      </c>
      <c r="L42" s="412"/>
      <c r="M42" s="412"/>
      <c r="O42" s="449" t="s">
        <v>78</v>
      </c>
      <c r="P42" s="449"/>
      <c r="T42" s="91" t="s">
        <v>113</v>
      </c>
      <c r="W42" s="133">
        <v>42485</v>
      </c>
      <c r="X42" s="10">
        <v>36.39</v>
      </c>
      <c r="Y42" s="10">
        <v>36.479999999999997</v>
      </c>
      <c r="Z42" s="10">
        <v>35.799999999999997</v>
      </c>
      <c r="AA42" s="10">
        <v>35.93</v>
      </c>
      <c r="AB42" s="95">
        <v>817100</v>
      </c>
      <c r="AC42" s="10">
        <v>35.65</v>
      </c>
      <c r="AD42" s="2">
        <f t="shared" si="0"/>
        <v>0.67999999999999972</v>
      </c>
      <c r="AE42" s="138">
        <f t="shared" si="1"/>
        <v>-1.8176810795924037E-2</v>
      </c>
    </row>
    <row r="43" spans="1:31" ht="15.75" thickTop="1" x14ac:dyDescent="0.25">
      <c r="A43" s="412"/>
      <c r="B43" s="411">
        <v>42298</v>
      </c>
      <c r="C43" s="412">
        <v>170</v>
      </c>
      <c r="D43" s="413">
        <v>28.4</v>
      </c>
      <c r="E43" s="413">
        <v>0</v>
      </c>
      <c r="F43" s="413">
        <f t="shared" si="4"/>
        <v>4828</v>
      </c>
      <c r="G43" s="412"/>
      <c r="H43" s="412"/>
      <c r="I43" s="412"/>
      <c r="J43" s="412"/>
      <c r="K43" s="412"/>
      <c r="L43" s="412"/>
      <c r="M43" s="412"/>
      <c r="O43" s="83">
        <v>1.1000000000000001</v>
      </c>
      <c r="P43" s="83">
        <f>O43*$Q$4</f>
        <v>36.696000000000005</v>
      </c>
      <c r="T43" s="93" t="s">
        <v>98</v>
      </c>
      <c r="U43" s="486">
        <v>32.92</v>
      </c>
      <c r="W43" s="133">
        <v>42482</v>
      </c>
      <c r="X43" s="10">
        <v>35.79</v>
      </c>
      <c r="Y43" s="10">
        <v>36.65</v>
      </c>
      <c r="Z43" s="10">
        <v>35.700000000000003</v>
      </c>
      <c r="AA43" s="10">
        <v>36.590000000000003</v>
      </c>
      <c r="AB43" s="95">
        <v>871400</v>
      </c>
      <c r="AC43" s="10">
        <v>36.31</v>
      </c>
      <c r="AD43" s="2">
        <f t="shared" si="0"/>
        <v>0.94999999999999574</v>
      </c>
      <c r="AE43" s="138">
        <f t="shared" si="1"/>
        <v>2.4837708156929317E-2</v>
      </c>
    </row>
    <row r="44" spans="1:31" x14ac:dyDescent="0.25">
      <c r="A44" s="412"/>
      <c r="B44" s="411">
        <v>42360</v>
      </c>
      <c r="C44" s="412">
        <v>40</v>
      </c>
      <c r="D44" s="413">
        <v>27.25</v>
      </c>
      <c r="E44" s="413">
        <v>0</v>
      </c>
      <c r="F44" s="413">
        <f t="shared" si="4"/>
        <v>1090</v>
      </c>
      <c r="G44" s="412"/>
      <c r="H44" s="412"/>
      <c r="I44" s="412"/>
      <c r="J44" s="412"/>
      <c r="K44" s="412"/>
      <c r="L44" s="412"/>
      <c r="M44" s="412"/>
      <c r="O44" s="83">
        <v>1.0900000000000001</v>
      </c>
      <c r="P44" s="83">
        <f t="shared" ref="P44:P63" si="5">O44*$Q$4</f>
        <v>36.362400000000001</v>
      </c>
      <c r="T44" s="93" t="s">
        <v>99</v>
      </c>
      <c r="U44" s="486">
        <v>33.479999999999997</v>
      </c>
      <c r="W44" s="133">
        <v>42481</v>
      </c>
      <c r="X44" s="10">
        <v>35.42</v>
      </c>
      <c r="Y44" s="10">
        <v>36.049999999999997</v>
      </c>
      <c r="Z44" s="10">
        <v>35.36</v>
      </c>
      <c r="AA44" s="10">
        <v>35.71</v>
      </c>
      <c r="AB44" s="95">
        <v>979800</v>
      </c>
      <c r="AC44" s="10">
        <v>35.43</v>
      </c>
      <c r="AD44" s="2">
        <f t="shared" si="0"/>
        <v>0.68999999999999773</v>
      </c>
      <c r="AE44" s="138">
        <f t="shared" si="1"/>
        <v>6.8201193520887049E-3</v>
      </c>
    </row>
    <row r="45" spans="1:31" x14ac:dyDescent="0.25">
      <c r="A45" s="412"/>
      <c r="B45" s="411">
        <v>42376</v>
      </c>
      <c r="C45" s="412">
        <v>90</v>
      </c>
      <c r="D45" s="413">
        <v>26.75</v>
      </c>
      <c r="E45" s="413">
        <v>0</v>
      </c>
      <c r="F45" s="413">
        <f t="shared" si="4"/>
        <v>2407.5</v>
      </c>
      <c r="G45" s="412"/>
      <c r="H45" s="412"/>
      <c r="I45" s="412"/>
      <c r="J45" s="412"/>
      <c r="K45" s="412"/>
      <c r="L45" s="412"/>
      <c r="M45" s="412"/>
      <c r="O45" s="83">
        <v>1.08</v>
      </c>
      <c r="P45" s="83">
        <f t="shared" si="5"/>
        <v>36.028800000000004</v>
      </c>
      <c r="T45" s="93" t="s">
        <v>100</v>
      </c>
      <c r="U45" s="486" t="s">
        <v>417</v>
      </c>
      <c r="W45" s="133">
        <v>42480</v>
      </c>
      <c r="X45" s="10">
        <v>35.54</v>
      </c>
      <c r="Y45" s="10">
        <v>35.74</v>
      </c>
      <c r="Z45" s="10">
        <v>35.200000000000003</v>
      </c>
      <c r="AA45" s="10">
        <v>35.46</v>
      </c>
      <c r="AB45" s="95">
        <v>417700</v>
      </c>
      <c r="AC45" s="10">
        <v>35.19</v>
      </c>
      <c r="AD45" s="2">
        <f t="shared" si="0"/>
        <v>0.53999999999999915</v>
      </c>
      <c r="AE45" s="138">
        <f t="shared" si="1"/>
        <v>-5.6802044873627278E-4</v>
      </c>
    </row>
    <row r="46" spans="1:31" x14ac:dyDescent="0.25">
      <c r="A46" s="412"/>
      <c r="B46" s="412"/>
      <c r="C46" s="412"/>
      <c r="D46" s="412"/>
      <c r="E46" s="413"/>
      <c r="F46" s="412"/>
      <c r="G46" s="412"/>
      <c r="H46" s="412"/>
      <c r="I46" s="412"/>
      <c r="J46" s="412"/>
      <c r="K46" s="412"/>
      <c r="L46" s="412"/>
      <c r="M46" s="412"/>
      <c r="O46" s="83">
        <v>1.07</v>
      </c>
      <c r="P46" s="83">
        <f t="shared" si="5"/>
        <v>35.6952</v>
      </c>
      <c r="Q46" s="2"/>
      <c r="T46" s="93" t="s">
        <v>101</v>
      </c>
      <c r="U46" s="486" t="s">
        <v>448</v>
      </c>
      <c r="W46" s="133">
        <v>42479</v>
      </c>
      <c r="X46" s="10">
        <v>35.049999999999997</v>
      </c>
      <c r="Y46" s="10">
        <v>35.64</v>
      </c>
      <c r="Z46" s="10">
        <v>34.79</v>
      </c>
      <c r="AA46" s="10">
        <v>35.49</v>
      </c>
      <c r="AB46" s="95">
        <v>571300</v>
      </c>
      <c r="AC46" s="10">
        <v>35.21</v>
      </c>
      <c r="AD46" s="2">
        <f t="shared" si="0"/>
        <v>0.85000000000000142</v>
      </c>
      <c r="AE46" s="138">
        <f t="shared" si="1"/>
        <v>2.2951772225450195E-2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35.361600000000003</v>
      </c>
      <c r="Q47" s="2"/>
      <c r="T47" s="93" t="s">
        <v>102</v>
      </c>
      <c r="U47" s="486">
        <v>35.14</v>
      </c>
      <c r="W47" s="133">
        <v>42478</v>
      </c>
      <c r="X47" s="10">
        <v>34.64</v>
      </c>
      <c r="Y47" s="10">
        <v>35.130000000000003</v>
      </c>
      <c r="Z47" s="10">
        <v>34.520000000000003</v>
      </c>
      <c r="AA47" s="10">
        <v>34.69</v>
      </c>
      <c r="AB47" s="95">
        <v>913600</v>
      </c>
      <c r="AC47" s="10">
        <v>34.42</v>
      </c>
      <c r="AD47" s="2">
        <f t="shared" si="0"/>
        <v>0.60999999999999943</v>
      </c>
      <c r="AE47" s="138">
        <f t="shared" si="1"/>
        <v>-7.4971164936562529E-3</v>
      </c>
    </row>
    <row r="48" spans="1:31" x14ac:dyDescent="0.25">
      <c r="A48" s="412"/>
      <c r="B48" s="412"/>
      <c r="C48" s="412"/>
      <c r="D48" s="412"/>
      <c r="E48" s="413"/>
      <c r="F48" s="412"/>
      <c r="G48" s="412"/>
      <c r="H48" s="412"/>
      <c r="I48" s="412"/>
      <c r="J48" s="412"/>
      <c r="K48" s="412"/>
      <c r="L48" s="412"/>
      <c r="M48" s="412"/>
      <c r="O48" s="83">
        <v>1.05</v>
      </c>
      <c r="P48" s="83">
        <f t="shared" si="5"/>
        <v>35.027999999999999</v>
      </c>
      <c r="Q48" s="2"/>
      <c r="T48" s="93" t="s">
        <v>103</v>
      </c>
      <c r="U48" s="486">
        <v>1.3331299999999999</v>
      </c>
      <c r="W48" s="133">
        <v>42475</v>
      </c>
      <c r="X48" s="10">
        <v>34.549999999999997</v>
      </c>
      <c r="Y48" s="10">
        <v>35.07</v>
      </c>
      <c r="Z48" s="10">
        <v>34.479999999999997</v>
      </c>
      <c r="AA48" s="10">
        <v>34.950000000000003</v>
      </c>
      <c r="AB48" s="95">
        <v>565600</v>
      </c>
      <c r="AC48" s="10">
        <v>34.68</v>
      </c>
      <c r="AD48" s="2">
        <f t="shared" si="0"/>
        <v>0.59000000000000341</v>
      </c>
      <c r="AE48" s="138">
        <f t="shared" si="1"/>
        <v>9.3131548311990997E-3</v>
      </c>
    </row>
    <row r="49" spans="15:31" x14ac:dyDescent="0.25">
      <c r="O49" s="83">
        <v>1.04</v>
      </c>
      <c r="P49" s="83">
        <f t="shared" si="5"/>
        <v>34.694400000000002</v>
      </c>
      <c r="Q49" s="2"/>
      <c r="T49" s="93" t="s">
        <v>123</v>
      </c>
      <c r="U49" s="486" t="s">
        <v>241</v>
      </c>
      <c r="W49" s="133">
        <v>42474</v>
      </c>
      <c r="X49" s="10">
        <v>35</v>
      </c>
      <c r="Y49" s="10">
        <v>35</v>
      </c>
      <c r="Z49" s="10">
        <v>34.479999999999997</v>
      </c>
      <c r="AA49" s="10">
        <v>34.630000000000003</v>
      </c>
      <c r="AB49" s="95">
        <v>589600</v>
      </c>
      <c r="AC49" s="10">
        <v>34.36</v>
      </c>
      <c r="AD49" s="2">
        <f t="shared" si="0"/>
        <v>0.52000000000000313</v>
      </c>
      <c r="AE49" s="138">
        <f t="shared" si="1"/>
        <v>-3.7692084662221959E-3</v>
      </c>
    </row>
    <row r="50" spans="15:31" x14ac:dyDescent="0.25">
      <c r="O50" s="83">
        <v>1.03</v>
      </c>
      <c r="P50" s="83">
        <f t="shared" si="5"/>
        <v>34.360799999999998</v>
      </c>
      <c r="Q50" s="2"/>
      <c r="T50" s="93"/>
      <c r="U50" s="486"/>
      <c r="W50" s="133">
        <v>42473</v>
      </c>
      <c r="X50" s="10">
        <v>34.28</v>
      </c>
      <c r="Y50" s="10">
        <v>34.79</v>
      </c>
      <c r="Z50" s="10">
        <v>33.94</v>
      </c>
      <c r="AA50" s="10">
        <v>34.76</v>
      </c>
      <c r="AB50" s="95">
        <v>804500</v>
      </c>
      <c r="AC50" s="10">
        <v>34.49</v>
      </c>
      <c r="AD50" s="2">
        <f t="shared" si="0"/>
        <v>0.85000000000000142</v>
      </c>
      <c r="AE50" s="138">
        <f t="shared" si="1"/>
        <v>2.5572405590246872E-2</v>
      </c>
    </row>
    <row r="51" spans="15:31" x14ac:dyDescent="0.25">
      <c r="O51" s="83">
        <v>1.02</v>
      </c>
      <c r="P51" s="83">
        <f t="shared" si="5"/>
        <v>34.027200000000001</v>
      </c>
      <c r="Q51" s="2"/>
      <c r="T51" s="93" t="s">
        <v>105</v>
      </c>
      <c r="U51" s="486" t="s">
        <v>418</v>
      </c>
      <c r="W51" s="133">
        <v>42472</v>
      </c>
      <c r="X51" s="10">
        <v>33.78</v>
      </c>
      <c r="Y51" s="10">
        <v>34.090000000000003</v>
      </c>
      <c r="Z51" s="10">
        <v>33.36</v>
      </c>
      <c r="AA51" s="10">
        <v>33.89</v>
      </c>
      <c r="AB51" s="95">
        <v>583800</v>
      </c>
      <c r="AC51" s="10">
        <v>33.630000000000003</v>
      </c>
      <c r="AD51" s="2">
        <f t="shared" si="0"/>
        <v>0.73000000000000398</v>
      </c>
      <c r="AE51" s="138">
        <f t="shared" si="1"/>
        <v>1.112447384245363E-2</v>
      </c>
    </row>
    <row r="52" spans="15:31" x14ac:dyDescent="0.25">
      <c r="O52" s="83">
        <v>1.01</v>
      </c>
      <c r="P52" s="83">
        <f t="shared" si="5"/>
        <v>33.693599999999996</v>
      </c>
      <c r="Q52" s="2"/>
      <c r="T52" s="93" t="s">
        <v>106</v>
      </c>
      <c r="U52" s="486" t="s">
        <v>419</v>
      </c>
      <c r="W52" s="133">
        <v>42471</v>
      </c>
      <c r="X52" s="10">
        <v>33.46</v>
      </c>
      <c r="Y52" s="10">
        <v>33.92</v>
      </c>
      <c r="Z52" s="10">
        <v>33.42</v>
      </c>
      <c r="AA52" s="10">
        <v>33.520000000000003</v>
      </c>
      <c r="AB52" s="95">
        <v>494600</v>
      </c>
      <c r="AC52" s="10">
        <v>33.26</v>
      </c>
      <c r="AD52" s="2">
        <f t="shared" si="0"/>
        <v>0.5</v>
      </c>
      <c r="AE52" s="138">
        <f t="shared" si="1"/>
        <v>1.1557177615571623E-2</v>
      </c>
    </row>
    <row r="53" spans="15:31" x14ac:dyDescent="0.25">
      <c r="O53" s="83">
        <v>1</v>
      </c>
      <c r="P53" s="83">
        <f t="shared" si="5"/>
        <v>33.36</v>
      </c>
      <c r="Q53" s="2"/>
      <c r="T53" s="93" t="s">
        <v>107</v>
      </c>
      <c r="U53" s="487">
        <v>406821</v>
      </c>
      <c r="W53" s="133">
        <v>42468</v>
      </c>
      <c r="X53" s="10">
        <v>33.14</v>
      </c>
      <c r="Y53" s="10">
        <v>33.96</v>
      </c>
      <c r="Z53" s="10">
        <v>32.799999999999997</v>
      </c>
      <c r="AA53" s="10">
        <v>33.14</v>
      </c>
      <c r="AB53" s="95">
        <v>530700</v>
      </c>
      <c r="AC53" s="10">
        <v>32.880000000000003</v>
      </c>
      <c r="AD53" s="2">
        <f t="shared" si="0"/>
        <v>1.1600000000000037</v>
      </c>
      <c r="AE53" s="138">
        <f t="shared" si="1"/>
        <v>1.6697588126159513E-2</v>
      </c>
    </row>
    <row r="54" spans="15:31" x14ac:dyDescent="0.25">
      <c r="O54" s="83">
        <v>0.99</v>
      </c>
      <c r="P54" s="83">
        <f t="shared" si="5"/>
        <v>33.026400000000002</v>
      </c>
      <c r="Q54" s="2"/>
      <c r="T54" s="93" t="s">
        <v>110</v>
      </c>
      <c r="U54" s="487">
        <v>767167</v>
      </c>
      <c r="W54" s="133">
        <v>42467</v>
      </c>
      <c r="X54" s="10">
        <v>33.15</v>
      </c>
      <c r="Y54" s="10">
        <v>33.200000000000003</v>
      </c>
      <c r="Z54" s="10">
        <v>32.35</v>
      </c>
      <c r="AA54" s="10">
        <v>32.590000000000003</v>
      </c>
      <c r="AB54" s="95">
        <v>725700</v>
      </c>
      <c r="AC54" s="10">
        <v>32.340000000000003</v>
      </c>
      <c r="AD54" s="2">
        <f t="shared" si="0"/>
        <v>0.85000000000000142</v>
      </c>
      <c r="AE54" s="138">
        <f t="shared" si="1"/>
        <v>-2.2665457842248382E-2</v>
      </c>
    </row>
    <row r="55" spans="15:31" x14ac:dyDescent="0.25">
      <c r="O55" s="83">
        <v>0.98</v>
      </c>
      <c r="P55" s="83">
        <f t="shared" si="5"/>
        <v>32.692799999999998</v>
      </c>
      <c r="Q55" s="2"/>
      <c r="T55" s="93" t="s">
        <v>108</v>
      </c>
      <c r="U55" s="486" t="s">
        <v>420</v>
      </c>
      <c r="W55" s="133">
        <v>42466</v>
      </c>
      <c r="X55" s="10">
        <v>33.25</v>
      </c>
      <c r="Y55" s="10">
        <v>33.409999999999997</v>
      </c>
      <c r="Z55" s="10">
        <v>32.19</v>
      </c>
      <c r="AA55" s="10">
        <v>33.35</v>
      </c>
      <c r="AB55" s="95">
        <v>1050600</v>
      </c>
      <c r="AC55" s="10">
        <v>33.090000000000003</v>
      </c>
      <c r="AD55" s="2">
        <f t="shared" si="0"/>
        <v>1.2199999999999989</v>
      </c>
      <c r="AE55" s="138">
        <f t="shared" si="1"/>
        <v>1.8165304268846771E-3</v>
      </c>
    </row>
    <row r="56" spans="15:31" x14ac:dyDescent="0.25">
      <c r="O56" s="83">
        <v>0.97</v>
      </c>
      <c r="P56" s="83">
        <f t="shared" si="5"/>
        <v>32.359200000000001</v>
      </c>
      <c r="Q56" s="2"/>
      <c r="T56" s="93" t="s">
        <v>111</v>
      </c>
      <c r="U56" s="486">
        <v>21.82</v>
      </c>
      <c r="W56" s="133">
        <v>42465</v>
      </c>
      <c r="X56" s="10">
        <v>33.25</v>
      </c>
      <c r="Y56" s="10">
        <v>33.56</v>
      </c>
      <c r="Z56" s="10">
        <v>33.090000000000003</v>
      </c>
      <c r="AA56" s="10">
        <v>33.29</v>
      </c>
      <c r="AB56" s="95">
        <v>740600</v>
      </c>
      <c r="AC56" s="10">
        <v>33.03</v>
      </c>
      <c r="AD56" s="2">
        <f t="shared" si="0"/>
        <v>0.46999999999999886</v>
      </c>
      <c r="AE56" s="138">
        <f t="shared" si="1"/>
        <v>-7.5120192307692735E-3</v>
      </c>
    </row>
    <row r="57" spans="15:31" x14ac:dyDescent="0.25">
      <c r="O57" s="83">
        <v>0.96</v>
      </c>
      <c r="P57" s="83">
        <f t="shared" si="5"/>
        <v>32.025599999999997</v>
      </c>
      <c r="Q57" s="2"/>
      <c r="T57" s="93" t="s">
        <v>112</v>
      </c>
      <c r="U57" s="486">
        <v>1.53</v>
      </c>
      <c r="W57" s="133">
        <v>42464</v>
      </c>
      <c r="X57" s="10">
        <v>33.630000000000003</v>
      </c>
      <c r="Y57" s="10">
        <v>33.840000000000003</v>
      </c>
      <c r="Z57" s="10">
        <v>33.06</v>
      </c>
      <c r="AA57" s="10">
        <v>33.54</v>
      </c>
      <c r="AB57" s="95">
        <v>868500</v>
      </c>
      <c r="AC57" s="10">
        <v>33.28</v>
      </c>
      <c r="AD57" s="2">
        <f t="shared" si="0"/>
        <v>0.78000000000000114</v>
      </c>
      <c r="AE57" s="138">
        <f t="shared" si="1"/>
        <v>-3.8910505836574627E-3</v>
      </c>
    </row>
    <row r="58" spans="15:31" x14ac:dyDescent="0.25">
      <c r="O58" s="83">
        <v>0.95</v>
      </c>
      <c r="P58" s="83">
        <f t="shared" si="5"/>
        <v>31.691999999999997</v>
      </c>
      <c r="Q58" s="2"/>
      <c r="T58" s="93" t="s">
        <v>109</v>
      </c>
      <c r="U58" s="486" t="s">
        <v>421</v>
      </c>
      <c r="W58" s="133">
        <v>42461</v>
      </c>
      <c r="X58" s="10">
        <v>33</v>
      </c>
      <c r="Y58" s="10">
        <v>33.75</v>
      </c>
      <c r="Z58" s="10">
        <v>32.71</v>
      </c>
      <c r="AA58" s="10">
        <v>33.67</v>
      </c>
      <c r="AB58" s="95">
        <v>1150900</v>
      </c>
      <c r="AC58" s="10">
        <v>33.409999999999997</v>
      </c>
      <c r="AD58" s="2">
        <f t="shared" si="0"/>
        <v>1.0399999999999991</v>
      </c>
      <c r="AE58" s="138">
        <f t="shared" si="1"/>
        <v>5.4167920553715998E-3</v>
      </c>
    </row>
    <row r="59" spans="15:31" x14ac:dyDescent="0.25">
      <c r="O59" s="83">
        <v>0.94</v>
      </c>
      <c r="P59" s="83">
        <f t="shared" si="5"/>
        <v>31.358399999999996</v>
      </c>
      <c r="W59" s="133">
        <v>42460</v>
      </c>
      <c r="X59" s="10">
        <v>33.380000000000003</v>
      </c>
      <c r="Y59" s="10">
        <v>33.64</v>
      </c>
      <c r="Z59" s="10">
        <v>33.19</v>
      </c>
      <c r="AA59" s="10">
        <v>33.49</v>
      </c>
      <c r="AB59" s="95">
        <v>1133600</v>
      </c>
      <c r="AC59" s="10">
        <v>33.229999999999997</v>
      </c>
      <c r="AD59" s="2">
        <f t="shared" si="0"/>
        <v>0.45000000000000284</v>
      </c>
      <c r="AE59" s="138">
        <f t="shared" si="1"/>
        <v>5.4462934947050456E-3</v>
      </c>
    </row>
    <row r="60" spans="15:31" x14ac:dyDescent="0.25">
      <c r="O60" s="83">
        <v>0.93</v>
      </c>
      <c r="P60" s="83">
        <f t="shared" si="5"/>
        <v>31.024800000000003</v>
      </c>
      <c r="W60" s="133">
        <v>42459</v>
      </c>
      <c r="X60" s="10">
        <v>33.17</v>
      </c>
      <c r="Y60" s="10">
        <v>33.479999999999997</v>
      </c>
      <c r="Z60" s="10">
        <v>33.07</v>
      </c>
      <c r="AA60" s="10">
        <v>33.31</v>
      </c>
      <c r="AB60" s="95">
        <v>687700</v>
      </c>
      <c r="AC60" s="10">
        <v>33.049999999999997</v>
      </c>
      <c r="AD60" s="2">
        <f t="shared" si="0"/>
        <v>0.40999999999999659</v>
      </c>
      <c r="AE60" s="138">
        <f t="shared" si="1"/>
        <v>1.3182096873084026E-2</v>
      </c>
    </row>
    <row r="61" spans="15:31" x14ac:dyDescent="0.25">
      <c r="O61" s="83">
        <v>0.92</v>
      </c>
      <c r="P61" s="83">
        <f t="shared" si="5"/>
        <v>30.691200000000002</v>
      </c>
      <c r="W61" s="133">
        <v>42458</v>
      </c>
      <c r="X61" s="10">
        <v>32.07</v>
      </c>
      <c r="Y61" s="10">
        <v>33</v>
      </c>
      <c r="Z61" s="10">
        <v>31.98</v>
      </c>
      <c r="AA61" s="10">
        <v>32.869999999999997</v>
      </c>
      <c r="AB61" s="95">
        <v>761100</v>
      </c>
      <c r="AC61" s="10">
        <v>32.619999999999997</v>
      </c>
      <c r="AD61" s="2">
        <f t="shared" si="0"/>
        <v>1.0199999999999996</v>
      </c>
      <c r="AE61" s="138">
        <f t="shared" si="1"/>
        <v>1.8738288569643879E-2</v>
      </c>
    </row>
    <row r="62" spans="15:31" x14ac:dyDescent="0.25">
      <c r="O62" s="83">
        <v>0.91</v>
      </c>
      <c r="P62" s="83">
        <f t="shared" si="5"/>
        <v>30.357600000000001</v>
      </c>
      <c r="W62" s="133">
        <v>42457</v>
      </c>
      <c r="X62" s="10">
        <v>31.96</v>
      </c>
      <c r="Y62" s="10">
        <v>32.36</v>
      </c>
      <c r="Z62" s="10">
        <v>31.82</v>
      </c>
      <c r="AA62" s="10">
        <v>32.270000000000003</v>
      </c>
      <c r="AB62" s="95">
        <v>1370100</v>
      </c>
      <c r="AC62" s="10">
        <v>32.020000000000003</v>
      </c>
      <c r="AD62" s="2">
        <f t="shared" si="0"/>
        <v>0.53999999999999915</v>
      </c>
      <c r="AE62" s="138">
        <f t="shared" si="1"/>
        <v>-1.507228545063044E-2</v>
      </c>
    </row>
    <row r="63" spans="15:31" x14ac:dyDescent="0.25">
      <c r="O63" s="83">
        <v>0.9</v>
      </c>
      <c r="P63" s="83">
        <f t="shared" si="5"/>
        <v>30.024000000000001</v>
      </c>
      <c r="W63" s="133">
        <v>42453</v>
      </c>
      <c r="X63" s="10">
        <v>32.24</v>
      </c>
      <c r="Y63" s="10">
        <v>32.78</v>
      </c>
      <c r="Z63" s="10">
        <v>31.72</v>
      </c>
      <c r="AA63" s="10">
        <v>32.76</v>
      </c>
      <c r="AB63" s="95">
        <v>829000</v>
      </c>
      <c r="AC63" s="10">
        <v>32.51</v>
      </c>
      <c r="AD63" s="2">
        <f t="shared" si="0"/>
        <v>1.0600000000000023</v>
      </c>
      <c r="AE63" s="138">
        <f t="shared" si="1"/>
        <v>4.9459041731065856E-3</v>
      </c>
    </row>
    <row r="64" spans="15:31" x14ac:dyDescent="0.25">
      <c r="W64" s="133">
        <v>42452</v>
      </c>
      <c r="X64" s="10">
        <v>33.4</v>
      </c>
      <c r="Y64" s="10">
        <v>33.47</v>
      </c>
      <c r="Z64" s="10">
        <v>32.520000000000003</v>
      </c>
      <c r="AA64" s="10">
        <v>32.6</v>
      </c>
      <c r="AB64" s="95">
        <v>698400</v>
      </c>
      <c r="AC64" s="10">
        <v>32.35</v>
      </c>
      <c r="AD64" s="2">
        <f t="shared" si="0"/>
        <v>0.94999999999999574</v>
      </c>
      <c r="AE64" s="138">
        <f t="shared" si="1"/>
        <v>-2.3838261919130965E-2</v>
      </c>
    </row>
    <row r="65" spans="23:31" x14ac:dyDescent="0.25">
      <c r="W65" s="133">
        <v>42451</v>
      </c>
      <c r="X65" s="10">
        <v>32.979999999999997</v>
      </c>
      <c r="Y65" s="10">
        <v>33.619999999999997</v>
      </c>
      <c r="Z65" s="10">
        <v>32.770000000000003</v>
      </c>
      <c r="AA65" s="10">
        <v>33.4</v>
      </c>
      <c r="AB65" s="95">
        <v>995400</v>
      </c>
      <c r="AC65" s="10">
        <v>33.14</v>
      </c>
      <c r="AD65" s="2">
        <f t="shared" si="0"/>
        <v>0.84999999999999432</v>
      </c>
      <c r="AE65" s="138">
        <f t="shared" si="1"/>
        <v>5.1562026084319701E-3</v>
      </c>
    </row>
    <row r="66" spans="23:31" x14ac:dyDescent="0.25">
      <c r="W66" s="133">
        <v>42450</v>
      </c>
      <c r="X66" s="10">
        <v>33.39</v>
      </c>
      <c r="Y66" s="10">
        <v>33.57</v>
      </c>
      <c r="Z66" s="10">
        <v>33.1</v>
      </c>
      <c r="AA66" s="10">
        <v>33.229999999999997</v>
      </c>
      <c r="AB66" s="95">
        <v>992700</v>
      </c>
      <c r="AC66" s="10">
        <v>32.97</v>
      </c>
      <c r="AD66" s="2">
        <f t="shared" si="0"/>
        <v>0.46999999999999886</v>
      </c>
      <c r="AE66" s="138">
        <f t="shared" si="1"/>
        <v>-6.3291139240506666E-3</v>
      </c>
    </row>
    <row r="67" spans="23:31" x14ac:dyDescent="0.25">
      <c r="W67" s="133">
        <v>42447</v>
      </c>
      <c r="X67" s="10">
        <v>33.08</v>
      </c>
      <c r="Y67" s="10">
        <v>33.520000000000003</v>
      </c>
      <c r="Z67" s="10">
        <v>32.85</v>
      </c>
      <c r="AA67" s="10">
        <v>33.44</v>
      </c>
      <c r="AB67" s="95">
        <v>1788700</v>
      </c>
      <c r="AC67" s="10">
        <v>33.18</v>
      </c>
      <c r="AD67" s="2">
        <f>Y67-Z67</f>
        <v>0.67000000000000171</v>
      </c>
      <c r="AE67" s="138">
        <f>AC67/AC68-1</f>
        <v>1.3439218081856996E-2</v>
      </c>
    </row>
    <row r="68" spans="23:31" x14ac:dyDescent="0.25">
      <c r="W68" s="133">
        <v>42446</v>
      </c>
      <c r="X68" s="10">
        <v>31.42</v>
      </c>
      <c r="Y68" s="10">
        <v>33.229999999999997</v>
      </c>
      <c r="Z68" s="10">
        <v>31.35</v>
      </c>
      <c r="AA68" s="10">
        <v>33</v>
      </c>
      <c r="AB68" s="95">
        <v>1284900</v>
      </c>
      <c r="AC68" s="10">
        <v>32.74</v>
      </c>
      <c r="AD68" s="2">
        <f>Y68-Z68</f>
        <v>1.8799999999999955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42541</v>
      </c>
      <c r="X2" s="10">
        <v>102.02</v>
      </c>
      <c r="Y2" s="10">
        <v>102.86</v>
      </c>
      <c r="Z2" s="10">
        <v>101.66</v>
      </c>
      <c r="AA2" s="10">
        <v>101.7</v>
      </c>
      <c r="AB2" s="95">
        <v>4447900</v>
      </c>
      <c r="AC2" s="10">
        <v>101.7</v>
      </c>
      <c r="AD2" s="2">
        <f>Y2-Z2</f>
        <v>1.2000000000000028</v>
      </c>
      <c r="AE2" s="138">
        <f>AC2/AC3-1</f>
        <v>4.9407114624506754E-3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101.7</v>
      </c>
      <c r="W3" s="133">
        <v>42538</v>
      </c>
      <c r="X3" s="10">
        <v>100.85</v>
      </c>
      <c r="Y3" s="10">
        <v>101.69</v>
      </c>
      <c r="Z3" s="10">
        <v>100.33</v>
      </c>
      <c r="AA3" s="10">
        <v>101.2</v>
      </c>
      <c r="AB3" s="95">
        <v>5564500</v>
      </c>
      <c r="AC3" s="10">
        <v>101.2</v>
      </c>
      <c r="AD3" s="2">
        <f t="shared" ref="AD3:AD66" si="0">Y3-Z3</f>
        <v>1.3599999999999994</v>
      </c>
      <c r="AE3" s="138">
        <f t="shared" ref="AE3:AE66" si="1">AC3/AC4-1</f>
        <v>7.9113924050622231E-4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101.7</v>
      </c>
      <c r="W4" s="133">
        <v>42537</v>
      </c>
      <c r="X4" s="10">
        <v>100.29</v>
      </c>
      <c r="Y4" s="10">
        <v>101.54</v>
      </c>
      <c r="Z4" s="10">
        <v>99.35</v>
      </c>
      <c r="AA4" s="10">
        <v>101.12</v>
      </c>
      <c r="AB4" s="95">
        <v>4549900</v>
      </c>
      <c r="AC4" s="10">
        <v>101.12</v>
      </c>
      <c r="AD4" s="2">
        <f t="shared" si="0"/>
        <v>2.1900000000000119</v>
      </c>
      <c r="AE4" s="138">
        <f t="shared" si="1"/>
        <v>5.7688482196140978E-3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42536</v>
      </c>
      <c r="X5" s="10">
        <v>101.5</v>
      </c>
      <c r="Y5" s="10">
        <v>101.74</v>
      </c>
      <c r="Z5" s="10">
        <v>100.54</v>
      </c>
      <c r="AA5" s="10">
        <v>100.54</v>
      </c>
      <c r="AB5" s="95">
        <v>4474200</v>
      </c>
      <c r="AC5" s="10">
        <v>100.54</v>
      </c>
      <c r="AD5" s="2">
        <f t="shared" si="0"/>
        <v>1.1999999999999886</v>
      </c>
      <c r="AE5" s="138">
        <f t="shared" si="1"/>
        <v>-6.4235596402806294E-3</v>
      </c>
    </row>
    <row r="6" spans="1:31" x14ac:dyDescent="0.25">
      <c r="O6" s="11" t="s">
        <v>64</v>
      </c>
      <c r="Q6" s="2">
        <f>Q3*Q2</f>
        <v>0</v>
      </c>
      <c r="W6" s="133">
        <v>42535</v>
      </c>
      <c r="X6" s="10">
        <v>101.21</v>
      </c>
      <c r="Y6" s="10">
        <v>101.91</v>
      </c>
      <c r="Z6" s="10">
        <v>100.51</v>
      </c>
      <c r="AA6" s="10">
        <v>101.19</v>
      </c>
      <c r="AB6" s="95">
        <v>3705200</v>
      </c>
      <c r="AC6" s="10">
        <v>101.19</v>
      </c>
      <c r="AD6" s="2">
        <f t="shared" si="0"/>
        <v>1.3999999999999915</v>
      </c>
      <c r="AE6" s="138">
        <f t="shared" si="1"/>
        <v>-1.9760893192366513E-4</v>
      </c>
    </row>
    <row r="7" spans="1:31" ht="15.75" x14ac:dyDescent="0.25">
      <c r="O7" s="11" t="s">
        <v>200</v>
      </c>
      <c r="Q7" s="2">
        <f>Q10+Q8</f>
        <v>114.84999999999991</v>
      </c>
      <c r="R7" s="205"/>
      <c r="W7" s="133">
        <v>42534</v>
      </c>
      <c r="X7" s="10">
        <v>101.98</v>
      </c>
      <c r="Y7" s="10">
        <v>102.4</v>
      </c>
      <c r="Z7" s="10">
        <v>101.19</v>
      </c>
      <c r="AA7" s="10">
        <v>101.21</v>
      </c>
      <c r="AB7" s="95">
        <v>4483500</v>
      </c>
      <c r="AC7" s="10">
        <v>101.21</v>
      </c>
      <c r="AD7" s="2">
        <f t="shared" si="0"/>
        <v>1.210000000000008</v>
      </c>
      <c r="AE7" s="138">
        <f t="shared" si="1"/>
        <v>-7.7450980392157476E-3</v>
      </c>
    </row>
    <row r="8" spans="1:31" x14ac:dyDescent="0.25">
      <c r="O8" s="11" t="s">
        <v>205</v>
      </c>
      <c r="P8" s="34"/>
      <c r="Q8" s="2">
        <f>K18+M18-F18+Q2*Q4</f>
        <v>0</v>
      </c>
      <c r="W8" s="133">
        <v>42531</v>
      </c>
      <c r="X8" s="10">
        <v>101.55</v>
      </c>
      <c r="Y8" s="10">
        <v>102.39</v>
      </c>
      <c r="Z8" s="10">
        <v>101.21</v>
      </c>
      <c r="AA8" s="10">
        <v>102</v>
      </c>
      <c r="AB8" s="95">
        <v>3596300</v>
      </c>
      <c r="AC8" s="10">
        <v>102</v>
      </c>
      <c r="AD8" s="2">
        <f t="shared" si="0"/>
        <v>1.1800000000000068</v>
      </c>
      <c r="AE8" s="138">
        <f t="shared" si="1"/>
        <v>-3.1274433150898506E-3</v>
      </c>
    </row>
    <row r="9" spans="1:31" x14ac:dyDescent="0.25">
      <c r="O9" s="11" t="s">
        <v>272</v>
      </c>
      <c r="Q9" s="138">
        <f>IF(Q2=0, 0, Q8/Q6)</f>
        <v>0</v>
      </c>
      <c r="W9" s="133">
        <v>42530</v>
      </c>
      <c r="X9" s="10">
        <v>101.57</v>
      </c>
      <c r="Y9" s="10">
        <v>102.35</v>
      </c>
      <c r="Z9" s="10">
        <v>101.49</v>
      </c>
      <c r="AA9" s="10">
        <v>102.32</v>
      </c>
      <c r="AB9" s="95">
        <v>3608400</v>
      </c>
      <c r="AC9" s="10">
        <v>102.32</v>
      </c>
      <c r="AD9" s="2">
        <f t="shared" si="0"/>
        <v>0.85999999999999943</v>
      </c>
      <c r="AE9" s="138">
        <f t="shared" si="1"/>
        <v>2.4492995003428941E-3</v>
      </c>
    </row>
    <row r="10" spans="1:31" x14ac:dyDescent="0.25">
      <c r="O10" s="11" t="s">
        <v>271</v>
      </c>
      <c r="P10" s="34"/>
      <c r="Q10" s="2">
        <f>M27</f>
        <v>114.84999999999991</v>
      </c>
      <c r="W10" s="133">
        <v>42529</v>
      </c>
      <c r="X10" s="10">
        <v>101.45</v>
      </c>
      <c r="Y10" s="10">
        <v>102.12</v>
      </c>
      <c r="Z10" s="10">
        <v>101.38</v>
      </c>
      <c r="AA10" s="10">
        <v>102.07</v>
      </c>
      <c r="AB10" s="95">
        <v>2566800</v>
      </c>
      <c r="AC10" s="10">
        <v>102.07</v>
      </c>
      <c r="AD10" s="2">
        <f t="shared" si="0"/>
        <v>0.74000000000000909</v>
      </c>
      <c r="AE10" s="138">
        <f t="shared" si="1"/>
        <v>6.1113849186791303E-3</v>
      </c>
    </row>
    <row r="11" spans="1:31" x14ac:dyDescent="0.25">
      <c r="O11" s="11" t="s">
        <v>193</v>
      </c>
      <c r="P11" s="34"/>
      <c r="Q11" s="138">
        <f>IF(U58="N/A (N/A)", 0, VALUE(TRIM(CLEAN(MID(U58, FIND("(", U58)+1, 5)))))</f>
        <v>2.6100000000000002E-2</v>
      </c>
      <c r="W11" s="133">
        <v>42528</v>
      </c>
      <c r="X11" s="10">
        <v>101.78</v>
      </c>
      <c r="Y11" s="10">
        <v>102.4</v>
      </c>
      <c r="Z11" s="10">
        <v>101.45</v>
      </c>
      <c r="AA11" s="10">
        <v>101.45</v>
      </c>
      <c r="AB11" s="95">
        <v>2538500</v>
      </c>
      <c r="AC11" s="10">
        <v>101.45</v>
      </c>
      <c r="AD11" s="2">
        <f t="shared" si="0"/>
        <v>0.95000000000000284</v>
      </c>
      <c r="AE11" s="138">
        <f t="shared" si="1"/>
        <v>8.8792423046579749E-4</v>
      </c>
    </row>
    <row r="12" spans="1:31" x14ac:dyDescent="0.25">
      <c r="W12" s="133">
        <v>42527</v>
      </c>
      <c r="X12" s="10">
        <v>100.74</v>
      </c>
      <c r="Y12" s="10">
        <v>101.57</v>
      </c>
      <c r="Z12" s="10">
        <v>100.51</v>
      </c>
      <c r="AA12" s="10">
        <v>101.36</v>
      </c>
      <c r="AB12" s="95">
        <v>3769200</v>
      </c>
      <c r="AC12" s="10">
        <v>101.36</v>
      </c>
      <c r="AD12" s="2">
        <f t="shared" si="0"/>
        <v>1.0599999999999881</v>
      </c>
      <c r="AE12" s="138">
        <f t="shared" si="1"/>
        <v>9.260181220750674E-3</v>
      </c>
    </row>
    <row r="13" spans="1:31" x14ac:dyDescent="0.25">
      <c r="W13" s="133">
        <v>42524</v>
      </c>
      <c r="X13" s="10">
        <v>100.75</v>
      </c>
      <c r="Y13" s="10">
        <v>100.78</v>
      </c>
      <c r="Z13" s="10">
        <v>99.89</v>
      </c>
      <c r="AA13" s="10">
        <v>100.43</v>
      </c>
      <c r="AB13" s="95">
        <v>2249700</v>
      </c>
      <c r="AC13" s="10">
        <v>100.43</v>
      </c>
      <c r="AD13" s="2">
        <f t="shared" si="0"/>
        <v>0.89000000000000057</v>
      </c>
      <c r="AE13" s="138">
        <f t="shared" si="1"/>
        <v>-3.5717829149717328E-3</v>
      </c>
    </row>
    <row r="14" spans="1:31" x14ac:dyDescent="0.25">
      <c r="W14" s="133">
        <v>42523</v>
      </c>
      <c r="X14" s="10">
        <v>100.25</v>
      </c>
      <c r="Y14" s="10">
        <v>100.81</v>
      </c>
      <c r="Z14" s="10">
        <v>100.07</v>
      </c>
      <c r="AA14" s="10">
        <v>100.79</v>
      </c>
      <c r="AB14" s="95">
        <v>2468500</v>
      </c>
      <c r="AC14" s="10">
        <v>100.79</v>
      </c>
      <c r="AD14" s="2">
        <f t="shared" si="0"/>
        <v>0.74000000000000909</v>
      </c>
      <c r="AE14" s="138">
        <f t="shared" si="1"/>
        <v>4.3846537120080242E-3</v>
      </c>
    </row>
    <row r="15" spans="1:31" x14ac:dyDescent="0.25">
      <c r="W15" s="133">
        <v>42522</v>
      </c>
      <c r="X15" s="10">
        <v>100.09</v>
      </c>
      <c r="Y15" s="10">
        <v>100.5</v>
      </c>
      <c r="Z15" s="10">
        <v>98.75</v>
      </c>
      <c r="AA15" s="10">
        <v>100.35</v>
      </c>
      <c r="AB15" s="95">
        <v>2805700</v>
      </c>
      <c r="AC15" s="10">
        <v>100.35</v>
      </c>
      <c r="AD15" s="2">
        <f t="shared" si="0"/>
        <v>1.75</v>
      </c>
      <c r="AE15" s="138">
        <f t="shared" si="1"/>
        <v>-2.2867369258302572E-3</v>
      </c>
    </row>
    <row r="16" spans="1:31" x14ac:dyDescent="0.25">
      <c r="W16" s="133">
        <v>42521</v>
      </c>
      <c r="X16" s="10">
        <v>100.77</v>
      </c>
      <c r="Y16" s="10">
        <v>101.2</v>
      </c>
      <c r="Z16" s="10">
        <v>100.35</v>
      </c>
      <c r="AA16" s="10">
        <v>100.58</v>
      </c>
      <c r="AB16" s="95">
        <v>4873700</v>
      </c>
      <c r="AC16" s="10">
        <v>100.58</v>
      </c>
      <c r="AD16" s="2">
        <f t="shared" si="0"/>
        <v>0.85000000000000853</v>
      </c>
      <c r="AE16" s="138">
        <f t="shared" si="1"/>
        <v>-1.7864231838031763E-3</v>
      </c>
    </row>
    <row r="17" spans="1:31" x14ac:dyDescent="0.25">
      <c r="W17" s="133">
        <v>42517</v>
      </c>
      <c r="X17" s="10">
        <v>100.49</v>
      </c>
      <c r="Y17" s="10">
        <v>100.77</v>
      </c>
      <c r="Z17" s="10">
        <v>100.09</v>
      </c>
      <c r="AA17" s="10">
        <v>100.76</v>
      </c>
      <c r="AB17" s="95">
        <v>2611300</v>
      </c>
      <c r="AC17" s="10">
        <v>100.76</v>
      </c>
      <c r="AD17" s="2">
        <f t="shared" si="0"/>
        <v>0.67999999999999261</v>
      </c>
      <c r="AE17" s="138">
        <f t="shared" si="1"/>
        <v>3.4857085947614941E-3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42516</v>
      </c>
      <c r="X18" s="10">
        <v>100.44</v>
      </c>
      <c r="Y18" s="10">
        <v>101</v>
      </c>
      <c r="Z18" s="10">
        <v>100.29</v>
      </c>
      <c r="AA18" s="10">
        <v>100.41</v>
      </c>
      <c r="AB18" s="95">
        <v>2486900</v>
      </c>
      <c r="AC18" s="10">
        <v>100.41</v>
      </c>
      <c r="AD18" s="2">
        <f t="shared" si="0"/>
        <v>0.70999999999999375</v>
      </c>
      <c r="AE18" s="138">
        <f t="shared" si="1"/>
        <v>8.9712918660289631E-4</v>
      </c>
    </row>
    <row r="19" spans="1:31" x14ac:dyDescent="0.25">
      <c r="W19" s="133">
        <v>42515</v>
      </c>
      <c r="X19" s="10">
        <v>100.29</v>
      </c>
      <c r="Y19" s="10">
        <v>100.94</v>
      </c>
      <c r="Z19" s="10">
        <v>100.29</v>
      </c>
      <c r="AA19" s="10">
        <v>100.32</v>
      </c>
      <c r="AB19" s="95">
        <v>2354200</v>
      </c>
      <c r="AC19" s="10">
        <v>100.32</v>
      </c>
      <c r="AD19" s="2">
        <f t="shared" si="0"/>
        <v>0.64999999999999147</v>
      </c>
      <c r="AE19" s="138">
        <f t="shared" si="1"/>
        <v>4.1036933239915196E-3</v>
      </c>
    </row>
    <row r="20" spans="1:31" x14ac:dyDescent="0.25">
      <c r="W20" s="133">
        <v>42514</v>
      </c>
      <c r="X20" s="10">
        <v>99.49</v>
      </c>
      <c r="Y20" s="10">
        <v>100.36</v>
      </c>
      <c r="Z20" s="10">
        <v>99.42</v>
      </c>
      <c r="AA20" s="10">
        <v>99.91</v>
      </c>
      <c r="AB20" s="95">
        <v>2953700</v>
      </c>
      <c r="AC20" s="10">
        <v>99.91</v>
      </c>
      <c r="AD20" s="2">
        <f t="shared" si="0"/>
        <v>0.93999999999999773</v>
      </c>
      <c r="AE20" s="138">
        <f t="shared" si="1"/>
        <v>1.0212335692618701E-2</v>
      </c>
    </row>
    <row r="21" spans="1:31" x14ac:dyDescent="0.25">
      <c r="W21" s="133">
        <v>42513</v>
      </c>
      <c r="X21" s="10">
        <v>98.95</v>
      </c>
      <c r="Y21" s="10">
        <v>99.07</v>
      </c>
      <c r="Z21" s="10">
        <v>98.27</v>
      </c>
      <c r="AA21" s="10">
        <v>98.9</v>
      </c>
      <c r="AB21" s="95">
        <v>2641700</v>
      </c>
      <c r="AC21" s="10">
        <v>98.9</v>
      </c>
      <c r="AD21" s="2">
        <f t="shared" si="0"/>
        <v>0.79999999999999716</v>
      </c>
      <c r="AE21" s="138">
        <f t="shared" si="1"/>
        <v>-2.0181634712410634E-3</v>
      </c>
    </row>
    <row r="22" spans="1:31" x14ac:dyDescent="0.25">
      <c r="W22" s="133">
        <v>42510</v>
      </c>
      <c r="X22" s="10">
        <v>99.15</v>
      </c>
      <c r="Y22" s="10">
        <v>99.89</v>
      </c>
      <c r="Z22" s="10">
        <v>98.67</v>
      </c>
      <c r="AA22" s="10">
        <v>99.1</v>
      </c>
      <c r="AB22" s="95">
        <v>4288800</v>
      </c>
      <c r="AC22" s="10">
        <v>99.1</v>
      </c>
      <c r="AD22" s="2">
        <f t="shared" si="0"/>
        <v>1.2199999999999989</v>
      </c>
      <c r="AE22" s="138">
        <f t="shared" si="1"/>
        <v>5.9892396710992113E-3</v>
      </c>
    </row>
    <row r="23" spans="1:31" x14ac:dyDescent="0.25">
      <c r="W23" s="133">
        <v>42509</v>
      </c>
      <c r="X23" s="10">
        <v>98.67</v>
      </c>
      <c r="Y23" s="10">
        <v>98.94</v>
      </c>
      <c r="Z23" s="10">
        <v>97.94</v>
      </c>
      <c r="AA23" s="10">
        <v>98.51</v>
      </c>
      <c r="AB23" s="95">
        <v>3138900</v>
      </c>
      <c r="AC23" s="10">
        <v>98.51</v>
      </c>
      <c r="AD23" s="2">
        <f t="shared" si="0"/>
        <v>1</v>
      </c>
      <c r="AE23" s="138">
        <f t="shared" si="1"/>
        <v>-7.8557760096686913E-3</v>
      </c>
    </row>
    <row r="24" spans="1:31" x14ac:dyDescent="0.25">
      <c r="W24" s="133">
        <v>42508</v>
      </c>
      <c r="X24" s="10">
        <v>99.45</v>
      </c>
      <c r="Y24" s="10">
        <v>100.5</v>
      </c>
      <c r="Z24" s="10">
        <v>98.79</v>
      </c>
      <c r="AA24" s="10">
        <v>99.29</v>
      </c>
      <c r="AB24" s="95">
        <v>3340400</v>
      </c>
      <c r="AC24" s="10">
        <v>99.29</v>
      </c>
      <c r="AD24" s="2">
        <f t="shared" si="0"/>
        <v>1.7099999999999937</v>
      </c>
      <c r="AE24" s="138" t="e">
        <f t="shared" si="1"/>
        <v>#DIV/0!</v>
      </c>
    </row>
    <row r="25" spans="1:31" x14ac:dyDescent="0.25">
      <c r="W25" s="133">
        <v>42508</v>
      </c>
      <c r="X25" s="10" t="s">
        <v>278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W26" s="133">
        <v>42507</v>
      </c>
      <c r="X26" s="10">
        <v>101.66</v>
      </c>
      <c r="Y26" s="10">
        <v>101.94</v>
      </c>
      <c r="Z26" s="10">
        <v>99.74</v>
      </c>
      <c r="AA26" s="10">
        <v>100.06</v>
      </c>
      <c r="AB26" s="95">
        <v>4191000</v>
      </c>
      <c r="AC26" s="10">
        <v>99.4</v>
      </c>
      <c r="AD26" s="2">
        <f t="shared" si="0"/>
        <v>2.2000000000000028</v>
      </c>
      <c r="AE26" s="138">
        <f t="shared" si="1"/>
        <v>-1.730103806228378E-2</v>
      </c>
    </row>
    <row r="27" spans="1:31" x14ac:dyDescent="0.25">
      <c r="L27" t="s">
        <v>271</v>
      </c>
      <c r="M27" s="2">
        <f>M35+K35-F35</f>
        <v>114.84999999999991</v>
      </c>
      <c r="W27" s="133">
        <v>42506</v>
      </c>
      <c r="X27" s="10">
        <v>100.05</v>
      </c>
      <c r="Y27" s="10">
        <v>102.08</v>
      </c>
      <c r="Z27" s="10">
        <v>100.05</v>
      </c>
      <c r="AA27" s="10">
        <v>101.82</v>
      </c>
      <c r="AB27" s="95">
        <v>3469400</v>
      </c>
      <c r="AC27" s="10">
        <v>101.15</v>
      </c>
      <c r="AD27" s="2">
        <f t="shared" si="0"/>
        <v>2.0300000000000011</v>
      </c>
      <c r="AE27" s="138">
        <f t="shared" si="1"/>
        <v>1.5460295151089376E-2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94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95</v>
      </c>
      <c r="K28" s="279" t="s">
        <v>61</v>
      </c>
      <c r="L28" s="279" t="s">
        <v>77</v>
      </c>
      <c r="M28" s="279" t="s">
        <v>38</v>
      </c>
      <c r="W28" s="133">
        <v>42503</v>
      </c>
      <c r="X28" s="10">
        <v>101.24</v>
      </c>
      <c r="Y28" s="10">
        <v>101.72</v>
      </c>
      <c r="Z28" s="10">
        <v>99.96</v>
      </c>
      <c r="AA28" s="10">
        <v>100.27</v>
      </c>
      <c r="AB28" s="95">
        <v>3280500</v>
      </c>
      <c r="AC28" s="10">
        <v>99.61</v>
      </c>
      <c r="AD28" s="2">
        <f t="shared" si="0"/>
        <v>1.7600000000000051</v>
      </c>
      <c r="AE28" s="138">
        <f t="shared" si="1"/>
        <v>-1.1707510665740717E-2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42502</v>
      </c>
      <c r="X29" s="10">
        <v>101.78</v>
      </c>
      <c r="Y29" s="10">
        <v>102.28</v>
      </c>
      <c r="Z29" s="10">
        <v>101.15</v>
      </c>
      <c r="AA29" s="10">
        <v>101.46</v>
      </c>
      <c r="AB29" s="95">
        <v>2866700</v>
      </c>
      <c r="AC29" s="10">
        <v>100.79</v>
      </c>
      <c r="AD29" s="2">
        <f t="shared" si="0"/>
        <v>1.1299999999999955</v>
      </c>
      <c r="AE29" s="138">
        <f t="shared" si="1"/>
        <v>-1.3870999702764175E-3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42501</v>
      </c>
      <c r="X30" s="10">
        <v>102.55</v>
      </c>
      <c r="Y30" s="10">
        <v>102.68</v>
      </c>
      <c r="Z30" s="10">
        <v>101.44</v>
      </c>
      <c r="AA30" s="10">
        <v>101.6</v>
      </c>
      <c r="AB30" s="95">
        <v>2795900</v>
      </c>
      <c r="AC30" s="10">
        <v>100.93</v>
      </c>
      <c r="AD30" s="2">
        <f t="shared" si="0"/>
        <v>1.2400000000000091</v>
      </c>
      <c r="AE30" s="138">
        <f t="shared" si="1"/>
        <v>-5.517785003448461E-3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42500</v>
      </c>
      <c r="X31" s="10">
        <v>100.3</v>
      </c>
      <c r="Y31" s="10">
        <v>102.42</v>
      </c>
      <c r="Z31" s="10">
        <v>100.2</v>
      </c>
      <c r="AA31" s="10">
        <v>102.16</v>
      </c>
      <c r="AB31" s="95">
        <v>3672000</v>
      </c>
      <c r="AC31" s="10">
        <v>101.49</v>
      </c>
      <c r="AD31" s="2">
        <f t="shared" si="0"/>
        <v>2.2199999999999989</v>
      </c>
      <c r="AE31" s="138">
        <f t="shared" si="1"/>
        <v>2.0718093130845716E-2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42499</v>
      </c>
      <c r="X32" s="10">
        <v>100.33</v>
      </c>
      <c r="Y32" s="10">
        <v>101.37</v>
      </c>
      <c r="Z32" s="10">
        <v>99.98</v>
      </c>
      <c r="AA32" s="10">
        <v>100.09</v>
      </c>
      <c r="AB32" s="95">
        <v>3834200</v>
      </c>
      <c r="AC32" s="10">
        <v>99.43</v>
      </c>
      <c r="AD32" s="2">
        <f t="shared" si="0"/>
        <v>1.3900000000000006</v>
      </c>
      <c r="AE32" s="138">
        <f t="shared" si="1"/>
        <v>-1.0154305624688886E-2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42496</v>
      </c>
      <c r="X33" s="10">
        <v>100.26</v>
      </c>
      <c r="Y33" s="10">
        <v>101.29</v>
      </c>
      <c r="Z33" s="10">
        <v>99.81</v>
      </c>
      <c r="AA33" s="10">
        <v>101.12</v>
      </c>
      <c r="AB33" s="95">
        <v>3745500</v>
      </c>
      <c r="AC33" s="10">
        <v>100.45</v>
      </c>
      <c r="AD33" s="2">
        <f t="shared" si="0"/>
        <v>1.480000000000004</v>
      </c>
      <c r="AE33" s="138">
        <f t="shared" si="1"/>
        <v>8.2304526748973039E-3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42495</v>
      </c>
      <c r="X34" s="10">
        <v>101.12</v>
      </c>
      <c r="Y34" s="10">
        <v>101.23</v>
      </c>
      <c r="Z34" s="10">
        <v>99.91</v>
      </c>
      <c r="AA34" s="10">
        <v>100.29</v>
      </c>
      <c r="AB34" s="95">
        <v>3530300</v>
      </c>
      <c r="AC34" s="10">
        <v>99.63</v>
      </c>
      <c r="AD34" s="2">
        <f t="shared" si="0"/>
        <v>1.3200000000000074</v>
      </c>
      <c r="AE34" s="138">
        <f t="shared" si="1"/>
        <v>-3.7996200379962763E-3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42494</v>
      </c>
      <c r="X35" s="10">
        <v>101.39</v>
      </c>
      <c r="Y35" s="10">
        <v>101.78</v>
      </c>
      <c r="Z35" s="10">
        <v>100.23</v>
      </c>
      <c r="AA35" s="10">
        <v>100.67</v>
      </c>
      <c r="AB35" s="95">
        <v>5628300</v>
      </c>
      <c r="AC35" s="10">
        <v>100.01</v>
      </c>
      <c r="AD35" s="2">
        <f t="shared" si="0"/>
        <v>1.5499999999999972</v>
      </c>
      <c r="AE35" s="138">
        <f t="shared" si="1"/>
        <v>-1.4291346343386468E-2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42493</v>
      </c>
      <c r="X36" s="10">
        <v>103.46</v>
      </c>
      <c r="Y36" s="10">
        <v>103.87</v>
      </c>
      <c r="Z36" s="10">
        <v>101.87</v>
      </c>
      <c r="AA36" s="10">
        <v>102.13</v>
      </c>
      <c r="AB36" s="95">
        <v>4790600</v>
      </c>
      <c r="AC36" s="10">
        <v>101.46</v>
      </c>
      <c r="AD36" s="2">
        <f t="shared" si="0"/>
        <v>2</v>
      </c>
      <c r="AE36" s="138">
        <f t="shared" si="1"/>
        <v>-2.1412037037037202E-2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42492</v>
      </c>
      <c r="X37" s="10">
        <v>103.89</v>
      </c>
      <c r="Y37" s="10">
        <v>104.9</v>
      </c>
      <c r="Z37" s="10">
        <v>103.54</v>
      </c>
      <c r="AA37" s="10">
        <v>104.37</v>
      </c>
      <c r="AB37" s="95">
        <v>4223600</v>
      </c>
      <c r="AC37" s="10">
        <v>103.68</v>
      </c>
      <c r="AD37" s="2">
        <f t="shared" si="0"/>
        <v>1.3599999999999994</v>
      </c>
      <c r="AE37" s="138">
        <f t="shared" si="1"/>
        <v>0</v>
      </c>
    </row>
    <row r="38" spans="1:31" x14ac:dyDescent="0.25">
      <c r="W38" s="133">
        <v>42489</v>
      </c>
      <c r="X38" s="10">
        <v>103.53</v>
      </c>
      <c r="Y38" s="10">
        <v>104.94</v>
      </c>
      <c r="Z38" s="10">
        <v>103.53</v>
      </c>
      <c r="AA38" s="10">
        <v>104.37</v>
      </c>
      <c r="AB38" s="95">
        <v>3054000</v>
      </c>
      <c r="AC38" s="10">
        <v>103.68</v>
      </c>
      <c r="AD38" s="2">
        <f t="shared" si="0"/>
        <v>1.4099999999999966</v>
      </c>
      <c r="AE38" s="138">
        <f t="shared" si="1"/>
        <v>1.3521344407958491E-3</v>
      </c>
    </row>
    <row r="39" spans="1:31" ht="20.25" thickBot="1" x14ac:dyDescent="0.35">
      <c r="P39" s="474" t="s">
        <v>78</v>
      </c>
      <c r="Q39" s="474"/>
      <c r="W39" s="133">
        <v>42488</v>
      </c>
      <c r="X39" s="10">
        <v>105.15</v>
      </c>
      <c r="Y39" s="10">
        <v>105.59</v>
      </c>
      <c r="Z39" s="10">
        <v>103.69</v>
      </c>
      <c r="AA39" s="10">
        <v>104.23</v>
      </c>
      <c r="AB39" s="95">
        <v>4670400</v>
      </c>
      <c r="AC39" s="10">
        <v>103.54</v>
      </c>
      <c r="AD39" s="2">
        <f t="shared" si="0"/>
        <v>1.9000000000000057</v>
      </c>
      <c r="AE39" s="138">
        <f t="shared" si="1"/>
        <v>-1.5685901701682603E-2</v>
      </c>
    </row>
    <row r="40" spans="1:31" ht="15.75" thickTop="1" x14ac:dyDescent="0.25">
      <c r="O40" s="2"/>
      <c r="P40" s="83">
        <v>1.1000000000000001</v>
      </c>
      <c r="Q40" s="83">
        <f>P40*$Q$4</f>
        <v>111.87000000000002</v>
      </c>
      <c r="W40" s="133">
        <v>42487</v>
      </c>
      <c r="X40" s="10">
        <v>106.32</v>
      </c>
      <c r="Y40" s="10">
        <v>107.07</v>
      </c>
      <c r="Z40" s="10">
        <v>104.88</v>
      </c>
      <c r="AA40" s="10">
        <v>105.89</v>
      </c>
      <c r="AB40" s="95">
        <v>6338700</v>
      </c>
      <c r="AC40" s="10">
        <v>105.19</v>
      </c>
      <c r="AD40" s="2">
        <f t="shared" si="0"/>
        <v>2.1899999999999977</v>
      </c>
      <c r="AE40" s="138">
        <f t="shared" si="1"/>
        <v>1.0373643261934573E-2</v>
      </c>
    </row>
    <row r="41" spans="1:31" x14ac:dyDescent="0.25">
      <c r="O41" s="2"/>
      <c r="P41" s="83">
        <v>1.0900000000000001</v>
      </c>
      <c r="Q41" s="83">
        <f t="shared" ref="Q41:Q60" si="2">P41*$Q$4</f>
        <v>110.85300000000001</v>
      </c>
      <c r="W41" s="133">
        <v>42486</v>
      </c>
      <c r="X41" s="10">
        <v>105.45</v>
      </c>
      <c r="Y41" s="10">
        <v>105.77</v>
      </c>
      <c r="Z41" s="10">
        <v>103.62</v>
      </c>
      <c r="AA41" s="10">
        <v>104.8</v>
      </c>
      <c r="AB41" s="95">
        <v>5515000</v>
      </c>
      <c r="AC41" s="10">
        <v>104.11</v>
      </c>
      <c r="AD41" s="2">
        <f t="shared" si="0"/>
        <v>2.1499999999999915</v>
      </c>
      <c r="AE41" s="138">
        <f t="shared" si="1"/>
        <v>-3.8273849392402859E-3</v>
      </c>
    </row>
    <row r="42" spans="1:31" ht="20.25" thickBot="1" x14ac:dyDescent="0.35">
      <c r="O42" s="2"/>
      <c r="P42" s="83">
        <v>1.08</v>
      </c>
      <c r="Q42" s="83">
        <f t="shared" si="2"/>
        <v>109.83600000000001</v>
      </c>
      <c r="T42" s="91" t="s">
        <v>113</v>
      </c>
      <c r="W42" s="133">
        <v>42485</v>
      </c>
      <c r="X42" s="10">
        <v>105.19</v>
      </c>
      <c r="Y42" s="10">
        <v>105.2</v>
      </c>
      <c r="Z42" s="10">
        <v>104.28</v>
      </c>
      <c r="AA42" s="10">
        <v>105.2</v>
      </c>
      <c r="AB42" s="95">
        <v>2768000</v>
      </c>
      <c r="AC42" s="10">
        <v>104.51</v>
      </c>
      <c r="AD42" s="2">
        <f t="shared" si="0"/>
        <v>0.92000000000000171</v>
      </c>
      <c r="AE42" s="138">
        <f t="shared" si="1"/>
        <v>-4.6666666666665968E-3</v>
      </c>
    </row>
    <row r="43" spans="1:31" ht="15.75" thickTop="1" x14ac:dyDescent="0.25">
      <c r="O43" s="2"/>
      <c r="P43" s="83">
        <v>1.07</v>
      </c>
      <c r="Q43" s="83">
        <f t="shared" si="2"/>
        <v>108.819</v>
      </c>
      <c r="T43" s="128" t="s">
        <v>98</v>
      </c>
      <c r="U43" s="98">
        <v>101.2</v>
      </c>
      <c r="W43" s="133">
        <v>42482</v>
      </c>
      <c r="X43" s="10">
        <v>105.73</v>
      </c>
      <c r="Y43" s="10">
        <v>106.31</v>
      </c>
      <c r="Z43" s="10">
        <v>104.93</v>
      </c>
      <c r="AA43" s="10">
        <v>105.7</v>
      </c>
      <c r="AB43" s="95">
        <v>3061900</v>
      </c>
      <c r="AC43" s="10">
        <v>105</v>
      </c>
      <c r="AD43" s="2">
        <f t="shared" si="0"/>
        <v>1.3799999999999955</v>
      </c>
      <c r="AE43" s="138">
        <f t="shared" si="1"/>
        <v>2.5780578630765216E-3</v>
      </c>
    </row>
    <row r="44" spans="1:31" x14ac:dyDescent="0.25">
      <c r="O44" s="2"/>
      <c r="P44" s="83">
        <v>1.06</v>
      </c>
      <c r="Q44" s="83">
        <f t="shared" si="2"/>
        <v>107.80200000000001</v>
      </c>
      <c r="T44" s="93" t="s">
        <v>99</v>
      </c>
      <c r="U44" s="88">
        <v>102.02</v>
      </c>
      <c r="W44" s="133">
        <v>42481</v>
      </c>
      <c r="X44" s="10">
        <v>105.56</v>
      </c>
      <c r="Y44" s="10">
        <v>105.96</v>
      </c>
      <c r="Z44" s="10">
        <v>105.25</v>
      </c>
      <c r="AA44" s="10">
        <v>105.43</v>
      </c>
      <c r="AB44" s="95">
        <v>2628400</v>
      </c>
      <c r="AC44" s="10">
        <v>104.73</v>
      </c>
      <c r="AD44" s="2">
        <f t="shared" si="0"/>
        <v>0.70999999999999375</v>
      </c>
      <c r="AE44" s="138">
        <f t="shared" si="1"/>
        <v>-9.5392540303340656E-4</v>
      </c>
    </row>
    <row r="45" spans="1:31" x14ac:dyDescent="0.25">
      <c r="O45" s="2"/>
      <c r="P45" s="83">
        <v>1.05</v>
      </c>
      <c r="Q45" s="83">
        <f t="shared" si="2"/>
        <v>106.78500000000001</v>
      </c>
      <c r="T45" s="93" t="s">
        <v>100</v>
      </c>
      <c r="U45" s="88" t="s">
        <v>487</v>
      </c>
      <c r="W45" s="133">
        <v>42480</v>
      </c>
      <c r="X45" s="10">
        <v>105.42</v>
      </c>
      <c r="Y45" s="10">
        <v>106.11</v>
      </c>
      <c r="Z45" s="10">
        <v>105.2</v>
      </c>
      <c r="AA45" s="10">
        <v>105.53</v>
      </c>
      <c r="AB45" s="95">
        <v>3823400</v>
      </c>
      <c r="AC45" s="10">
        <v>104.83</v>
      </c>
      <c r="AD45" s="2">
        <f t="shared" si="0"/>
        <v>0.90999999999999659</v>
      </c>
      <c r="AE45" s="138">
        <f t="shared" si="1"/>
        <v>4.9851404467451399E-3</v>
      </c>
    </row>
    <row r="46" spans="1:31" x14ac:dyDescent="0.25">
      <c r="O46" s="2"/>
      <c r="P46" s="83">
        <v>1.04</v>
      </c>
      <c r="Q46" s="83">
        <f t="shared" si="2"/>
        <v>105.768</v>
      </c>
      <c r="T46" s="93" t="s">
        <v>101</v>
      </c>
      <c r="U46" s="88" t="s">
        <v>488</v>
      </c>
      <c r="W46" s="133">
        <v>42479</v>
      </c>
      <c r="X46" s="10">
        <v>105.6</v>
      </c>
      <c r="Y46" s="10">
        <v>106.29</v>
      </c>
      <c r="Z46" s="10">
        <v>104.51</v>
      </c>
      <c r="AA46" s="10">
        <v>105</v>
      </c>
      <c r="AB46" s="95">
        <v>3850500</v>
      </c>
      <c r="AC46" s="10">
        <v>104.31</v>
      </c>
      <c r="AD46" s="2">
        <f t="shared" si="0"/>
        <v>1.7800000000000011</v>
      </c>
      <c r="AE46" s="138">
        <f t="shared" si="1"/>
        <v>-1.2447338184603529E-3</v>
      </c>
    </row>
    <row r="47" spans="1:31" x14ac:dyDescent="0.25">
      <c r="O47" s="2"/>
      <c r="P47" s="83">
        <v>1.03</v>
      </c>
      <c r="Q47" s="83">
        <f t="shared" si="2"/>
        <v>104.751</v>
      </c>
      <c r="T47" s="93" t="s">
        <v>102</v>
      </c>
      <c r="U47" s="88">
        <v>111.78</v>
      </c>
      <c r="W47" s="133">
        <v>42478</v>
      </c>
      <c r="X47" s="10">
        <v>104.63</v>
      </c>
      <c r="Y47" s="10">
        <v>105.34</v>
      </c>
      <c r="Z47" s="10">
        <v>104.03</v>
      </c>
      <c r="AA47" s="10">
        <v>105.13</v>
      </c>
      <c r="AB47" s="95">
        <v>2809100</v>
      </c>
      <c r="AC47" s="10">
        <v>104.44</v>
      </c>
      <c r="AD47" s="2">
        <f t="shared" si="0"/>
        <v>1.3100000000000023</v>
      </c>
      <c r="AE47" s="138">
        <f t="shared" si="1"/>
        <v>5.3908355795149188E-3</v>
      </c>
    </row>
    <row r="48" spans="1:31" x14ac:dyDescent="0.25">
      <c r="O48" s="2"/>
      <c r="P48" s="83">
        <v>1.02</v>
      </c>
      <c r="Q48" s="83">
        <f t="shared" si="2"/>
        <v>103.73400000000001</v>
      </c>
      <c r="T48" s="93" t="s">
        <v>103</v>
      </c>
      <c r="U48" s="88">
        <v>1.0753600000000001</v>
      </c>
      <c r="W48" s="133">
        <v>42475</v>
      </c>
      <c r="X48" s="10">
        <v>104.47</v>
      </c>
      <c r="Y48" s="10">
        <v>105.16</v>
      </c>
      <c r="Z48" s="10">
        <v>104.21</v>
      </c>
      <c r="AA48" s="10">
        <v>104.57</v>
      </c>
      <c r="AB48" s="95">
        <v>3764700</v>
      </c>
      <c r="AC48" s="10">
        <v>103.88</v>
      </c>
      <c r="AD48" s="2">
        <f t="shared" si="0"/>
        <v>0.95000000000000284</v>
      </c>
      <c r="AE48" s="138">
        <f t="shared" si="1"/>
        <v>-1.0577940186556889E-3</v>
      </c>
    </row>
    <row r="49" spans="15:31" x14ac:dyDescent="0.25">
      <c r="O49" s="2"/>
      <c r="P49" s="83">
        <v>1.01</v>
      </c>
      <c r="Q49" s="83">
        <f t="shared" si="2"/>
        <v>102.717</v>
      </c>
      <c r="T49" s="93" t="s">
        <v>123</v>
      </c>
      <c r="U49" s="88" t="s">
        <v>237</v>
      </c>
      <c r="W49" s="133">
        <v>42474</v>
      </c>
      <c r="X49" s="10">
        <v>105</v>
      </c>
      <c r="Y49" s="10">
        <v>105.43</v>
      </c>
      <c r="Z49" s="10">
        <v>101.25</v>
      </c>
      <c r="AA49" s="10">
        <v>104.68</v>
      </c>
      <c r="AB49" s="95">
        <v>5217300</v>
      </c>
      <c r="AC49" s="10">
        <v>103.99</v>
      </c>
      <c r="AD49" s="2">
        <f t="shared" si="0"/>
        <v>4.1800000000000068</v>
      </c>
      <c r="AE49" s="138">
        <f t="shared" si="1"/>
        <v>6.7359507313313749E-4</v>
      </c>
    </row>
    <row r="50" spans="15:31" x14ac:dyDescent="0.25">
      <c r="O50" s="2"/>
      <c r="P50" s="83">
        <v>1</v>
      </c>
      <c r="Q50" s="83">
        <f t="shared" si="2"/>
        <v>101.7</v>
      </c>
      <c r="T50" s="93"/>
      <c r="U50" s="88"/>
      <c r="W50" s="133">
        <v>42473</v>
      </c>
      <c r="X50" s="10">
        <v>103.63</v>
      </c>
      <c r="Y50" s="10">
        <v>104.75</v>
      </c>
      <c r="Z50" s="10">
        <v>103.61</v>
      </c>
      <c r="AA50" s="10">
        <v>104.61</v>
      </c>
      <c r="AB50" s="95">
        <v>3664500</v>
      </c>
      <c r="AC50" s="10">
        <v>103.92</v>
      </c>
      <c r="AD50" s="2">
        <f t="shared" si="0"/>
        <v>1.1400000000000006</v>
      </c>
      <c r="AE50" s="138">
        <f t="shared" si="1"/>
        <v>1.4843750000000044E-2</v>
      </c>
    </row>
    <row r="51" spans="15:31" x14ac:dyDescent="0.25">
      <c r="O51" s="2"/>
      <c r="P51" s="83">
        <v>0.99</v>
      </c>
      <c r="Q51" s="83">
        <f t="shared" si="2"/>
        <v>100.68300000000001</v>
      </c>
      <c r="T51" s="93" t="s">
        <v>105</v>
      </c>
      <c r="U51" s="88" t="s">
        <v>422</v>
      </c>
      <c r="W51" s="133">
        <v>42472</v>
      </c>
      <c r="X51" s="10">
        <v>102.29</v>
      </c>
      <c r="Y51" s="10">
        <v>103.48</v>
      </c>
      <c r="Z51" s="10">
        <v>102.29</v>
      </c>
      <c r="AA51" s="10">
        <v>103.08</v>
      </c>
      <c r="AB51" s="95">
        <v>3188700</v>
      </c>
      <c r="AC51" s="10">
        <v>102.4</v>
      </c>
      <c r="AD51" s="2">
        <f t="shared" si="0"/>
        <v>1.1899999999999977</v>
      </c>
      <c r="AE51" s="138">
        <f t="shared" si="1"/>
        <v>9.1652705233074006E-3</v>
      </c>
    </row>
    <row r="52" spans="15:31" x14ac:dyDescent="0.25">
      <c r="O52" s="2"/>
      <c r="P52" s="83">
        <v>0.98</v>
      </c>
      <c r="Q52" s="83">
        <f t="shared" si="2"/>
        <v>99.665999999999997</v>
      </c>
      <c r="T52" s="93" t="s">
        <v>106</v>
      </c>
      <c r="U52" s="88" t="s">
        <v>423</v>
      </c>
      <c r="W52" s="133">
        <v>42471</v>
      </c>
      <c r="X52" s="10">
        <v>101.58</v>
      </c>
      <c r="Y52" s="10">
        <v>102.93</v>
      </c>
      <c r="Z52" s="10">
        <v>101.11</v>
      </c>
      <c r="AA52" s="10">
        <v>102.14</v>
      </c>
      <c r="AB52" s="95">
        <v>4583500</v>
      </c>
      <c r="AC52" s="10">
        <v>101.47</v>
      </c>
      <c r="AD52" s="2">
        <f t="shared" si="0"/>
        <v>1.8200000000000074</v>
      </c>
      <c r="AE52" s="138">
        <f t="shared" si="1"/>
        <v>8.1470442126179154E-3</v>
      </c>
    </row>
    <row r="53" spans="15:31" x14ac:dyDescent="0.25">
      <c r="P53" s="83">
        <v>0.97</v>
      </c>
      <c r="Q53" s="83">
        <f t="shared" si="2"/>
        <v>98.649000000000001</v>
      </c>
      <c r="T53" s="93" t="s">
        <v>107</v>
      </c>
      <c r="U53" s="90">
        <v>4448054</v>
      </c>
      <c r="W53" s="133">
        <v>42468</v>
      </c>
      <c r="X53" s="10">
        <v>101.44</v>
      </c>
      <c r="Y53" s="10">
        <v>102.35</v>
      </c>
      <c r="Z53" s="10">
        <v>100.96</v>
      </c>
      <c r="AA53" s="10">
        <v>101.32</v>
      </c>
      <c r="AB53" s="95">
        <v>2755500</v>
      </c>
      <c r="AC53" s="10">
        <v>100.65</v>
      </c>
      <c r="AD53" s="2">
        <f t="shared" si="0"/>
        <v>1.3900000000000006</v>
      </c>
      <c r="AE53" s="138">
        <f t="shared" si="1"/>
        <v>4.2905607663141776E-3</v>
      </c>
    </row>
    <row r="54" spans="15:31" x14ac:dyDescent="0.25">
      <c r="P54" s="83">
        <v>0.96</v>
      </c>
      <c r="Q54" s="83">
        <f t="shared" si="2"/>
        <v>97.632000000000005</v>
      </c>
      <c r="T54" s="93" t="s">
        <v>110</v>
      </c>
      <c r="U54" s="90">
        <v>3658790</v>
      </c>
      <c r="W54" s="133">
        <v>42467</v>
      </c>
      <c r="X54" s="10">
        <v>99.9</v>
      </c>
      <c r="Y54" s="10">
        <v>101.41</v>
      </c>
      <c r="Z54" s="10">
        <v>99.67</v>
      </c>
      <c r="AA54" s="10">
        <v>100.89</v>
      </c>
      <c r="AB54" s="95">
        <v>3844700</v>
      </c>
      <c r="AC54" s="10">
        <v>100.22</v>
      </c>
      <c r="AD54" s="2">
        <f t="shared" si="0"/>
        <v>1.7399999999999949</v>
      </c>
      <c r="AE54" s="138">
        <f t="shared" si="1"/>
        <v>5.1148330157457789E-3</v>
      </c>
    </row>
    <row r="55" spans="15:31" x14ac:dyDescent="0.25">
      <c r="P55" s="83">
        <v>0.95</v>
      </c>
      <c r="Q55" s="83">
        <f t="shared" si="2"/>
        <v>96.614999999999995</v>
      </c>
      <c r="T55" s="93" t="s">
        <v>108</v>
      </c>
      <c r="U55" s="88" t="s">
        <v>424</v>
      </c>
      <c r="W55" s="133">
        <v>42466</v>
      </c>
      <c r="X55" s="10">
        <v>99.59</v>
      </c>
      <c r="Y55" s="10">
        <v>100.54</v>
      </c>
      <c r="Z55" s="10">
        <v>98.42</v>
      </c>
      <c r="AA55" s="10">
        <v>100.37</v>
      </c>
      <c r="AB55" s="95">
        <v>5070400</v>
      </c>
      <c r="AC55" s="10">
        <v>99.71</v>
      </c>
      <c r="AD55" s="2">
        <f t="shared" si="0"/>
        <v>2.1200000000000045</v>
      </c>
      <c r="AE55" s="138">
        <f t="shared" si="1"/>
        <v>5.1411290322580516E-3</v>
      </c>
    </row>
    <row r="56" spans="15:31" x14ac:dyDescent="0.25">
      <c r="P56" s="83">
        <v>0.94</v>
      </c>
      <c r="Q56" s="83">
        <f t="shared" si="2"/>
        <v>95.597999999999999</v>
      </c>
      <c r="T56" s="93" t="s">
        <v>111</v>
      </c>
      <c r="U56" s="88">
        <v>11.92</v>
      </c>
      <c r="W56" s="133">
        <v>42465</v>
      </c>
      <c r="X56" s="10">
        <v>99.75</v>
      </c>
      <c r="Y56" s="10">
        <v>100.35</v>
      </c>
      <c r="Z56" s="10">
        <v>99.34</v>
      </c>
      <c r="AA56" s="10">
        <v>99.86</v>
      </c>
      <c r="AB56" s="95">
        <v>3120400</v>
      </c>
      <c r="AC56" s="10">
        <v>99.2</v>
      </c>
      <c r="AD56" s="2">
        <f t="shared" si="0"/>
        <v>1.0099999999999909</v>
      </c>
      <c r="AE56" s="138">
        <f t="shared" si="1"/>
        <v>-4.1160526051601254E-3</v>
      </c>
    </row>
    <row r="57" spans="15:31" x14ac:dyDescent="0.25">
      <c r="P57" s="83">
        <v>0.93</v>
      </c>
      <c r="Q57" s="83">
        <f t="shared" si="2"/>
        <v>94.581000000000003</v>
      </c>
      <c r="T57" s="93" t="s">
        <v>112</v>
      </c>
      <c r="U57" s="88">
        <v>8.5299999999999994</v>
      </c>
      <c r="W57" s="133">
        <v>42464</v>
      </c>
      <c r="X57" s="10">
        <v>100.3</v>
      </c>
      <c r="Y57" s="10">
        <v>101.18</v>
      </c>
      <c r="Z57" s="10">
        <v>99.8</v>
      </c>
      <c r="AA57" s="10">
        <v>100.27</v>
      </c>
      <c r="AB57" s="95">
        <v>3707400</v>
      </c>
      <c r="AC57" s="10">
        <v>99.61</v>
      </c>
      <c r="AD57" s="2">
        <f t="shared" si="0"/>
        <v>1.3800000000000097</v>
      </c>
      <c r="AE57" s="138">
        <f t="shared" si="1"/>
        <v>3.0208438223744416E-3</v>
      </c>
    </row>
    <row r="58" spans="15:31" x14ac:dyDescent="0.25">
      <c r="P58" s="83">
        <v>0.92</v>
      </c>
      <c r="Q58" s="83">
        <f t="shared" si="2"/>
        <v>93.564000000000007</v>
      </c>
      <c r="T58" s="93" t="s">
        <v>109</v>
      </c>
      <c r="U58" s="88" t="s">
        <v>425</v>
      </c>
      <c r="W58" s="133">
        <v>42461</v>
      </c>
      <c r="X58" s="10">
        <v>99.39</v>
      </c>
      <c r="Y58" s="10">
        <v>100.46</v>
      </c>
      <c r="Z58" s="10">
        <v>98.82</v>
      </c>
      <c r="AA58" s="10">
        <v>99.97</v>
      </c>
      <c r="AB58" s="95">
        <v>4038100</v>
      </c>
      <c r="AC58" s="10">
        <v>99.31</v>
      </c>
      <c r="AD58" s="2">
        <f t="shared" si="0"/>
        <v>1.6400000000000006</v>
      </c>
      <c r="AE58" s="138">
        <f t="shared" si="1"/>
        <v>-1.3073209975864586E-3</v>
      </c>
    </row>
    <row r="59" spans="15:31" x14ac:dyDescent="0.25">
      <c r="P59" s="83">
        <v>0.91</v>
      </c>
      <c r="Q59" s="83">
        <f t="shared" si="2"/>
        <v>92.547000000000011</v>
      </c>
      <c r="W59" s="133">
        <v>42460</v>
      </c>
      <c r="X59" s="10">
        <v>100.08</v>
      </c>
      <c r="Y59" s="10">
        <v>100.42</v>
      </c>
      <c r="Z59" s="10">
        <v>98.99</v>
      </c>
      <c r="AA59" s="10">
        <v>100.1</v>
      </c>
      <c r="AB59" s="95">
        <v>3832500</v>
      </c>
      <c r="AC59" s="10">
        <v>99.44</v>
      </c>
      <c r="AD59" s="2">
        <f t="shared" si="0"/>
        <v>1.4300000000000068</v>
      </c>
      <c r="AE59" s="138">
        <f t="shared" si="1"/>
        <v>-1.5061753188071458E-3</v>
      </c>
    </row>
    <row r="60" spans="15:31" x14ac:dyDescent="0.25">
      <c r="P60" s="83">
        <v>0.9</v>
      </c>
      <c r="Q60" s="83">
        <f t="shared" si="2"/>
        <v>91.53</v>
      </c>
      <c r="W60" s="133">
        <v>42459</v>
      </c>
      <c r="X60" s="10">
        <v>100.82</v>
      </c>
      <c r="Y60" s="10">
        <v>101</v>
      </c>
      <c r="Z60" s="10">
        <v>99.9</v>
      </c>
      <c r="AA60" s="10">
        <v>100.25</v>
      </c>
      <c r="AB60" s="95">
        <v>3010700</v>
      </c>
      <c r="AC60" s="10">
        <v>99.59</v>
      </c>
      <c r="AD60" s="2">
        <f t="shared" si="0"/>
        <v>1.0999999999999943</v>
      </c>
      <c r="AE60" s="138">
        <f t="shared" si="1"/>
        <v>1.3070581138145965E-3</v>
      </c>
    </row>
    <row r="61" spans="15:31" x14ac:dyDescent="0.25">
      <c r="W61" s="133">
        <v>42458</v>
      </c>
      <c r="X61" s="10">
        <v>98.41</v>
      </c>
      <c r="Y61" s="10">
        <v>100.32</v>
      </c>
      <c r="Z61" s="10">
        <v>98.08</v>
      </c>
      <c r="AA61" s="10">
        <v>100.12</v>
      </c>
      <c r="AB61" s="95">
        <v>3766600</v>
      </c>
      <c r="AC61" s="10">
        <v>99.46</v>
      </c>
      <c r="AD61" s="2">
        <f t="shared" si="0"/>
        <v>2.2399999999999949</v>
      </c>
      <c r="AE61" s="138">
        <f t="shared" si="1"/>
        <v>1.221249745572961E-2</v>
      </c>
    </row>
    <row r="62" spans="15:31" x14ac:dyDescent="0.25">
      <c r="W62" s="133">
        <v>42457</v>
      </c>
      <c r="X62" s="10">
        <v>98.96</v>
      </c>
      <c r="Y62" s="10">
        <v>99.29</v>
      </c>
      <c r="Z62" s="10">
        <v>98.65</v>
      </c>
      <c r="AA62" s="10">
        <v>98.91</v>
      </c>
      <c r="AB62" s="95">
        <v>2279700</v>
      </c>
      <c r="AC62" s="10">
        <v>98.26</v>
      </c>
      <c r="AD62" s="2">
        <f t="shared" si="0"/>
        <v>0.64000000000000057</v>
      </c>
      <c r="AE62" s="138">
        <f t="shared" si="1"/>
        <v>-1.5242353419366861E-3</v>
      </c>
    </row>
    <row r="63" spans="15:31" x14ac:dyDescent="0.25">
      <c r="W63" s="133">
        <v>42453</v>
      </c>
      <c r="X63" s="10">
        <v>98.15</v>
      </c>
      <c r="Y63" s="10">
        <v>99.08</v>
      </c>
      <c r="Z63" s="10">
        <v>98</v>
      </c>
      <c r="AA63" s="10">
        <v>99.06</v>
      </c>
      <c r="AB63" s="95">
        <v>2847000</v>
      </c>
      <c r="AC63" s="10">
        <v>98.41</v>
      </c>
      <c r="AD63" s="2">
        <f t="shared" si="0"/>
        <v>1.0799999999999983</v>
      </c>
      <c r="AE63" s="138">
        <f t="shared" si="1"/>
        <v>-5.0782043469421723E-4</v>
      </c>
    </row>
    <row r="64" spans="15:31" x14ac:dyDescent="0.25">
      <c r="W64" s="133">
        <v>42452</v>
      </c>
      <c r="X64" s="10">
        <v>98.77</v>
      </c>
      <c r="Y64" s="10">
        <v>99.47</v>
      </c>
      <c r="Z64" s="10">
        <v>98.28</v>
      </c>
      <c r="AA64" s="10">
        <v>99.11</v>
      </c>
      <c r="AB64" s="95">
        <v>3235300</v>
      </c>
      <c r="AC64" s="10">
        <v>98.46</v>
      </c>
      <c r="AD64" s="2">
        <f t="shared" si="0"/>
        <v>1.1899999999999977</v>
      </c>
      <c r="AE64" s="138">
        <f t="shared" si="1"/>
        <v>4.5913682277316514E-3</v>
      </c>
    </row>
    <row r="65" spans="23:31" x14ac:dyDescent="0.25">
      <c r="W65" s="133">
        <v>42451</v>
      </c>
      <c r="X65" s="10">
        <v>98.68</v>
      </c>
      <c r="Y65" s="10">
        <v>99.27</v>
      </c>
      <c r="Z65" s="10">
        <v>98.31</v>
      </c>
      <c r="AA65" s="10">
        <v>98.66</v>
      </c>
      <c r="AB65" s="95">
        <v>3510400</v>
      </c>
      <c r="AC65" s="10">
        <v>98.01</v>
      </c>
      <c r="AD65" s="2">
        <f t="shared" si="0"/>
        <v>0.95999999999999375</v>
      </c>
      <c r="AE65" s="138">
        <f t="shared" si="1"/>
        <v>-5.1766138855053878E-3</v>
      </c>
    </row>
    <row r="66" spans="23:31" x14ac:dyDescent="0.25">
      <c r="W66" s="133">
        <v>42450</v>
      </c>
      <c r="X66" s="10">
        <v>99.08</v>
      </c>
      <c r="Y66" s="10">
        <v>99.6</v>
      </c>
      <c r="Z66" s="10">
        <v>98.79</v>
      </c>
      <c r="AA66" s="10">
        <v>99.17</v>
      </c>
      <c r="AB66" s="95">
        <v>3996700</v>
      </c>
      <c r="AC66" s="10">
        <v>98.52</v>
      </c>
      <c r="AD66" s="2">
        <f t="shared" si="0"/>
        <v>0.80999999999998806</v>
      </c>
      <c r="AE66" s="138">
        <f t="shared" si="1"/>
        <v>1.2195121951219523E-3</v>
      </c>
    </row>
    <row r="67" spans="23:31" x14ac:dyDescent="0.25">
      <c r="W67" s="133">
        <v>42447</v>
      </c>
      <c r="X67" s="10">
        <v>99.21</v>
      </c>
      <c r="Y67" s="10">
        <v>100.29</v>
      </c>
      <c r="Z67" s="10">
        <v>98.82</v>
      </c>
      <c r="AA67" s="10">
        <v>99.05</v>
      </c>
      <c r="AB67" s="95">
        <v>9506900</v>
      </c>
      <c r="AC67" s="10">
        <v>98.4</v>
      </c>
      <c r="AD67" s="2">
        <f>Y67-Z67</f>
        <v>1.4700000000000131</v>
      </c>
      <c r="AE67" s="138">
        <f>AC67/AC68-1</f>
        <v>2.1387106630004205E-3</v>
      </c>
    </row>
    <row r="68" spans="23:31" x14ac:dyDescent="0.25">
      <c r="W68" s="133">
        <v>42446</v>
      </c>
      <c r="X68" s="10">
        <v>97.82</v>
      </c>
      <c r="Y68" s="10">
        <v>99.27</v>
      </c>
      <c r="Z68" s="10">
        <v>97.39</v>
      </c>
      <c r="AA68" s="10">
        <v>98.84</v>
      </c>
      <c r="AB68" s="95">
        <v>4166100</v>
      </c>
      <c r="AC68" s="10">
        <v>98.19</v>
      </c>
      <c r="AD68" s="2">
        <f>Y68-Z68</f>
        <v>1.8799999999999955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42541</v>
      </c>
      <c r="X2" s="10">
        <v>139.22</v>
      </c>
      <c r="Y2" s="10">
        <v>139.84</v>
      </c>
      <c r="Z2" s="10">
        <v>138.13999999999999</v>
      </c>
      <c r="AA2" s="10">
        <v>138.52000000000001</v>
      </c>
      <c r="AB2" s="95">
        <v>3573600</v>
      </c>
      <c r="AC2" s="10">
        <v>138.52000000000001</v>
      </c>
      <c r="AD2" s="2">
        <f>Y2-Z2</f>
        <v>1.7000000000000171</v>
      </c>
      <c r="AE2" s="138">
        <f>AC2/AC3-1</f>
        <v>6.0280339893965529E-3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138.52000000000001</v>
      </c>
      <c r="W3" s="133">
        <v>42538</v>
      </c>
      <c r="X3" s="10">
        <v>138.76</v>
      </c>
      <c r="Y3" s="10">
        <v>138.85</v>
      </c>
      <c r="Z3" s="10">
        <v>136.55000000000001</v>
      </c>
      <c r="AA3" s="10">
        <v>137.69</v>
      </c>
      <c r="AB3" s="95">
        <v>4430900</v>
      </c>
      <c r="AC3" s="10">
        <v>137.69</v>
      </c>
      <c r="AD3" s="2">
        <f t="shared" ref="AD3:AD66" si="0">Y3-Z3</f>
        <v>2.2999999999999829</v>
      </c>
      <c r="AE3" s="138">
        <f t="shared" ref="AE3:AE66" si="1">AC3/AC4-1</f>
        <v>-6.9955286311841336E-3</v>
      </c>
      <c r="AI3" t="s">
        <v>175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138.52000000000001</v>
      </c>
      <c r="W4" s="133">
        <v>42537</v>
      </c>
      <c r="X4" s="10">
        <v>137.21</v>
      </c>
      <c r="Y4" s="10">
        <v>138.88999999999999</v>
      </c>
      <c r="Z4" s="10">
        <v>136.38</v>
      </c>
      <c r="AA4" s="10">
        <v>138.66</v>
      </c>
      <c r="AB4" s="95">
        <v>3176100</v>
      </c>
      <c r="AC4" s="10">
        <v>138.66</v>
      </c>
      <c r="AD4" s="2">
        <f t="shared" si="0"/>
        <v>2.5099999999999909</v>
      </c>
      <c r="AE4" s="138">
        <f t="shared" si="1"/>
        <v>1.0199621156928407E-2</v>
      </c>
      <c r="AI4" t="s">
        <v>176</v>
      </c>
      <c r="AJ4">
        <v>-10</v>
      </c>
      <c r="AK4" t="s">
        <v>171</v>
      </c>
      <c r="AL4" t="s">
        <v>171</v>
      </c>
      <c r="AO4" s="24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42536</v>
      </c>
      <c r="X5" s="10">
        <v>137.74</v>
      </c>
      <c r="Y5" s="10">
        <v>138.16999999999999</v>
      </c>
      <c r="Z5" s="10">
        <v>137.05000000000001</v>
      </c>
      <c r="AA5" s="10">
        <v>137.26</v>
      </c>
      <c r="AB5" s="95">
        <v>2369400</v>
      </c>
      <c r="AC5" s="10">
        <v>137.26</v>
      </c>
      <c r="AD5" s="2">
        <f t="shared" si="0"/>
        <v>1.1199999999999761</v>
      </c>
      <c r="AE5" s="138" t="e">
        <f t="shared" si="1"/>
        <v>#DIV/0!</v>
      </c>
      <c r="AI5" t="s">
        <v>174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42536</v>
      </c>
      <c r="X6" s="10" t="s">
        <v>333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  <c r="AI6" t="s">
        <v>170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200</v>
      </c>
      <c r="Q7" s="2">
        <f>Q10+Q8</f>
        <v>176.70000000000073</v>
      </c>
      <c r="R7" s="205"/>
      <c r="W7" s="133">
        <v>42535</v>
      </c>
      <c r="X7" s="10">
        <v>137.88</v>
      </c>
      <c r="Y7" s="10">
        <v>138.26</v>
      </c>
      <c r="Z7" s="10">
        <v>137.34</v>
      </c>
      <c r="AA7" s="10">
        <v>137.87</v>
      </c>
      <c r="AB7" s="95">
        <v>2970700</v>
      </c>
      <c r="AC7" s="10">
        <v>137.24</v>
      </c>
      <c r="AD7" s="2">
        <f t="shared" si="0"/>
        <v>0.91999999999998749</v>
      </c>
      <c r="AE7" s="138">
        <f t="shared" si="1"/>
        <v>-1.6004655899898301E-3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205</v>
      </c>
      <c r="P8" s="34"/>
      <c r="Q8" s="2">
        <f>K18+M18-F18+Q2*Q4</f>
        <v>0</v>
      </c>
      <c r="W8" s="133">
        <v>42534</v>
      </c>
      <c r="X8" s="10">
        <v>139</v>
      </c>
      <c r="Y8" s="10">
        <v>140.13</v>
      </c>
      <c r="Z8" s="10">
        <v>138.08000000000001</v>
      </c>
      <c r="AA8" s="10">
        <v>138.09</v>
      </c>
      <c r="AB8" s="95">
        <v>2813600</v>
      </c>
      <c r="AC8" s="10">
        <v>137.46</v>
      </c>
      <c r="AD8" s="2">
        <f t="shared" si="0"/>
        <v>2.0499999999999829</v>
      </c>
      <c r="AE8" s="138">
        <f t="shared" si="1"/>
        <v>-8.296659692662911E-3</v>
      </c>
    </row>
    <row r="9" spans="1:43" x14ac:dyDescent="0.25">
      <c r="O9" s="11" t="s">
        <v>272</v>
      </c>
      <c r="Q9" s="138">
        <f>IF(Q2=0, 0, Q8/Q6)</f>
        <v>0</v>
      </c>
      <c r="W9" s="133">
        <v>42531</v>
      </c>
      <c r="X9" s="10">
        <v>140.25</v>
      </c>
      <c r="Y9" s="10">
        <v>140.38999999999999</v>
      </c>
      <c r="Z9" s="10">
        <v>138.63999999999999</v>
      </c>
      <c r="AA9" s="10">
        <v>139.24</v>
      </c>
      <c r="AB9" s="95">
        <v>2805800</v>
      </c>
      <c r="AC9" s="10">
        <v>138.61000000000001</v>
      </c>
      <c r="AD9" s="2">
        <f t="shared" si="0"/>
        <v>1.75</v>
      </c>
      <c r="AE9" s="138">
        <f t="shared" si="1"/>
        <v>-1.0211368180519709E-2</v>
      </c>
    </row>
    <row r="10" spans="1:43" x14ac:dyDescent="0.25">
      <c r="O10" s="11" t="s">
        <v>271</v>
      </c>
      <c r="P10" s="34"/>
      <c r="Q10" s="2">
        <f>M33</f>
        <v>176.70000000000073</v>
      </c>
      <c r="W10" s="133">
        <v>42530</v>
      </c>
      <c r="X10" s="10">
        <v>140.49</v>
      </c>
      <c r="Y10" s="10">
        <v>140.87</v>
      </c>
      <c r="Z10" s="10">
        <v>139.54</v>
      </c>
      <c r="AA10" s="10">
        <v>140.68</v>
      </c>
      <c r="AB10" s="95">
        <v>3682400</v>
      </c>
      <c r="AC10" s="10">
        <v>140.04</v>
      </c>
      <c r="AD10" s="2">
        <f t="shared" si="0"/>
        <v>1.3300000000000125</v>
      </c>
      <c r="AE10" s="138">
        <f t="shared" si="1"/>
        <v>2.0034344590726949E-3</v>
      </c>
    </row>
    <row r="11" spans="1:43" x14ac:dyDescent="0.25">
      <c r="O11" s="11" t="s">
        <v>193</v>
      </c>
      <c r="P11" s="34"/>
      <c r="Q11" s="138">
        <f>IF(U58="N/A (N/A)", 0, VALUE(TRIM(CLEAN(MID(U58, FIND("(", U58)+1, 5)))))</f>
        <v>1.8200000000000001E-2</v>
      </c>
      <c r="W11" s="133">
        <v>42529</v>
      </c>
      <c r="X11" s="10">
        <v>137.27000000000001</v>
      </c>
      <c r="Y11" s="10">
        <v>140.88999999999999</v>
      </c>
      <c r="Z11" s="10">
        <v>137</v>
      </c>
      <c r="AA11" s="10">
        <v>140.4</v>
      </c>
      <c r="AB11" s="95">
        <v>6180800</v>
      </c>
      <c r="AC11" s="10">
        <v>139.76</v>
      </c>
      <c r="AD11" s="2">
        <f t="shared" si="0"/>
        <v>3.8899999999999864</v>
      </c>
      <c r="AE11" s="138">
        <f t="shared" si="1"/>
        <v>2.5234741784037507E-2</v>
      </c>
    </row>
    <row r="12" spans="1:43" x14ac:dyDescent="0.25">
      <c r="W12" s="133">
        <v>42528</v>
      </c>
      <c r="X12" s="10">
        <v>138.16</v>
      </c>
      <c r="Y12" s="10">
        <v>138.5</v>
      </c>
      <c r="Z12" s="10">
        <v>136.88</v>
      </c>
      <c r="AA12" s="10">
        <v>136.94</v>
      </c>
      <c r="AB12" s="95">
        <v>2943200</v>
      </c>
      <c r="AC12" s="10">
        <v>136.32</v>
      </c>
      <c r="AD12" s="2">
        <f t="shared" si="0"/>
        <v>1.6200000000000045</v>
      </c>
      <c r="AE12" s="138">
        <f t="shared" si="1"/>
        <v>-8.7260034904015349E-3</v>
      </c>
    </row>
    <row r="13" spans="1:43" x14ac:dyDescent="0.25">
      <c r="W13" s="133">
        <v>42527</v>
      </c>
      <c r="X13" s="10">
        <v>136.91999999999999</v>
      </c>
      <c r="Y13" s="10">
        <v>138.38999999999999</v>
      </c>
      <c r="Z13" s="10">
        <v>136.51</v>
      </c>
      <c r="AA13" s="10">
        <v>138.15</v>
      </c>
      <c r="AB13" s="95">
        <v>2959900</v>
      </c>
      <c r="AC13" s="10">
        <v>137.52000000000001</v>
      </c>
      <c r="AD13" s="2">
        <f t="shared" si="0"/>
        <v>1.8799999999999955</v>
      </c>
      <c r="AE13" s="138">
        <f t="shared" si="1"/>
        <v>9.5433856996036681E-3</v>
      </c>
    </row>
    <row r="14" spans="1:43" x14ac:dyDescent="0.25">
      <c r="W14" s="133">
        <v>42524</v>
      </c>
      <c r="X14" s="10">
        <v>135.61000000000001</v>
      </c>
      <c r="Y14" s="10">
        <v>137.12</v>
      </c>
      <c r="Z14" s="10">
        <v>135.15</v>
      </c>
      <c r="AA14" s="10">
        <v>136.84</v>
      </c>
      <c r="AB14" s="95">
        <v>3625600</v>
      </c>
      <c r="AC14" s="10">
        <v>136.22</v>
      </c>
      <c r="AD14" s="2">
        <f t="shared" si="0"/>
        <v>1.9699999999999989</v>
      </c>
      <c r="AE14" s="138">
        <f t="shared" si="1"/>
        <v>5.9075468911535811E-3</v>
      </c>
    </row>
    <row r="15" spans="1:43" x14ac:dyDescent="0.25">
      <c r="W15" s="133">
        <v>42523</v>
      </c>
      <c r="X15" s="10">
        <v>134.26</v>
      </c>
      <c r="Y15" s="10">
        <v>136.15</v>
      </c>
      <c r="Z15" s="10">
        <v>134.01</v>
      </c>
      <c r="AA15" s="10">
        <v>136.04</v>
      </c>
      <c r="AB15" s="95">
        <v>4015000</v>
      </c>
      <c r="AC15" s="10">
        <v>135.41999999999999</v>
      </c>
      <c r="AD15" s="2">
        <f t="shared" si="0"/>
        <v>2.1400000000000148</v>
      </c>
      <c r="AE15" s="138">
        <f t="shared" si="1"/>
        <v>1.1200716845878089E-2</v>
      </c>
    </row>
    <row r="16" spans="1:43" x14ac:dyDescent="0.25">
      <c r="W16" s="133">
        <v>42522</v>
      </c>
      <c r="X16" s="10">
        <v>133.58000000000001</v>
      </c>
      <c r="Y16" s="10">
        <v>134.85</v>
      </c>
      <c r="Z16" s="10">
        <v>133.02000000000001</v>
      </c>
      <c r="AA16" s="10">
        <v>134.53</v>
      </c>
      <c r="AB16" s="95">
        <v>2618000</v>
      </c>
      <c r="AC16" s="10">
        <v>133.91999999999999</v>
      </c>
      <c r="AD16" s="2">
        <f t="shared" si="0"/>
        <v>1.8299999999999841</v>
      </c>
      <c r="AE16" s="138">
        <f t="shared" si="1"/>
        <v>6.4632496618066693E-3</v>
      </c>
    </row>
    <row r="17" spans="1:31" x14ac:dyDescent="0.25">
      <c r="W17" s="133">
        <v>42521</v>
      </c>
      <c r="X17" s="10">
        <v>134.6</v>
      </c>
      <c r="Y17" s="10">
        <v>134.75</v>
      </c>
      <c r="Z17" s="10">
        <v>133.47999999999999</v>
      </c>
      <c r="AA17" s="10">
        <v>133.66999999999999</v>
      </c>
      <c r="AB17" s="95">
        <v>3634100</v>
      </c>
      <c r="AC17" s="10">
        <v>133.06</v>
      </c>
      <c r="AD17" s="2">
        <f t="shared" si="0"/>
        <v>1.2700000000000102</v>
      </c>
      <c r="AE17" s="138">
        <f t="shared" si="1"/>
        <v>-2.4739485718567877E-3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42517</v>
      </c>
      <c r="X18" s="10">
        <v>132.97999999999999</v>
      </c>
      <c r="Y18" s="10">
        <v>134.53</v>
      </c>
      <c r="Z18" s="10">
        <v>132.96</v>
      </c>
      <c r="AA18" s="10">
        <v>134</v>
      </c>
      <c r="AB18" s="95">
        <v>1833400</v>
      </c>
      <c r="AC18" s="10">
        <v>133.38999999999999</v>
      </c>
      <c r="AD18" s="2">
        <f t="shared" si="0"/>
        <v>1.5699999999999932</v>
      </c>
      <c r="AE18" s="138">
        <f t="shared" si="1"/>
        <v>7.6295512917359254E-3</v>
      </c>
    </row>
    <row r="19" spans="1:31" x14ac:dyDescent="0.25">
      <c r="W19" s="133">
        <v>42516</v>
      </c>
      <c r="X19" s="10">
        <v>133.5</v>
      </c>
      <c r="Y19" s="10">
        <v>133.96</v>
      </c>
      <c r="Z19" s="10">
        <v>132.66</v>
      </c>
      <c r="AA19" s="10">
        <v>132.97999999999999</v>
      </c>
      <c r="AB19" s="95">
        <v>1499300</v>
      </c>
      <c r="AC19" s="10">
        <v>132.38</v>
      </c>
      <c r="AD19" s="2">
        <f t="shared" si="0"/>
        <v>1.3000000000000114</v>
      </c>
      <c r="AE19" s="138">
        <f t="shared" si="1"/>
        <v>-3.3127541032976771E-3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42515</v>
      </c>
      <c r="X20" s="10">
        <v>133.21</v>
      </c>
      <c r="Y20" s="10">
        <v>134.30000000000001</v>
      </c>
      <c r="Z20" s="10">
        <v>132.78</v>
      </c>
      <c r="AA20" s="10">
        <v>133.41999999999999</v>
      </c>
      <c r="AB20" s="95">
        <v>2211300</v>
      </c>
      <c r="AC20" s="10">
        <v>132.82</v>
      </c>
      <c r="AD20" s="2">
        <f t="shared" si="0"/>
        <v>1.5200000000000102</v>
      </c>
      <c r="AE20" s="138">
        <f t="shared" si="1"/>
        <v>6.2883551784225222E-3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42514</v>
      </c>
      <c r="X21" s="10">
        <v>130.76</v>
      </c>
      <c r="Y21" s="10">
        <v>132.99</v>
      </c>
      <c r="Z21" s="10">
        <v>130.31</v>
      </c>
      <c r="AA21" s="10">
        <v>132.59</v>
      </c>
      <c r="AB21" s="95">
        <v>2702400</v>
      </c>
      <c r="AC21" s="10">
        <v>131.99</v>
      </c>
      <c r="AD21" s="2">
        <f t="shared" si="0"/>
        <v>2.6800000000000068</v>
      </c>
      <c r="AE21" s="138">
        <f t="shared" si="1"/>
        <v>1.6637140876530898E-2</v>
      </c>
    </row>
    <row r="22" spans="1:31" x14ac:dyDescent="0.25">
      <c r="B22" s="201">
        <v>42328</v>
      </c>
      <c r="C22" s="10">
        <v>0</v>
      </c>
      <c r="D22" s="212" t="s">
        <v>130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42513</v>
      </c>
      <c r="X22" s="10">
        <v>130.13</v>
      </c>
      <c r="Y22" s="10">
        <v>131.19999999999999</v>
      </c>
      <c r="Z22" s="10">
        <v>130.01</v>
      </c>
      <c r="AA22" s="10">
        <v>130.41999999999999</v>
      </c>
      <c r="AB22" s="95">
        <v>3036500</v>
      </c>
      <c r="AC22" s="10">
        <v>129.83000000000001</v>
      </c>
      <c r="AD22" s="2">
        <f t="shared" si="0"/>
        <v>1.1899999999999977</v>
      </c>
      <c r="AE22" s="138">
        <f t="shared" si="1"/>
        <v>-3.9892596854620432E-3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42510</v>
      </c>
      <c r="X23" s="10">
        <v>130.63</v>
      </c>
      <c r="Y23" s="10">
        <v>131.79</v>
      </c>
      <c r="Z23" s="10">
        <v>130.19999999999999</v>
      </c>
      <c r="AA23" s="10">
        <v>130.94</v>
      </c>
      <c r="AB23" s="95">
        <v>2538100</v>
      </c>
      <c r="AC23" s="10">
        <v>130.35</v>
      </c>
      <c r="AD23" s="2">
        <f t="shared" si="0"/>
        <v>1.5900000000000034</v>
      </c>
      <c r="AE23" s="138">
        <f t="shared" si="1"/>
        <v>7.2637354145739241E-3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42509</v>
      </c>
      <c r="X24" s="10">
        <v>129.69</v>
      </c>
      <c r="Y24" s="10">
        <v>131.12</v>
      </c>
      <c r="Z24" s="10">
        <v>128.76</v>
      </c>
      <c r="AA24" s="10">
        <v>130</v>
      </c>
      <c r="AB24" s="95">
        <v>2756000</v>
      </c>
      <c r="AC24" s="10">
        <v>129.41</v>
      </c>
      <c r="AD24" s="2">
        <f t="shared" si="0"/>
        <v>2.3600000000000136</v>
      </c>
      <c r="AE24" s="138">
        <f t="shared" si="1"/>
        <v>-3.9254926108374111E-3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42508</v>
      </c>
      <c r="X25" s="10">
        <v>129.11000000000001</v>
      </c>
      <c r="Y25" s="10">
        <v>131.27000000000001</v>
      </c>
      <c r="Z25" s="10">
        <v>128.93</v>
      </c>
      <c r="AA25" s="10">
        <v>130.51</v>
      </c>
      <c r="AB25" s="95">
        <v>2253800</v>
      </c>
      <c r="AC25" s="10">
        <v>129.91999999999999</v>
      </c>
      <c r="AD25" s="2">
        <f t="shared" si="0"/>
        <v>2.3400000000000034</v>
      </c>
      <c r="AE25" s="138">
        <f t="shared" si="1"/>
        <v>7.3660541211133523E-3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42507</v>
      </c>
      <c r="X26" s="10">
        <v>130.57</v>
      </c>
      <c r="Y26" s="10">
        <v>131.22</v>
      </c>
      <c r="Z26" s="10">
        <v>128.99</v>
      </c>
      <c r="AA26" s="10">
        <v>129.56</v>
      </c>
      <c r="AB26" s="95">
        <v>2294500</v>
      </c>
      <c r="AC26" s="10">
        <v>128.97</v>
      </c>
      <c r="AD26" s="2">
        <f t="shared" si="0"/>
        <v>2.2299999999999898</v>
      </c>
      <c r="AE26" s="138">
        <f t="shared" si="1"/>
        <v>-8.304498269896321E-3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42506</v>
      </c>
      <c r="X27" s="10">
        <v>128.75</v>
      </c>
      <c r="Y27" s="10">
        <v>130.86000000000001</v>
      </c>
      <c r="Z27" s="10">
        <v>128.53</v>
      </c>
      <c r="AA27" s="10">
        <v>130.63999999999999</v>
      </c>
      <c r="AB27" s="95">
        <v>2466000</v>
      </c>
      <c r="AC27" s="10">
        <v>130.05000000000001</v>
      </c>
      <c r="AD27" s="2">
        <f t="shared" si="0"/>
        <v>2.3300000000000125</v>
      </c>
      <c r="AE27" s="138">
        <f t="shared" si="1"/>
        <v>1.2692726989565584E-2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42503</v>
      </c>
      <c r="X28" s="10">
        <v>129.1</v>
      </c>
      <c r="Y28" s="10">
        <v>130.03</v>
      </c>
      <c r="Z28" s="10">
        <v>128.55000000000001</v>
      </c>
      <c r="AA28" s="10">
        <v>129</v>
      </c>
      <c r="AB28" s="95">
        <v>3137300</v>
      </c>
      <c r="AC28" s="10">
        <v>128.41999999999999</v>
      </c>
      <c r="AD28" s="2">
        <f t="shared" si="0"/>
        <v>1.4799999999999898</v>
      </c>
      <c r="AE28" s="138">
        <f t="shared" si="1"/>
        <v>-5.6523422377082744E-3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42502</v>
      </c>
      <c r="X29" s="10">
        <v>131</v>
      </c>
      <c r="Y29" s="10">
        <v>131.29</v>
      </c>
      <c r="Z29" s="10">
        <v>128.75</v>
      </c>
      <c r="AA29" s="10">
        <v>129.74</v>
      </c>
      <c r="AB29" s="95">
        <v>3210400</v>
      </c>
      <c r="AC29" s="10">
        <v>129.15</v>
      </c>
      <c r="AD29" s="2">
        <f t="shared" si="0"/>
        <v>2.539999999999992</v>
      </c>
      <c r="AE29" s="138">
        <f t="shared" si="1"/>
        <v>-7.3020753266717087E-3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42501</v>
      </c>
      <c r="X30" s="10">
        <v>133.74</v>
      </c>
      <c r="Y30" s="10">
        <v>134</v>
      </c>
      <c r="Z30" s="10">
        <v>130.58000000000001</v>
      </c>
      <c r="AA30" s="10">
        <v>130.69</v>
      </c>
      <c r="AB30" s="95">
        <v>3450800</v>
      </c>
      <c r="AC30" s="10">
        <v>130.1</v>
      </c>
      <c r="AD30" s="2">
        <f t="shared" si="0"/>
        <v>3.4199999999999875</v>
      </c>
      <c r="AE30" s="138">
        <f t="shared" si="1"/>
        <v>-2.1510228640192586E-2</v>
      </c>
    </row>
    <row r="31" spans="1:31" x14ac:dyDescent="0.25">
      <c r="G31" s="3"/>
      <c r="H31" s="245"/>
      <c r="W31" s="133">
        <v>42500</v>
      </c>
      <c r="X31" s="10">
        <v>132.91999999999999</v>
      </c>
      <c r="Y31" s="10">
        <v>133.6</v>
      </c>
      <c r="Z31" s="10">
        <v>132.58000000000001</v>
      </c>
      <c r="AA31" s="10">
        <v>133.57</v>
      </c>
      <c r="AB31" s="95">
        <v>2223500</v>
      </c>
      <c r="AC31" s="10">
        <v>132.96</v>
      </c>
      <c r="AD31" s="2">
        <f t="shared" si="0"/>
        <v>1.0199999999999818</v>
      </c>
      <c r="AE31" s="138">
        <f t="shared" si="1"/>
        <v>6.7388506095253931E-3</v>
      </c>
    </row>
    <row r="32" spans="1:31" x14ac:dyDescent="0.25">
      <c r="W32" s="133">
        <v>42499</v>
      </c>
      <c r="X32" s="10">
        <v>131.75</v>
      </c>
      <c r="Y32" s="10">
        <v>133.59</v>
      </c>
      <c r="Z32" s="10">
        <v>131.57</v>
      </c>
      <c r="AA32" s="10">
        <v>132.66999999999999</v>
      </c>
      <c r="AB32" s="95">
        <v>2191800</v>
      </c>
      <c r="AC32" s="10">
        <v>132.07</v>
      </c>
      <c r="AD32" s="2">
        <f t="shared" si="0"/>
        <v>2.0200000000000102</v>
      </c>
      <c r="AE32" s="138">
        <f t="shared" si="1"/>
        <v>4.7930614729154719E-3</v>
      </c>
    </row>
    <row r="33" spans="1:31" x14ac:dyDescent="0.25">
      <c r="L33" t="s">
        <v>271</v>
      </c>
      <c r="M33" s="2">
        <f>M44+K44-F44</f>
        <v>176.70000000000073</v>
      </c>
      <c r="W33" s="133">
        <v>42496</v>
      </c>
      <c r="X33" s="10">
        <v>132.09</v>
      </c>
      <c r="Y33" s="10">
        <v>132.28</v>
      </c>
      <c r="Z33" s="10">
        <v>130.6</v>
      </c>
      <c r="AA33" s="10">
        <v>132.04</v>
      </c>
      <c r="AB33" s="95">
        <v>2618600</v>
      </c>
      <c r="AC33" s="10">
        <v>131.44</v>
      </c>
      <c r="AD33" s="2">
        <f t="shared" si="0"/>
        <v>1.6800000000000068</v>
      </c>
      <c r="AE33" s="138">
        <f t="shared" si="1"/>
        <v>-2.0499582415914874E-3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94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95</v>
      </c>
      <c r="K34" s="279" t="s">
        <v>61</v>
      </c>
      <c r="L34" s="279" t="s">
        <v>77</v>
      </c>
      <c r="M34" s="279" t="s">
        <v>38</v>
      </c>
      <c r="W34" s="133">
        <v>42495</v>
      </c>
      <c r="X34" s="10">
        <v>132.05000000000001</v>
      </c>
      <c r="Y34" s="10">
        <v>133.28</v>
      </c>
      <c r="Z34" s="10">
        <v>131.85</v>
      </c>
      <c r="AA34" s="10">
        <v>132.31</v>
      </c>
      <c r="AB34" s="95">
        <v>2054700</v>
      </c>
      <c r="AC34" s="10">
        <v>131.71</v>
      </c>
      <c r="AD34" s="2">
        <f t="shared" si="0"/>
        <v>1.4300000000000068</v>
      </c>
      <c r="AE34" s="138">
        <f t="shared" si="1"/>
        <v>2.1304116259606154E-3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42494</v>
      </c>
      <c r="X35" s="10">
        <v>131.02000000000001</v>
      </c>
      <c r="Y35" s="10">
        <v>132.41</v>
      </c>
      <c r="Z35" s="10">
        <v>130.59</v>
      </c>
      <c r="AA35" s="10">
        <v>132.03</v>
      </c>
      <c r="AB35" s="95">
        <v>2909300</v>
      </c>
      <c r="AC35" s="10">
        <v>131.43</v>
      </c>
      <c r="AD35" s="2">
        <f t="shared" si="0"/>
        <v>1.8199999999999932</v>
      </c>
      <c r="AE35" s="138">
        <f t="shared" si="1"/>
        <v>-3.2610344304565553E-3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42493</v>
      </c>
      <c r="X36" s="10">
        <v>131.37</v>
      </c>
      <c r="Y36" s="10">
        <v>133.22999999999999</v>
      </c>
      <c r="Z36" s="10">
        <v>131.13</v>
      </c>
      <c r="AA36" s="10">
        <v>132.46</v>
      </c>
      <c r="AB36" s="95">
        <v>3632300</v>
      </c>
      <c r="AC36" s="10">
        <v>131.86000000000001</v>
      </c>
      <c r="AD36" s="2">
        <f t="shared" si="0"/>
        <v>2.0999999999999943</v>
      </c>
      <c r="AE36" s="138">
        <f t="shared" si="1"/>
        <v>2.7376425855514253E-3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42492</v>
      </c>
      <c r="X37" s="10">
        <v>132.61000000000001</v>
      </c>
      <c r="Y37" s="10">
        <v>132.93</v>
      </c>
      <c r="Z37" s="10">
        <v>130.91999999999999</v>
      </c>
      <c r="AA37" s="10">
        <v>132.1</v>
      </c>
      <c r="AB37" s="95">
        <v>2887700</v>
      </c>
      <c r="AC37" s="10">
        <v>131.5</v>
      </c>
      <c r="AD37" s="2">
        <f t="shared" si="0"/>
        <v>2.0100000000000193</v>
      </c>
      <c r="AE37" s="138">
        <f t="shared" si="1"/>
        <v>3.2041501373205605E-3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42489</v>
      </c>
      <c r="X38" s="10">
        <v>131.06</v>
      </c>
      <c r="Y38" s="10">
        <v>131.88</v>
      </c>
      <c r="Z38" s="10">
        <v>128.93</v>
      </c>
      <c r="AA38" s="10">
        <v>131.68</v>
      </c>
      <c r="AB38" s="95">
        <v>4161100</v>
      </c>
      <c r="AC38" s="10">
        <v>131.08000000000001</v>
      </c>
      <c r="AD38" s="2">
        <f t="shared" si="0"/>
        <v>2.9499999999999886</v>
      </c>
      <c r="AE38" s="138">
        <f t="shared" si="1"/>
        <v>-2.9664562257548655E-3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42488</v>
      </c>
      <c r="X39" s="10">
        <v>132.79</v>
      </c>
      <c r="Y39" s="10">
        <v>134.38999999999999</v>
      </c>
      <c r="Z39" s="10">
        <v>131.69</v>
      </c>
      <c r="AA39" s="10">
        <v>132.07</v>
      </c>
      <c r="AB39" s="95">
        <v>3332800</v>
      </c>
      <c r="AC39" s="10">
        <v>131.47</v>
      </c>
      <c r="AD39" s="2">
        <f t="shared" si="0"/>
        <v>2.6999999999999886</v>
      </c>
      <c r="AE39" s="138">
        <f t="shared" si="1"/>
        <v>-5.5219364599091714E-3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42487</v>
      </c>
      <c r="X40" s="10">
        <v>134.34</v>
      </c>
      <c r="Y40" s="10">
        <v>134.58000000000001</v>
      </c>
      <c r="Z40" s="10">
        <v>131.9</v>
      </c>
      <c r="AA40" s="10">
        <v>132.80000000000001</v>
      </c>
      <c r="AB40" s="95">
        <v>3358800</v>
      </c>
      <c r="AC40" s="10">
        <v>132.19999999999999</v>
      </c>
      <c r="AD40" s="2">
        <f t="shared" si="0"/>
        <v>2.6800000000000068</v>
      </c>
      <c r="AE40" s="138">
        <f t="shared" si="1"/>
        <v>-1.0701189852578064E-2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4" t="s">
        <v>78</v>
      </c>
      <c r="P41" s="474"/>
      <c r="Q41" s="34"/>
      <c r="W41" s="133">
        <v>42486</v>
      </c>
      <c r="X41" s="10">
        <v>133.97</v>
      </c>
      <c r="Y41" s="10">
        <v>134.61000000000001</v>
      </c>
      <c r="Z41" s="10">
        <v>133</v>
      </c>
      <c r="AA41" s="10">
        <v>134.24</v>
      </c>
      <c r="AB41" s="95">
        <v>2638000</v>
      </c>
      <c r="AC41" s="10">
        <v>133.63</v>
      </c>
      <c r="AD41" s="2">
        <f t="shared" si="0"/>
        <v>1.6100000000000136</v>
      </c>
      <c r="AE41" s="138">
        <f t="shared" si="1"/>
        <v>3.4542314335062052E-3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152.37200000000001</v>
      </c>
      <c r="Q42" s="34"/>
      <c r="T42" s="91" t="s">
        <v>113</v>
      </c>
      <c r="W42" s="133">
        <v>42485</v>
      </c>
      <c r="X42" s="10">
        <v>133.71</v>
      </c>
      <c r="Y42" s="10">
        <v>134.07</v>
      </c>
      <c r="Z42" s="10">
        <v>132.59</v>
      </c>
      <c r="AA42" s="10">
        <v>133.78</v>
      </c>
      <c r="AB42" s="95">
        <v>2702100</v>
      </c>
      <c r="AC42" s="10">
        <v>133.16999999999999</v>
      </c>
      <c r="AD42" s="2">
        <f t="shared" si="0"/>
        <v>1.4799999999999898</v>
      </c>
      <c r="AE42" s="138">
        <f t="shared" si="1"/>
        <v>-2.6213301378071874E-3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150.98680000000002</v>
      </c>
      <c r="Q43" s="34"/>
      <c r="T43" s="128" t="s">
        <v>98</v>
      </c>
      <c r="U43" s="98">
        <v>137.69</v>
      </c>
      <c r="W43" s="133">
        <v>42482</v>
      </c>
      <c r="X43" s="10">
        <v>133.72</v>
      </c>
      <c r="Y43" s="10">
        <v>134.33000000000001</v>
      </c>
      <c r="Z43" s="10">
        <v>133.05000000000001</v>
      </c>
      <c r="AA43" s="10">
        <v>134.13</v>
      </c>
      <c r="AB43" s="95">
        <v>2782800</v>
      </c>
      <c r="AC43" s="10">
        <v>133.52000000000001</v>
      </c>
      <c r="AD43" s="2">
        <f t="shared" si="0"/>
        <v>1.2800000000000011</v>
      </c>
      <c r="AE43" s="138">
        <f t="shared" si="1"/>
        <v>8.7639770323360011E-3</v>
      </c>
    </row>
    <row r="44" spans="1:31" x14ac:dyDescent="0.25">
      <c r="A44" s="450" t="s">
        <v>81</v>
      </c>
      <c r="B44" s="451"/>
      <c r="C44" s="451">
        <f>SUM(C35:C40)</f>
        <v>70</v>
      </c>
      <c r="D44" s="452"/>
      <c r="E44" s="452"/>
      <c r="F44" s="452">
        <f>SUM(F35:F40)</f>
        <v>8027.9</v>
      </c>
      <c r="G44" s="452"/>
      <c r="H44" s="453">
        <f>SUM(H35:H39)</f>
        <v>70</v>
      </c>
      <c r="I44" s="452"/>
      <c r="J44" s="452"/>
      <c r="K44" s="452">
        <f>SUM(K35:K39)</f>
        <v>8192.1</v>
      </c>
      <c r="L44" s="452"/>
      <c r="M44" s="452">
        <f>SUM(M35:M38)</f>
        <v>12.5</v>
      </c>
      <c r="O44" s="83">
        <v>1.08</v>
      </c>
      <c r="P44" s="83">
        <f t="shared" si="5"/>
        <v>149.60160000000002</v>
      </c>
      <c r="Q44" s="34"/>
      <c r="T44" s="93" t="s">
        <v>99</v>
      </c>
      <c r="U44" s="88">
        <v>139.22</v>
      </c>
      <c r="W44" s="133">
        <v>42481</v>
      </c>
      <c r="X44" s="10">
        <v>133.56</v>
      </c>
      <c r="Y44" s="10">
        <v>134</v>
      </c>
      <c r="Z44" s="10">
        <v>132.43</v>
      </c>
      <c r="AA44" s="10">
        <v>132.96</v>
      </c>
      <c r="AB44" s="95">
        <v>3786000</v>
      </c>
      <c r="AC44" s="10">
        <v>132.36000000000001</v>
      </c>
      <c r="AD44" s="2">
        <f t="shared" si="0"/>
        <v>1.5699999999999932</v>
      </c>
      <c r="AE44" s="138">
        <f t="shared" si="1"/>
        <v>-7.2007200720070053E-3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148.21640000000002</v>
      </c>
      <c r="Q45" s="83"/>
      <c r="T45" s="93" t="s">
        <v>100</v>
      </c>
      <c r="U45" s="88" t="s">
        <v>489</v>
      </c>
      <c r="W45" s="133">
        <v>42480</v>
      </c>
      <c r="X45" s="10">
        <v>131.29</v>
      </c>
      <c r="Y45" s="10">
        <v>135.11000000000001</v>
      </c>
      <c r="Z45" s="10">
        <v>130.9</v>
      </c>
      <c r="AA45" s="10">
        <v>133.93</v>
      </c>
      <c r="AB45" s="95">
        <v>7321000</v>
      </c>
      <c r="AC45" s="10">
        <v>133.32</v>
      </c>
      <c r="AD45" s="2">
        <f t="shared" si="0"/>
        <v>4.210000000000008</v>
      </c>
      <c r="AE45" s="138">
        <f t="shared" si="1"/>
        <v>2.6248941574936513E-2</v>
      </c>
    </row>
    <row r="46" spans="1:31" x14ac:dyDescent="0.25">
      <c r="O46" s="83">
        <v>1.06</v>
      </c>
      <c r="P46" s="83">
        <f t="shared" si="5"/>
        <v>146.83120000000002</v>
      </c>
      <c r="Q46" s="83"/>
      <c r="T46" s="93" t="s">
        <v>101</v>
      </c>
      <c r="U46" s="88" t="s">
        <v>490</v>
      </c>
      <c r="W46" s="133">
        <v>42479</v>
      </c>
      <c r="X46" s="10">
        <v>130.09</v>
      </c>
      <c r="Y46" s="10">
        <v>131.30000000000001</v>
      </c>
      <c r="Z46" s="10">
        <v>129.12</v>
      </c>
      <c r="AA46" s="10">
        <v>130.5</v>
      </c>
      <c r="AB46" s="95">
        <v>4340100</v>
      </c>
      <c r="AC46" s="10">
        <v>129.91</v>
      </c>
      <c r="AD46" s="2">
        <f t="shared" si="0"/>
        <v>2.1800000000000068</v>
      </c>
      <c r="AE46" s="138">
        <f t="shared" si="1"/>
        <v>2.1064214414839189E-2</v>
      </c>
    </row>
    <row r="47" spans="1:31" x14ac:dyDescent="0.25">
      <c r="O47" s="83">
        <v>1.05</v>
      </c>
      <c r="P47" s="83">
        <f t="shared" si="5"/>
        <v>145.44600000000003</v>
      </c>
      <c r="Q47" s="83"/>
      <c r="T47" s="93" t="s">
        <v>102</v>
      </c>
      <c r="U47" s="88">
        <v>150.86000000000001</v>
      </c>
      <c r="W47" s="133">
        <v>42478</v>
      </c>
      <c r="X47" s="10">
        <v>126.88</v>
      </c>
      <c r="Y47" s="10">
        <v>128.03</v>
      </c>
      <c r="Z47" s="10">
        <v>126.6</v>
      </c>
      <c r="AA47" s="10">
        <v>127.81</v>
      </c>
      <c r="AB47" s="95">
        <v>2717400</v>
      </c>
      <c r="AC47" s="10">
        <v>127.23</v>
      </c>
      <c r="AD47" s="2">
        <f t="shared" si="0"/>
        <v>1.4300000000000068</v>
      </c>
      <c r="AE47" s="138">
        <f t="shared" si="1"/>
        <v>3.7869822485208093E-3</v>
      </c>
    </row>
    <row r="48" spans="1:31" x14ac:dyDescent="0.25">
      <c r="O48" s="83">
        <v>1.04</v>
      </c>
      <c r="P48" s="83">
        <f t="shared" si="5"/>
        <v>144.06080000000003</v>
      </c>
      <c r="Q48" s="83"/>
      <c r="T48" s="93" t="s">
        <v>103</v>
      </c>
      <c r="U48" s="88">
        <v>0.62530200000000002</v>
      </c>
      <c r="W48" s="133">
        <v>42475</v>
      </c>
      <c r="X48" s="10">
        <v>127.89</v>
      </c>
      <c r="Y48" s="10">
        <v>128.06</v>
      </c>
      <c r="Z48" s="10">
        <v>126.22</v>
      </c>
      <c r="AA48" s="10">
        <v>127.33</v>
      </c>
      <c r="AB48" s="95">
        <v>2835200</v>
      </c>
      <c r="AC48" s="10">
        <v>126.75</v>
      </c>
      <c r="AD48" s="2">
        <f t="shared" si="0"/>
        <v>1.8400000000000034</v>
      </c>
      <c r="AE48" s="138">
        <f t="shared" si="1"/>
        <v>-5.1020408163265918E-3</v>
      </c>
    </row>
    <row r="49" spans="15:31" x14ac:dyDescent="0.25">
      <c r="O49" s="83">
        <v>1.03</v>
      </c>
      <c r="P49" s="83">
        <f t="shared" si="5"/>
        <v>142.6756</v>
      </c>
      <c r="Q49" s="83"/>
      <c r="T49" s="93" t="s">
        <v>104</v>
      </c>
      <c r="U49" s="88" t="s">
        <v>338</v>
      </c>
      <c r="W49" s="133">
        <v>42474</v>
      </c>
      <c r="X49" s="10">
        <v>127.72</v>
      </c>
      <c r="Y49" s="10">
        <v>128.57</v>
      </c>
      <c r="Z49" s="10">
        <v>127.56</v>
      </c>
      <c r="AA49" s="10">
        <v>127.98</v>
      </c>
      <c r="AB49" s="95">
        <v>1674600</v>
      </c>
      <c r="AC49" s="10">
        <v>127.4</v>
      </c>
      <c r="AD49" s="2">
        <f t="shared" si="0"/>
        <v>1.0099999999999909</v>
      </c>
      <c r="AE49" s="138">
        <f t="shared" si="1"/>
        <v>1.7298317345495473E-3</v>
      </c>
    </row>
    <row r="50" spans="15:31" x14ac:dyDescent="0.25">
      <c r="O50" s="83">
        <v>1.02</v>
      </c>
      <c r="P50" s="83">
        <f t="shared" si="5"/>
        <v>141.29040000000001</v>
      </c>
      <c r="Q50" s="83"/>
      <c r="T50" s="93"/>
      <c r="U50" s="88"/>
      <c r="W50" s="133">
        <v>42473</v>
      </c>
      <c r="X50" s="10">
        <v>127.65</v>
      </c>
      <c r="Y50" s="10">
        <v>128.66</v>
      </c>
      <c r="Z50" s="10">
        <v>127.27</v>
      </c>
      <c r="AA50" s="10">
        <v>127.76</v>
      </c>
      <c r="AB50" s="95">
        <v>2592400</v>
      </c>
      <c r="AC50" s="10">
        <v>127.18</v>
      </c>
      <c r="AD50" s="2">
        <f t="shared" si="0"/>
        <v>1.3900000000000006</v>
      </c>
      <c r="AE50" s="138">
        <f t="shared" si="1"/>
        <v>7.525944704111609E-3</v>
      </c>
    </row>
    <row r="51" spans="15:31" x14ac:dyDescent="0.25">
      <c r="O51" s="83">
        <v>1.01</v>
      </c>
      <c r="P51" s="83">
        <f t="shared" si="5"/>
        <v>139.90520000000001</v>
      </c>
      <c r="Q51" s="83"/>
      <c r="T51" s="93" t="s">
        <v>105</v>
      </c>
      <c r="U51" s="88" t="s">
        <v>426</v>
      </c>
      <c r="W51" s="133">
        <v>42472</v>
      </c>
      <c r="X51" s="10">
        <v>126.3</v>
      </c>
      <c r="Y51" s="10">
        <v>127.36</v>
      </c>
      <c r="Z51" s="10">
        <v>125.4</v>
      </c>
      <c r="AA51" s="10">
        <v>126.8</v>
      </c>
      <c r="AB51" s="95">
        <v>2887200</v>
      </c>
      <c r="AC51" s="10">
        <v>126.23</v>
      </c>
      <c r="AD51" s="2">
        <f t="shared" si="0"/>
        <v>1.9599999999999937</v>
      </c>
      <c r="AE51" s="138">
        <f t="shared" si="1"/>
        <v>3.7372773536894499E-3</v>
      </c>
    </row>
    <row r="52" spans="15:31" x14ac:dyDescent="0.25">
      <c r="O52" s="83">
        <v>1</v>
      </c>
      <c r="P52" s="83">
        <f t="shared" si="5"/>
        <v>138.52000000000001</v>
      </c>
      <c r="Q52" s="83"/>
      <c r="T52" s="93" t="s">
        <v>106</v>
      </c>
      <c r="U52" s="88" t="s">
        <v>319</v>
      </c>
      <c r="W52" s="133">
        <v>42471</v>
      </c>
      <c r="X52" s="10">
        <v>125.83</v>
      </c>
      <c r="Y52" s="10">
        <v>126.94</v>
      </c>
      <c r="Z52" s="10">
        <v>125.83</v>
      </c>
      <c r="AA52" s="10">
        <v>126.33</v>
      </c>
      <c r="AB52" s="95">
        <v>3119200</v>
      </c>
      <c r="AC52" s="10">
        <v>125.76</v>
      </c>
      <c r="AD52" s="2">
        <f t="shared" si="0"/>
        <v>1.1099999999999994</v>
      </c>
      <c r="AE52" s="138">
        <f t="shared" si="1"/>
        <v>5.1954280233394989E-3</v>
      </c>
    </row>
    <row r="53" spans="15:31" x14ac:dyDescent="0.25">
      <c r="O53" s="83">
        <v>0.99</v>
      </c>
      <c r="P53" s="83">
        <f t="shared" si="5"/>
        <v>137.13480000000001</v>
      </c>
      <c r="Q53" s="83"/>
      <c r="T53" s="93" t="s">
        <v>107</v>
      </c>
      <c r="U53" s="90">
        <v>3731651</v>
      </c>
      <c r="W53" s="133">
        <v>42468</v>
      </c>
      <c r="X53" s="10">
        <v>127.19</v>
      </c>
      <c r="Y53" s="10">
        <v>128.15</v>
      </c>
      <c r="Z53" s="10">
        <v>125.26</v>
      </c>
      <c r="AA53" s="10">
        <v>125.68</v>
      </c>
      <c r="AB53" s="95">
        <v>3642300</v>
      </c>
      <c r="AC53" s="10">
        <v>125.11</v>
      </c>
      <c r="AD53" s="2">
        <f t="shared" si="0"/>
        <v>2.8900000000000006</v>
      </c>
      <c r="AE53" s="138">
        <f t="shared" si="1"/>
        <v>-9.3435743130889648E-3</v>
      </c>
    </row>
    <row r="54" spans="15:31" x14ac:dyDescent="0.25">
      <c r="O54" s="83">
        <v>0.98</v>
      </c>
      <c r="P54" s="83">
        <f t="shared" si="5"/>
        <v>135.74960000000002</v>
      </c>
      <c r="Q54" s="83"/>
      <c r="T54" s="93" t="s">
        <v>110</v>
      </c>
      <c r="U54" s="90">
        <v>3157960</v>
      </c>
      <c r="W54" s="133">
        <v>42467</v>
      </c>
      <c r="X54" s="10">
        <v>127.51</v>
      </c>
      <c r="Y54" s="10">
        <v>128.44</v>
      </c>
      <c r="Z54" s="10">
        <v>126.23</v>
      </c>
      <c r="AA54" s="10">
        <v>126.87</v>
      </c>
      <c r="AB54" s="95">
        <v>3186600</v>
      </c>
      <c r="AC54" s="10">
        <v>126.29</v>
      </c>
      <c r="AD54" s="2">
        <f t="shared" si="0"/>
        <v>2.2099999999999937</v>
      </c>
      <c r="AE54" s="138">
        <f t="shared" si="1"/>
        <v>-9.1016084739112824E-3</v>
      </c>
    </row>
    <row r="55" spans="15:31" x14ac:dyDescent="0.25">
      <c r="O55" s="83">
        <v>0.97</v>
      </c>
      <c r="P55" s="83">
        <f t="shared" si="5"/>
        <v>134.36440000000002</v>
      </c>
      <c r="Q55" s="83"/>
      <c r="T55" s="93" t="s">
        <v>108</v>
      </c>
      <c r="U55" s="88" t="s">
        <v>427</v>
      </c>
      <c r="W55" s="133">
        <v>42466</v>
      </c>
      <c r="X55" s="10">
        <v>127.23</v>
      </c>
      <c r="Y55" s="10">
        <v>128.41999999999999</v>
      </c>
      <c r="Z55" s="10">
        <v>126.88</v>
      </c>
      <c r="AA55" s="10">
        <v>128.03</v>
      </c>
      <c r="AB55" s="95">
        <v>3021400</v>
      </c>
      <c r="AC55" s="10">
        <v>127.45</v>
      </c>
      <c r="AD55" s="2">
        <f t="shared" si="0"/>
        <v>1.539999999999992</v>
      </c>
      <c r="AE55" s="138">
        <f t="shared" si="1"/>
        <v>7.8285623912699442E-3</v>
      </c>
    </row>
    <row r="56" spans="15:31" x14ac:dyDescent="0.25">
      <c r="O56" s="83">
        <v>0.96</v>
      </c>
      <c r="P56" s="83">
        <f t="shared" si="5"/>
        <v>132.97919999999999</v>
      </c>
      <c r="Q56" s="83"/>
      <c r="T56" s="93" t="s">
        <v>111</v>
      </c>
      <c r="U56" s="88">
        <v>22.27</v>
      </c>
      <c r="W56" s="133">
        <v>42465</v>
      </c>
      <c r="X56" s="10">
        <v>128.94999999999999</v>
      </c>
      <c r="Y56" s="10">
        <v>129.46</v>
      </c>
      <c r="Z56" s="10">
        <v>126.9</v>
      </c>
      <c r="AA56" s="10">
        <v>127.04</v>
      </c>
      <c r="AB56" s="95">
        <v>4440000</v>
      </c>
      <c r="AC56" s="10">
        <v>126.46</v>
      </c>
      <c r="AD56" s="2">
        <f t="shared" si="0"/>
        <v>2.5600000000000023</v>
      </c>
      <c r="AE56" s="138">
        <f t="shared" si="1"/>
        <v>-1.8929402637703707E-2</v>
      </c>
    </row>
    <row r="57" spans="15:31" x14ac:dyDescent="0.25">
      <c r="O57" s="83">
        <v>0.95</v>
      </c>
      <c r="P57" s="83">
        <f t="shared" si="5"/>
        <v>131.59399999999999</v>
      </c>
      <c r="Q57" s="83"/>
      <c r="T57" s="93" t="s">
        <v>112</v>
      </c>
      <c r="U57" s="88">
        <v>6.22</v>
      </c>
      <c r="W57" s="133">
        <v>42464</v>
      </c>
      <c r="X57" s="10">
        <v>130.5</v>
      </c>
      <c r="Y57" s="10">
        <v>130.69999999999999</v>
      </c>
      <c r="Z57" s="10">
        <v>128.88</v>
      </c>
      <c r="AA57" s="10">
        <v>129.49</v>
      </c>
      <c r="AB57" s="95">
        <v>2812400</v>
      </c>
      <c r="AC57" s="10">
        <v>128.9</v>
      </c>
      <c r="AD57" s="2">
        <f t="shared" si="0"/>
        <v>1.8199999999999932</v>
      </c>
      <c r="AE57" s="138">
        <f t="shared" si="1"/>
        <v>-3.3248279594835228E-3</v>
      </c>
    </row>
    <row r="58" spans="15:31" x14ac:dyDescent="0.25">
      <c r="O58" s="83">
        <v>0.94</v>
      </c>
      <c r="P58" s="83">
        <f t="shared" si="5"/>
        <v>130.2088</v>
      </c>
      <c r="Q58" s="83"/>
      <c r="T58" s="93" t="s">
        <v>109</v>
      </c>
      <c r="U58" s="88" t="s">
        <v>339</v>
      </c>
      <c r="W58" s="133">
        <v>42461</v>
      </c>
      <c r="X58" s="10">
        <v>128.69</v>
      </c>
      <c r="Y58" s="10">
        <v>130.44</v>
      </c>
      <c r="Z58" s="10">
        <v>128.36000000000001</v>
      </c>
      <c r="AA58" s="10">
        <v>129.91999999999999</v>
      </c>
      <c r="AB58" s="95">
        <v>3901700</v>
      </c>
      <c r="AC58" s="10">
        <v>129.33000000000001</v>
      </c>
      <c r="AD58" s="2">
        <f t="shared" si="0"/>
        <v>2.0799999999999841</v>
      </c>
      <c r="AE58" s="138">
        <f t="shared" si="1"/>
        <v>7.8709476309228865E-3</v>
      </c>
    </row>
    <row r="59" spans="15:31" x14ac:dyDescent="0.25">
      <c r="O59" s="83">
        <v>0.93</v>
      </c>
      <c r="P59" s="83">
        <f t="shared" si="5"/>
        <v>128.82360000000003</v>
      </c>
      <c r="Q59" s="83"/>
      <c r="W59" s="133">
        <v>42460</v>
      </c>
      <c r="X59" s="10">
        <v>129.63999999999999</v>
      </c>
      <c r="Y59" s="10">
        <v>129.97</v>
      </c>
      <c r="Z59" s="10">
        <v>128.29</v>
      </c>
      <c r="AA59" s="10">
        <v>128.9</v>
      </c>
      <c r="AB59" s="95">
        <v>3181800</v>
      </c>
      <c r="AC59" s="10">
        <v>128.32</v>
      </c>
      <c r="AD59" s="2">
        <f t="shared" si="0"/>
        <v>1.6800000000000068</v>
      </c>
      <c r="AE59" s="138">
        <f t="shared" si="1"/>
        <v>-5.9648307382447197E-3</v>
      </c>
    </row>
    <row r="60" spans="15:31" x14ac:dyDescent="0.25">
      <c r="O60" s="83">
        <v>0.92</v>
      </c>
      <c r="P60" s="83">
        <f t="shared" si="5"/>
        <v>127.43840000000002</v>
      </c>
      <c r="Q60" s="83"/>
      <c r="W60" s="133">
        <v>42459</v>
      </c>
      <c r="X60" s="10">
        <v>130.09</v>
      </c>
      <c r="Y60" s="10">
        <v>131.1</v>
      </c>
      <c r="Z60" s="10">
        <v>129.38999999999999</v>
      </c>
      <c r="AA60" s="10">
        <v>129.68</v>
      </c>
      <c r="AB60" s="95">
        <v>2578500</v>
      </c>
      <c r="AC60" s="10">
        <v>129.09</v>
      </c>
      <c r="AD60" s="2">
        <f t="shared" si="0"/>
        <v>1.710000000000008</v>
      </c>
      <c r="AE60" s="138">
        <f t="shared" si="1"/>
        <v>-1.1606313834726656E-3</v>
      </c>
    </row>
    <row r="61" spans="15:31" x14ac:dyDescent="0.25">
      <c r="O61" s="83">
        <v>0.91</v>
      </c>
      <c r="P61" s="83">
        <f t="shared" si="5"/>
        <v>126.05320000000002</v>
      </c>
      <c r="Q61" s="83"/>
      <c r="W61" s="133">
        <v>42458</v>
      </c>
      <c r="X61" s="10">
        <v>129.27000000000001</v>
      </c>
      <c r="Y61" s="10">
        <v>130.09</v>
      </c>
      <c r="Z61" s="10">
        <v>128.54</v>
      </c>
      <c r="AA61" s="10">
        <v>129.83000000000001</v>
      </c>
      <c r="AB61" s="95">
        <v>2463100</v>
      </c>
      <c r="AC61" s="10">
        <v>129.24</v>
      </c>
      <c r="AD61" s="2">
        <f t="shared" si="0"/>
        <v>1.5500000000000114</v>
      </c>
      <c r="AE61" s="138">
        <f t="shared" si="1"/>
        <v>7.0126227208977543E-3</v>
      </c>
    </row>
    <row r="62" spans="15:31" x14ac:dyDescent="0.25">
      <c r="O62" s="83">
        <v>0.9</v>
      </c>
      <c r="P62" s="83">
        <f t="shared" si="5"/>
        <v>124.66800000000001</v>
      </c>
      <c r="Q62" s="83"/>
      <c r="W62" s="133">
        <v>42457</v>
      </c>
      <c r="X62" s="10">
        <v>128.82</v>
      </c>
      <c r="Y62" s="10">
        <v>129.5</v>
      </c>
      <c r="Z62" s="10">
        <v>128.01</v>
      </c>
      <c r="AA62" s="10">
        <v>128.91999999999999</v>
      </c>
      <c r="AB62" s="95">
        <v>1955100</v>
      </c>
      <c r="AC62" s="10">
        <v>128.34</v>
      </c>
      <c r="AD62" s="2">
        <f t="shared" si="0"/>
        <v>1.4900000000000091</v>
      </c>
      <c r="AE62" s="138">
        <f t="shared" si="1"/>
        <v>2.5779235997189787E-3</v>
      </c>
    </row>
    <row r="63" spans="15:31" x14ac:dyDescent="0.25">
      <c r="O63" s="34"/>
      <c r="W63" s="133">
        <v>42453</v>
      </c>
      <c r="X63" s="10">
        <v>128.97</v>
      </c>
      <c r="Y63" s="10">
        <v>130.32</v>
      </c>
      <c r="Z63" s="10">
        <v>127.17</v>
      </c>
      <c r="AA63" s="10">
        <v>128.59</v>
      </c>
      <c r="AB63" s="95">
        <v>4153900</v>
      </c>
      <c r="AC63" s="10">
        <v>128.01</v>
      </c>
      <c r="AD63" s="2">
        <f t="shared" si="0"/>
        <v>3.1499999999999915</v>
      </c>
      <c r="AE63" s="138">
        <f t="shared" si="1"/>
        <v>-9.2105263157894468E-3</v>
      </c>
    </row>
    <row r="64" spans="15:31" x14ac:dyDescent="0.25">
      <c r="O64" s="34"/>
      <c r="W64" s="133">
        <v>42452</v>
      </c>
      <c r="X64" s="10">
        <v>128.15</v>
      </c>
      <c r="Y64" s="10">
        <v>130.35</v>
      </c>
      <c r="Z64" s="10">
        <v>128.02000000000001</v>
      </c>
      <c r="AA64" s="10">
        <v>129.79</v>
      </c>
      <c r="AB64" s="95">
        <v>6166400</v>
      </c>
      <c r="AC64" s="10">
        <v>129.19999999999999</v>
      </c>
      <c r="AD64" s="2">
        <f t="shared" si="0"/>
        <v>2.3299999999999841</v>
      </c>
      <c r="AE64" s="138">
        <f t="shared" si="1"/>
        <v>1.3810420590081529E-2</v>
      </c>
    </row>
    <row r="65" spans="23:31" x14ac:dyDescent="0.25">
      <c r="W65" s="133">
        <v>42451</v>
      </c>
      <c r="X65" s="10">
        <v>126.65</v>
      </c>
      <c r="Y65" s="10">
        <v>128.82</v>
      </c>
      <c r="Z65" s="10">
        <v>126.02</v>
      </c>
      <c r="AA65" s="10">
        <v>128.02000000000001</v>
      </c>
      <c r="AB65" s="95">
        <v>3984000</v>
      </c>
      <c r="AC65" s="10">
        <v>127.44</v>
      </c>
      <c r="AD65" s="2">
        <f t="shared" si="0"/>
        <v>2.7999999999999972</v>
      </c>
      <c r="AE65" s="138">
        <f t="shared" si="1"/>
        <v>1.0065784259332577E-2</v>
      </c>
    </row>
    <row r="66" spans="23:31" x14ac:dyDescent="0.25">
      <c r="W66" s="133">
        <v>42450</v>
      </c>
      <c r="X66" s="10">
        <v>126.24</v>
      </c>
      <c r="Y66" s="10">
        <v>127</v>
      </c>
      <c r="Z66" s="10">
        <v>125.68</v>
      </c>
      <c r="AA66" s="10">
        <v>126.74</v>
      </c>
      <c r="AB66" s="95">
        <v>2667000</v>
      </c>
      <c r="AC66" s="10">
        <v>126.17</v>
      </c>
      <c r="AD66" s="2">
        <f t="shared" si="0"/>
        <v>1.3199999999999932</v>
      </c>
      <c r="AE66" s="138">
        <f t="shared" si="1"/>
        <v>1.58541418945779E-4</v>
      </c>
    </row>
    <row r="67" spans="23:31" x14ac:dyDescent="0.25">
      <c r="W67" s="133">
        <v>42447</v>
      </c>
      <c r="X67" s="10">
        <v>124.86</v>
      </c>
      <c r="Y67" s="10">
        <v>127.08</v>
      </c>
      <c r="Z67" s="10">
        <v>124.53</v>
      </c>
      <c r="AA67" s="10">
        <v>126.72</v>
      </c>
      <c r="AB67" s="95">
        <v>6948400</v>
      </c>
      <c r="AC67" s="10">
        <v>126.15</v>
      </c>
      <c r="AD67" s="2">
        <f>Y67-Z67</f>
        <v>2.5499999999999972</v>
      </c>
      <c r="AE67" s="138" t="e">
        <f>AC67/#REF!-1</f>
        <v>#REF!</v>
      </c>
    </row>
    <row r="68" spans="23:31" x14ac:dyDescent="0.25">
      <c r="W68" s="133">
        <v>42446</v>
      </c>
      <c r="X68" s="10">
        <v>124.61</v>
      </c>
      <c r="Y68" s="10">
        <v>124.96</v>
      </c>
      <c r="Z68" s="10">
        <v>122.22</v>
      </c>
      <c r="AA68" s="10">
        <v>124.53</v>
      </c>
      <c r="AB68" s="95">
        <v>3911400</v>
      </c>
      <c r="AC68" s="10">
        <v>123.97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78</vt:i4>
      </vt:variant>
    </vt:vector>
  </HeadingPairs>
  <TitlesOfParts>
    <vt:vector size="120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2016-06-21T11:49:23Z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