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NKE" sheetId="50" r:id="rId23"/>
    <sheet name="MOS" sheetId="58" state="hidden" r:id="rId24"/>
    <sheet name="VGK" sheetId="59" state="hidden" r:id="rId25"/>
    <sheet name="MU" sheetId="17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LUV!$W$1:$AC$68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F298" i="17"/>
  <c r="H298" i="17"/>
  <c r="G298" i="17"/>
  <c r="K142" i="17"/>
  <c r="H27" i="48"/>
  <c r="G27" i="48"/>
  <c r="F27" i="48"/>
  <c r="F2" i="48"/>
  <c r="F454" i="25" l="1"/>
  <c r="G454" i="25"/>
  <c r="H454" i="25"/>
  <c r="F226" i="25"/>
  <c r="F225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G304" i="38"/>
  <c r="G305" i="38"/>
  <c r="D305" i="38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H18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53" i="25"/>
  <c r="H453" i="25"/>
  <c r="G453" i="25"/>
  <c r="F224" i="25"/>
  <c r="F223" i="25"/>
  <c r="K206" i="25"/>
  <c r="K205" i="25"/>
  <c r="F222" i="25"/>
  <c r="K204" i="25"/>
  <c r="K203" i="25"/>
  <c r="K202" i="25"/>
  <c r="F221" i="25"/>
  <c r="F220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H72" i="70"/>
  <c r="C158" i="17"/>
  <c r="F100" i="34"/>
  <c r="F72" i="70"/>
  <c r="C100" i="34"/>
  <c r="C72" i="70"/>
  <c r="M85" i="64"/>
  <c r="M100" i="34"/>
  <c r="K85" i="64"/>
  <c r="K100" i="34"/>
  <c r="H85" i="64"/>
  <c r="H100" i="34"/>
  <c r="F85" i="64"/>
  <c r="C85" i="64"/>
  <c r="K72" i="70"/>
  <c r="M72" i="70"/>
  <c r="H158" i="17"/>
  <c r="F84" i="64" l="1"/>
  <c r="K84" i="64"/>
  <c r="M66" i="64" s="1"/>
  <c r="Q10" i="64" s="1"/>
  <c r="F99" i="34"/>
  <c r="N305" i="38"/>
  <c r="O305" i="38"/>
  <c r="K99" i="34"/>
  <c r="M81" i="34" s="1"/>
  <c r="Q10" i="34" s="1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52" i="25"/>
  <c r="H452" i="25"/>
  <c r="G452" i="25"/>
  <c r="F219" i="25"/>
  <c r="F296" i="17"/>
  <c r="H296" i="17"/>
  <c r="G296" i="17"/>
  <c r="K140" i="17"/>
  <c r="F139" i="17"/>
  <c r="F79" i="45"/>
  <c r="H79" i="45"/>
  <c r="G79" i="45"/>
  <c r="F4" i="45"/>
  <c r="F34" i="70"/>
  <c r="H34" i="70"/>
  <c r="G34" i="70"/>
  <c r="N304" i="38" l="1"/>
  <c r="O304" i="38"/>
  <c r="F69" i="53" l="1"/>
  <c r="G69" i="53"/>
  <c r="H69" i="53"/>
  <c r="D303" i="38"/>
  <c r="E303" i="38"/>
  <c r="G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51" i="25"/>
  <c r="H451" i="25"/>
  <c r="G451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F19" i="71"/>
  <c r="C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K63" i="66"/>
  <c r="H63" i="66"/>
  <c r="M63" i="66"/>
  <c r="C63" i="66"/>
  <c r="F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C156" i="49"/>
  <c r="K156" i="49"/>
  <c r="F156" i="49"/>
  <c r="M156" i="49"/>
  <c r="H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M19" i="70"/>
  <c r="K19" i="70"/>
  <c r="H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68"/>
  <c r="H19" i="34"/>
  <c r="H19" i="69"/>
  <c r="C19" i="58"/>
  <c r="F82" i="50"/>
  <c r="M19" i="3"/>
  <c r="F19" i="64"/>
  <c r="M29" i="51"/>
  <c r="K94" i="52"/>
  <c r="F72" i="59"/>
  <c r="K86" i="58"/>
  <c r="F19" i="52"/>
  <c r="C19" i="52"/>
  <c r="M106" i="45"/>
  <c r="K80" i="41"/>
  <c r="M158" i="17"/>
  <c r="M65" i="63"/>
  <c r="C19" i="57"/>
  <c r="F108" i="7"/>
  <c r="M19" i="68"/>
  <c r="H19" i="58"/>
  <c r="C72" i="59"/>
  <c r="H19" i="41"/>
  <c r="M19" i="64"/>
  <c r="F19" i="3"/>
  <c r="C82" i="50"/>
  <c r="H108" i="7"/>
  <c r="F19" i="68"/>
  <c r="F19" i="41"/>
  <c r="F19" i="54"/>
  <c r="C19" i="34"/>
  <c r="M19" i="55"/>
  <c r="K19" i="61"/>
  <c r="K30" i="49"/>
  <c r="K19" i="41"/>
  <c r="C19" i="69"/>
  <c r="M19" i="41"/>
  <c r="H32" i="31"/>
  <c r="H19" i="3"/>
  <c r="C19" i="66"/>
  <c r="K108" i="7"/>
  <c r="M19" i="54"/>
  <c r="F19" i="60"/>
  <c r="K19" i="68"/>
  <c r="F19" i="59"/>
  <c r="K106" i="45"/>
  <c r="K65" i="63"/>
  <c r="K19" i="59"/>
  <c r="H103" i="53"/>
  <c r="M19" i="61"/>
  <c r="K29" i="51"/>
  <c r="K232" i="25"/>
  <c r="C19" i="61"/>
  <c r="K19" i="69"/>
  <c r="M232" i="25"/>
  <c r="C19" i="59"/>
  <c r="K72" i="59"/>
  <c r="K67" i="60"/>
  <c r="H19" i="66"/>
  <c r="F19" i="69"/>
  <c r="K103" i="53"/>
  <c r="F19" i="50"/>
  <c r="C94" i="52"/>
  <c r="C19" i="54"/>
  <c r="M67" i="60"/>
  <c r="H72" i="59"/>
  <c r="H19" i="60"/>
  <c r="C108" i="7"/>
  <c r="M101" i="57"/>
  <c r="C19" i="62"/>
  <c r="F29" i="51"/>
  <c r="M19" i="53"/>
  <c r="K19" i="45"/>
  <c r="M72" i="59"/>
  <c r="F80" i="41"/>
  <c r="K19" i="34"/>
  <c r="H19" i="53"/>
  <c r="F65" i="63"/>
  <c r="M30" i="49"/>
  <c r="K19" i="62"/>
  <c r="C106" i="45"/>
  <c r="K19" i="63"/>
  <c r="M19" i="58"/>
  <c r="H19" i="45"/>
  <c r="K19" i="64"/>
  <c r="K19" i="57"/>
  <c r="M32" i="31"/>
  <c r="K19" i="53"/>
  <c r="F94" i="52"/>
  <c r="M19" i="57"/>
  <c r="M19" i="63"/>
  <c r="H29" i="51"/>
  <c r="C19" i="41"/>
  <c r="C19" i="50"/>
  <c r="C19" i="64"/>
  <c r="F19" i="57"/>
  <c r="H65" i="63"/>
  <c r="H19" i="54"/>
  <c r="H86" i="58"/>
  <c r="K101" i="57"/>
  <c r="M108" i="7"/>
  <c r="F19" i="55"/>
  <c r="H19" i="63"/>
  <c r="H19" i="52"/>
  <c r="H19" i="62"/>
  <c r="F67" i="60"/>
  <c r="H94" i="52"/>
  <c r="F32" i="31"/>
  <c r="C19" i="68"/>
  <c r="H106" i="45"/>
  <c r="F86" i="58"/>
  <c r="H19" i="55"/>
  <c r="C19" i="55"/>
  <c r="F30" i="49"/>
  <c r="F19" i="34"/>
  <c r="K19" i="52"/>
  <c r="K32" i="31"/>
  <c r="H82" i="50"/>
  <c r="C103" i="53"/>
  <c r="F106" i="45"/>
  <c r="F19" i="45"/>
  <c r="C101" i="57"/>
  <c r="K82" i="50"/>
  <c r="C80" i="41"/>
  <c r="H19" i="57"/>
  <c r="F19" i="66"/>
  <c r="F19" i="63"/>
  <c r="H19" i="61"/>
  <c r="K19" i="60"/>
  <c r="M94" i="52"/>
  <c r="K19" i="55"/>
  <c r="F103" i="53"/>
  <c r="M19" i="59"/>
  <c r="C67" i="60"/>
  <c r="C30" i="49"/>
  <c r="F19" i="62"/>
  <c r="K19" i="50"/>
  <c r="C32" i="31"/>
  <c r="M19" i="52"/>
  <c r="F158" i="17"/>
  <c r="C19" i="63"/>
  <c r="M19" i="45"/>
  <c r="F101" i="57"/>
  <c r="H19" i="50"/>
  <c r="M19" i="69"/>
  <c r="K19" i="58"/>
  <c r="C19" i="45"/>
  <c r="H67" i="60"/>
  <c r="H80" i="41"/>
  <c r="K19" i="66"/>
  <c r="H19" i="59"/>
  <c r="K19" i="3"/>
  <c r="M19" i="50"/>
  <c r="H101" i="57"/>
  <c r="M80" i="41"/>
  <c r="M103" i="53"/>
  <c r="K19" i="54"/>
  <c r="M19" i="66"/>
  <c r="C19" i="60"/>
  <c r="M19" i="60"/>
  <c r="C19" i="3"/>
  <c r="H30" i="49"/>
  <c r="M19" i="62"/>
  <c r="F19" i="61"/>
  <c r="C65" i="63"/>
  <c r="C86" i="58"/>
  <c r="H232" i="25"/>
  <c r="C19" i="53"/>
  <c r="M86" i="58"/>
  <c r="M19" i="34"/>
  <c r="M82" i="50"/>
  <c r="F19" i="53"/>
  <c r="C29" i="51"/>
  <c r="F19" i="58"/>
  <c r="F232" i="25"/>
  <c r="C232" i="25"/>
  <c r="K158" i="17"/>
  <c r="U305" i="38" l="1"/>
  <c r="K18" i="61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N222" i="38"/>
  <c r="T245" i="38"/>
  <c r="Q3" i="69"/>
  <c r="Q6" i="69" s="1"/>
  <c r="Q5" i="69"/>
  <c r="T236" i="38"/>
  <c r="N236" i="38"/>
  <c r="O240" i="38"/>
  <c r="T249" i="38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8" i="5"/>
  <c r="Q5" i="67"/>
  <c r="Q5" i="68"/>
  <c r="Q8" i="67"/>
  <c r="Q3" i="5"/>
  <c r="Q6" i="5" s="1"/>
  <c r="Q5" i="46"/>
  <c r="Q3" i="67"/>
  <c r="Q6" i="67" s="1"/>
  <c r="Q5" i="30" l="1"/>
  <c r="Q3" i="30"/>
  <c r="Q6" i="30" s="1"/>
  <c r="M63" i="50"/>
  <c r="Q10" i="50" s="1"/>
  <c r="P305" i="38"/>
  <c r="N83" i="1"/>
  <c r="O83" i="1" s="1"/>
  <c r="V305" i="38"/>
  <c r="W305" i="38" s="1"/>
  <c r="M82" i="57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0" l="1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<sst xmlns="http://schemas.openxmlformats.org/spreadsheetml/2006/main" count="4829" uniqueCount="637">
  <si>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</si>
  <si>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</si>
  <si>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</si>
  <si>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</si>
  <si>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</si>
  <si>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</si>
  <si>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</si>
  <si>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</si>
  <si>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</si>
  <si>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</si>
  <si>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</si>
  <si>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</si>
  <si>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</si>
  <si>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</si>
  <si>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</si>
  <si>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</si>
  <si>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</si>
  <si>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</si>
  <si>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</si>
  <si>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</si>
  <si>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</si>
  <si>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</si>
  <si>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</si>
  <si>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</si>
  <si>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</si>
  <si>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</si>
  <si>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</si>
  <si>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</si>
  <si>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</si>
  <si>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</si>
  <si>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</si>
  <si>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</si>
  <si>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</si>
  <si>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</si>
  <si>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</si>
  <si>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</si>
  <si>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</si>
  <si>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</si>
  <si>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</si>
  <si>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</si>
  <si>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</si>
  <si>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</si>
  <si>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</si>
  <si>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</si>
  <si>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</si>
  <si>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</si>
  <si>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</si>
  <si>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</si>
  <si>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</si>
  <si>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</si>
  <si>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</si>
  <si>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</si>
  <si>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</si>
  <si>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</si>
  <si>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</si>
  <si>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</si>
  <si>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</si>
  <si>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</si>
  <si>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</si>
  <si>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</si>
  <si>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</si>
  <si>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</si>
  <si>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</si>
  <si>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</si>
  <si>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</si>
  <si>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</si>
  <si>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</si>
  <si>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</si>
  <si>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</si>
  <si>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</si>
  <si>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</si>
  <si>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</si>
  <si>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</si>
  <si>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</si>
  <si>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</si>
  <si>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</si>
  <si>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</si>
  <si>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</si>
  <si>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</si>
  <si>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</si>
  <si>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</si>
  <si>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</si>
  <si>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</si>
  <si>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</si>
  <si>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</si>
  <si>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</si>
  <si>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</si>
  <si>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</si>
  <si>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</si>
  <si>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</si>
  <si>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</si>
  <si>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</si>
  <si>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</si>
  <si>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</si>
  <si>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</si>
  <si>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</si>
  <si>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</si>
  <si>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</si>
  <si>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</si>
  <si>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</si>
  <si>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</si>
  <si>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</si>
  <si>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</si>
  <si>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</si>
  <si>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</si>
  <si>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</si>
  <si>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</si>
  <si>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</si>
  <si>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</si>
  <si>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</si>
  <si>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</si>
  <si>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</si>
  <si>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</si>
  <si>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</si>
  <si>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</si>
  <si>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</si>
  <si>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</si>
  <si>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</si>
  <si>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</si>
  <si>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</si>
  <si>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</si>
  <si>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</si>
  <si>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</si>
  <si>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</si>
  <si>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</si>
  <si>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</si>
  <si>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</si>
  <si>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</si>
  <si>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</si>
  <si>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</si>
  <si>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</si>
  <si>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</si>
  <si>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</si>
  <si>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</si>
  <si>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</si>
  <si>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</si>
  <si>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</si>
  <si>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</si>
  <si>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</si>
  <si>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</si>
  <si>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</si>
  <si>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</si>
  <si>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</si>
  <si>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</si>
  <si>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</si>
  <si>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</si>
  <si>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</si>
  <si>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</si>
  <si>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</si>
  <si>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</si>
  <si>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</si>
  <si>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</si>
  <si>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</si>
  <si>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</si>
  <si>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</si>
  <si>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</si>
  <si>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</si>
  <si>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</si>
  <si>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</si>
  <si>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</si>
  <si>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</si>
  <si>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</si>
  <si>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</si>
  <si>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</si>
  <si>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</si>
  <si>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</si>
  <si>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</si>
  <si>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</si>
  <si>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</si>
  <si>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</si>
  <si>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</si>
  <si>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</si>
  <si>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</si>
  <si>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</si>
  <si>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</si>
  <si>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</si>
  <si>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</si>
  <si>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</si>
  <si>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</si>
  <si>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</si>
  <si>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</si>
  <si>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</si>
  <si>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</si>
  <si>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</si>
  <si>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</si>
  <si>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</si>
  <si>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</si>
  <si>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</si>
  <si>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</si>
  <si>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</si>
  <si>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</si>
  <si>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</si>
  <si>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</si>
  <si>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</si>
  <si>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</si>
  <si>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</si>
  <si>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</si>
  <si>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</si>
  <si>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</si>
  <si>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</si>
  <si>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</si>
  <si>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</si>
  <si>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</si>
  <si>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</si>
  <si>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</si>
  <si>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</si>
  <si>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</si>
  <si>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</si>
  <si>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</si>
  <si>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</si>
  <si>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</si>
  <si>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</si>
  <si>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</si>
  <si>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</si>
  <si>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</si>
  <si>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</si>
  <si>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</si>
  <si>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</si>
  <si>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</si>
  <si>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</si>
  <si>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</si>
  <si>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</si>
  <si>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</si>
  <si>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</si>
  <si>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</si>
  <si>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</si>
  <si>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</si>
  <si>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</si>
  <si>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</si>
  <si>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</si>
  <si>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</si>
  <si>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</si>
  <si>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</si>
  <si>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</si>
  <si>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</si>
  <si>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</si>
  <si>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</si>
  <si>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</si>
  <si>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</si>
  <si>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</si>
  <si>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</si>
  <si>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</si>
  <si>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</si>
  <si>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</si>
  <si>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</si>
  <si>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</si>
  <si>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</si>
  <si>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</si>
  <si>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</si>
  <si>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</si>
  <si>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</si>
  <si>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</si>
  <si>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</si>
  <si>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</si>
  <si>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</si>
  <si>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</si>
  <si>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</si>
  <si>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</si>
  <si>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</si>
  <si>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</si>
  <si>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</si>
  <si>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</si>
  <si>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</si>
  <si>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</si>
  <si>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</si>
  <si>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</si>
  <si>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</si>
  <si>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</si>
  <si>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</si>
  <si>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</si>
  <si>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</si>
  <si>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</si>
  <si>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</si>
  <si>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</si>
  <si>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</si>
  <si>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</si>
  <si>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</si>
  <si>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</si>
  <si>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</si>
  <si>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</si>
  <si>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</si>
  <si>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</si>
  <si>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</si>
  <si>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</si>
  <si>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</si>
  <si>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</si>
  <si>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</si>
  <si>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</si>
  <si>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</si>
  <si>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</si>
  <si>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</si>
  <si>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</si>
  <si>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</si>
  <si>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</si>
  <si>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</si>
  <si>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</si>
  <si>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</si>
  <si>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</si>
  <si>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</si>
  <si>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</si>
  <si>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</si>
  <si>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</si>
  <si>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</si>
  <si>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</si>
  <si>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</si>
  <si>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</si>
  <si>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</si>
  <si>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</si>
  <si>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</si>
  <si>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</si>
  <si>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</si>
  <si>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</si>
  <si>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</si>
  <si>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</si>
  <si>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</si>
  <si>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</si>
  <si>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</si>
  <si>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</si>
  <si>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</si>
  <si>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</si>
  <si>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</si>
  <si>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</si>
  <si>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</si>
  <si>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</si>
  <si>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</si>
  <si>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</si>
  <si>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</si>
  <si>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</si>
  <si>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</si>
  <si>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</si>
  <si>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</si>
  <si>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</si>
  <si>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</si>
  <si>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</si>
  <si>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</si>
  <si>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</si>
  <si>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</si>
  <si>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</si>
  <si>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</si>
  <si>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</si>
  <si>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</si>
  <si>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</si>
  <si>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</si>
  <si>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</si>
  <si>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</si>
  <si>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</si>
  <si>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</si>
  <si>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</si>
  <si>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</si>
  <si>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</si>
  <si>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</si>
  <si>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</si>
  <si>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</si>
  <si>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</si>
  <si>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</si>
  <si>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</si>
  <si>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</si>
  <si>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</si>
  <si>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</si>
  <si>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</si>
  <si>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</si>
  <si>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</si>
  <si>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</si>
  <si>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</si>
  <si>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</si>
  <si>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</si>
  <si>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</si>
  <si>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2500 @ 14.11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</si>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</sst>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0" fontId="0" fillId="25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8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79"/>
      <tableStyleElement type="headerRow" dxfId="87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0888"/>
        <c:axId val="455513704"/>
      </c:scatterChart>
      <c:valAx>
        <c:axId val="4469208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3704"/>
        <c:crosses val="autoZero"/>
        <c:crossBetween val="midCat"/>
      </c:valAx>
      <c:valAx>
        <c:axId val="4555137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14488"/>
        <c:axId val="455514880"/>
      </c:scatterChart>
      <c:valAx>
        <c:axId val="455514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4880"/>
        <c:crosses val="autoZero"/>
        <c:crossBetween val="midCat"/>
      </c:valAx>
      <c:valAx>
        <c:axId val="4555148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4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15664"/>
        <c:axId val="455516056"/>
      </c:scatterChart>
      <c:valAx>
        <c:axId val="4555156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6056"/>
        <c:crosses val="autoZero"/>
        <c:crossBetween val="midCat"/>
      </c:valAx>
      <c:valAx>
        <c:axId val="455516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18016"/>
        <c:axId val="455517624"/>
      </c:scatterChart>
      <c:valAx>
        <c:axId val="4555180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7624"/>
        <c:crosses val="autoZero"/>
        <c:crossBetween val="midCat"/>
      </c:valAx>
      <c:valAx>
        <c:axId val="455517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16840"/>
        <c:axId val="455518408"/>
      </c:scatterChart>
      <c:valAx>
        <c:axId val="455516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8408"/>
        <c:crosses val="autoZero"/>
        <c:crossBetween val="midCat"/>
      </c:valAx>
      <c:valAx>
        <c:axId val="45551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19192"/>
        <c:axId val="455519584"/>
      </c:scatterChart>
      <c:valAx>
        <c:axId val="455519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9584"/>
        <c:crosses val="autoZero"/>
        <c:crossBetween val="midCat"/>
      </c:valAx>
      <c:valAx>
        <c:axId val="45551958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19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20368"/>
        <c:axId val="455520760"/>
      </c:scatterChart>
      <c:valAx>
        <c:axId val="455520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0760"/>
        <c:crosses val="autoZero"/>
        <c:crossBetween val="midCat"/>
      </c:valAx>
      <c:valAx>
        <c:axId val="455520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03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22720"/>
        <c:axId val="455523112"/>
      </c:lineChart>
      <c:dateAx>
        <c:axId val="45552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3112"/>
        <c:crosses val="autoZero"/>
        <c:auto val="1"/>
        <c:lblOffset val="100"/>
        <c:baseTimeUnit val="days"/>
      </c:dateAx>
      <c:valAx>
        <c:axId val="4555231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25072"/>
        <c:axId val="455525464"/>
      </c:lineChart>
      <c:dateAx>
        <c:axId val="45552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5464"/>
        <c:crosses val="autoZero"/>
        <c:auto val="1"/>
        <c:lblOffset val="100"/>
        <c:baseTimeUnit val="days"/>
      </c:dateAx>
      <c:valAx>
        <c:axId val="4555254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527424"/>
        <c:axId val="455527816"/>
      </c:lineChart>
      <c:dateAx>
        <c:axId val="45552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7816"/>
        <c:crosses val="autoZero"/>
        <c:auto val="1"/>
        <c:lblOffset val="100"/>
        <c:baseTimeUnit val="days"/>
      </c:dateAx>
      <c:valAx>
        <c:axId val="455527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52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39112"/>
        <c:axId val="572139504"/>
      </c:lineChart>
      <c:dateAx>
        <c:axId val="57213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39504"/>
        <c:crosses val="autoZero"/>
        <c:auto val="1"/>
        <c:lblOffset val="100"/>
        <c:baseTimeUnit val="days"/>
      </c:dateAx>
      <c:valAx>
        <c:axId val="572139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3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41464"/>
        <c:axId val="572141856"/>
      </c:lineChart>
      <c:dateAx>
        <c:axId val="57214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1856"/>
        <c:crosses val="autoZero"/>
        <c:auto val="1"/>
        <c:lblOffset val="100"/>
        <c:baseTimeUnit val="days"/>
      </c:dateAx>
      <c:valAx>
        <c:axId val="572141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43816"/>
        <c:axId val="572144208"/>
      </c:lineChart>
      <c:dateAx>
        <c:axId val="57214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4208"/>
        <c:crosses val="autoZero"/>
        <c:auto val="1"/>
        <c:lblOffset val="100"/>
        <c:baseTimeUnit val="days"/>
      </c:dateAx>
      <c:valAx>
        <c:axId val="572144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46168"/>
        <c:axId val="572146560"/>
      </c:lineChart>
      <c:dateAx>
        <c:axId val="57214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6560"/>
        <c:crosses val="autoZero"/>
        <c:auto val="1"/>
        <c:lblOffset val="100"/>
        <c:baseTimeUnit val="days"/>
      </c:dateAx>
      <c:valAx>
        <c:axId val="57214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48520"/>
        <c:axId val="572148912"/>
      </c:lineChart>
      <c:dateAx>
        <c:axId val="57214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8912"/>
        <c:crosses val="autoZero"/>
        <c:auto val="1"/>
        <c:lblOffset val="100"/>
        <c:baseTimeUnit val="days"/>
      </c:dateAx>
      <c:valAx>
        <c:axId val="572148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4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50872"/>
        <c:axId val="572151264"/>
      </c:lineChart>
      <c:dateAx>
        <c:axId val="57215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51264"/>
        <c:crosses val="autoZero"/>
        <c:auto val="1"/>
        <c:lblOffset val="100"/>
        <c:baseTimeUnit val="days"/>
      </c:dateAx>
      <c:valAx>
        <c:axId val="572151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5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53224"/>
        <c:axId val="572153616"/>
      </c:lineChart>
      <c:dateAx>
        <c:axId val="57215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53616"/>
        <c:crosses val="autoZero"/>
        <c:auto val="1"/>
        <c:lblOffset val="100"/>
        <c:baseTimeUnit val="days"/>
      </c:dateAx>
      <c:valAx>
        <c:axId val="572153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5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24080"/>
        <c:axId val="573324472"/>
      </c:lineChart>
      <c:dateAx>
        <c:axId val="57332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4472"/>
        <c:crosses val="autoZero"/>
        <c:auto val="1"/>
        <c:lblOffset val="100"/>
        <c:baseTimeUnit val="days"/>
      </c:dateAx>
      <c:valAx>
        <c:axId val="5733244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26432"/>
        <c:axId val="573326824"/>
      </c:lineChart>
      <c:dateAx>
        <c:axId val="57332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6824"/>
        <c:crosses val="autoZero"/>
        <c:auto val="1"/>
        <c:lblOffset val="100"/>
        <c:baseTimeUnit val="days"/>
      </c:dateAx>
      <c:valAx>
        <c:axId val="5733268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28784"/>
        <c:axId val="573329176"/>
      </c:lineChart>
      <c:dateAx>
        <c:axId val="57332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9176"/>
        <c:crosses val="autoZero"/>
        <c:auto val="1"/>
        <c:lblOffset val="100"/>
        <c:baseTimeUnit val="days"/>
      </c:dateAx>
      <c:valAx>
        <c:axId val="5733291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2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31528"/>
        <c:axId val="573331920"/>
      </c:lineChart>
      <c:dateAx>
        <c:axId val="57333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1920"/>
        <c:crosses val="autoZero"/>
        <c:auto val="1"/>
        <c:lblOffset val="100"/>
        <c:baseTimeUnit val="days"/>
      </c:dateAx>
      <c:valAx>
        <c:axId val="57333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33880"/>
        <c:axId val="573334272"/>
      </c:lineChart>
      <c:dateAx>
        <c:axId val="5733338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4272"/>
        <c:crosses val="autoZero"/>
        <c:auto val="1"/>
        <c:lblOffset val="100"/>
        <c:baseTimeUnit val="days"/>
      </c:dateAx>
      <c:valAx>
        <c:axId val="5733342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36232"/>
        <c:axId val="573336624"/>
      </c:lineChart>
      <c:dateAx>
        <c:axId val="57333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6624"/>
        <c:crosses val="autoZero"/>
        <c:auto val="1"/>
        <c:lblOffset val="100"/>
        <c:baseTimeUnit val="days"/>
      </c:dateAx>
      <c:valAx>
        <c:axId val="573336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338192"/>
        <c:axId val="573338584"/>
      </c:lineChart>
      <c:dateAx>
        <c:axId val="57333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8584"/>
        <c:crosses val="autoZero"/>
        <c:auto val="1"/>
        <c:lblOffset val="100"/>
        <c:baseTimeUnit val="days"/>
      </c:dateAx>
      <c:valAx>
        <c:axId val="5733385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33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95032"/>
        <c:axId val="573695424"/>
      </c:lineChart>
      <c:dateAx>
        <c:axId val="57369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95424"/>
        <c:crosses val="autoZero"/>
        <c:auto val="1"/>
        <c:lblOffset val="100"/>
        <c:baseTimeUnit val="days"/>
      </c:dateAx>
      <c:valAx>
        <c:axId val="57369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9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97384"/>
        <c:axId val="573697776"/>
      </c:lineChart>
      <c:dateAx>
        <c:axId val="573697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97776"/>
        <c:crosses val="autoZero"/>
        <c:auto val="1"/>
        <c:lblOffset val="100"/>
        <c:baseTimeUnit val="days"/>
      </c:dateAx>
      <c:valAx>
        <c:axId val="5736977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9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699736"/>
        <c:axId val="573700128"/>
      </c:lineChart>
      <c:dateAx>
        <c:axId val="57369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0128"/>
        <c:crosses val="autoZero"/>
        <c:auto val="1"/>
        <c:lblOffset val="100"/>
        <c:baseTimeUnit val="days"/>
      </c:dateAx>
      <c:valAx>
        <c:axId val="5737001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9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02088"/>
        <c:axId val="573702480"/>
      </c:lineChart>
      <c:dateAx>
        <c:axId val="57370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2480"/>
        <c:crosses val="autoZero"/>
        <c:auto val="1"/>
        <c:lblOffset val="100"/>
        <c:baseTimeUnit val="days"/>
      </c:dateAx>
      <c:valAx>
        <c:axId val="573702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04440"/>
        <c:axId val="573704832"/>
      </c:lineChart>
      <c:catAx>
        <c:axId val="573704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4832"/>
        <c:crosses val="autoZero"/>
        <c:auto val="1"/>
        <c:lblAlgn val="ctr"/>
        <c:lblOffset val="100"/>
        <c:noMultiLvlLbl val="0"/>
      </c:catAx>
      <c:valAx>
        <c:axId val="573704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06792"/>
        <c:axId val="573707184"/>
      </c:lineChart>
      <c:dateAx>
        <c:axId val="57370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7184"/>
        <c:crosses val="autoZero"/>
        <c:auto val="1"/>
        <c:lblOffset val="100"/>
        <c:baseTimeUnit val="days"/>
      </c:dateAx>
      <c:valAx>
        <c:axId val="57370718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709144"/>
        <c:axId val="573709536"/>
      </c:lineChart>
      <c:dateAx>
        <c:axId val="57370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9536"/>
        <c:crosses val="autoZero"/>
        <c:auto val="1"/>
        <c:lblOffset val="100"/>
        <c:baseTimeUnit val="days"/>
      </c:dateAx>
      <c:valAx>
        <c:axId val="573709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7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93728"/>
        <c:axId val="585094120"/>
      </c:lineChart>
      <c:catAx>
        <c:axId val="58509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4120"/>
        <c:crosses val="autoZero"/>
        <c:auto val="1"/>
        <c:lblAlgn val="ctr"/>
        <c:lblOffset val="100"/>
        <c:noMultiLvlLbl val="0"/>
      </c:catAx>
      <c:valAx>
        <c:axId val="585094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96080"/>
        <c:axId val="585096472"/>
      </c:lineChart>
      <c:dateAx>
        <c:axId val="58509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6472"/>
        <c:crosses val="autoZero"/>
        <c:auto val="1"/>
        <c:lblOffset val="100"/>
        <c:baseTimeUnit val="days"/>
      </c:dateAx>
      <c:valAx>
        <c:axId val="585096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98432"/>
        <c:axId val="585098824"/>
      </c:lineChart>
      <c:catAx>
        <c:axId val="58509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8824"/>
        <c:crosses val="autoZero"/>
        <c:auto val="1"/>
        <c:lblAlgn val="ctr"/>
        <c:lblOffset val="100"/>
        <c:noMultiLvlLbl val="0"/>
      </c:catAx>
      <c:valAx>
        <c:axId val="585098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09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00784"/>
        <c:axId val="585101176"/>
      </c:lineChart>
      <c:dateAx>
        <c:axId val="58510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1176"/>
        <c:crosses val="autoZero"/>
        <c:auto val="1"/>
        <c:lblOffset val="100"/>
        <c:baseTimeUnit val="days"/>
      </c:dateAx>
      <c:valAx>
        <c:axId val="5851011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03136"/>
        <c:axId val="585103528"/>
      </c:lineChart>
      <c:dateAx>
        <c:axId val="58510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3528"/>
        <c:crosses val="autoZero"/>
        <c:auto val="1"/>
        <c:lblOffset val="100"/>
        <c:baseTimeUnit val="days"/>
      </c:dateAx>
      <c:valAx>
        <c:axId val="5851035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05488"/>
        <c:axId val="585105880"/>
      </c:lineChart>
      <c:dateAx>
        <c:axId val="58510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5880"/>
        <c:crosses val="autoZero"/>
        <c:auto val="1"/>
        <c:lblOffset val="100"/>
        <c:baseTimeUnit val="days"/>
      </c:dateAx>
      <c:valAx>
        <c:axId val="585105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07840"/>
        <c:axId val="585108232"/>
      </c:lineChart>
      <c:dateAx>
        <c:axId val="585107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8232"/>
        <c:crosses val="autoZero"/>
        <c:auto val="1"/>
        <c:lblOffset val="100"/>
        <c:baseTimeUnit val="days"/>
      </c:dateAx>
      <c:valAx>
        <c:axId val="5851082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0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34104"/>
        <c:axId val="622334496"/>
      </c:lineChart>
      <c:dateAx>
        <c:axId val="62233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4496"/>
        <c:crosses val="autoZero"/>
        <c:auto val="1"/>
        <c:lblOffset val="100"/>
        <c:baseTimeUnit val="days"/>
      </c:dateAx>
      <c:valAx>
        <c:axId val="6223344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36456"/>
        <c:axId val="622336848"/>
      </c:lineChart>
      <c:dateAx>
        <c:axId val="62233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6848"/>
        <c:crosses val="autoZero"/>
        <c:auto val="1"/>
        <c:lblOffset val="100"/>
        <c:baseTimeUnit val="days"/>
      </c:dateAx>
      <c:valAx>
        <c:axId val="6223368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38808"/>
        <c:axId val="622339200"/>
      </c:lineChart>
      <c:dateAx>
        <c:axId val="62233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9200"/>
        <c:crosses val="autoZero"/>
        <c:auto val="1"/>
        <c:lblOffset val="100"/>
        <c:baseTimeUnit val="days"/>
      </c:dateAx>
      <c:valAx>
        <c:axId val="6223392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3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41160"/>
        <c:axId val="622341552"/>
      </c:lineChart>
      <c:dateAx>
        <c:axId val="622341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1552"/>
        <c:crosses val="autoZero"/>
        <c:auto val="1"/>
        <c:lblOffset val="100"/>
        <c:baseTimeUnit val="days"/>
      </c:dateAx>
      <c:valAx>
        <c:axId val="622341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43512"/>
        <c:axId val="622343904"/>
      </c:lineChart>
      <c:dateAx>
        <c:axId val="62234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3904"/>
        <c:crosses val="autoZero"/>
        <c:auto val="1"/>
        <c:lblOffset val="100"/>
        <c:baseTimeUnit val="days"/>
      </c:dateAx>
      <c:valAx>
        <c:axId val="622343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45864"/>
        <c:axId val="622346256"/>
      </c:lineChart>
      <c:catAx>
        <c:axId val="62234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6256"/>
        <c:crosses val="autoZero"/>
        <c:auto val="1"/>
        <c:lblAlgn val="ctr"/>
        <c:lblOffset val="100"/>
        <c:noMultiLvlLbl val="0"/>
      </c:catAx>
      <c:valAx>
        <c:axId val="6223462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48216"/>
        <c:axId val="652157672"/>
      </c:lineChart>
      <c:catAx>
        <c:axId val="622348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57672"/>
        <c:crosses val="autoZero"/>
        <c:auto val="1"/>
        <c:lblAlgn val="ctr"/>
        <c:lblOffset val="100"/>
        <c:noMultiLvlLbl val="0"/>
      </c:catAx>
      <c:valAx>
        <c:axId val="6521576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4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59632"/>
        <c:axId val="652160024"/>
      </c:lineChart>
      <c:catAx>
        <c:axId val="652159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0024"/>
        <c:crosses val="autoZero"/>
        <c:auto val="1"/>
        <c:lblAlgn val="ctr"/>
        <c:lblOffset val="100"/>
        <c:noMultiLvlLbl val="0"/>
      </c:catAx>
      <c:valAx>
        <c:axId val="6521600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61984"/>
        <c:axId val="652162376"/>
      </c:lineChart>
      <c:dateAx>
        <c:axId val="6521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2376"/>
        <c:crosses val="autoZero"/>
        <c:auto val="1"/>
        <c:lblOffset val="100"/>
        <c:baseTimeUnit val="days"/>
      </c:dateAx>
      <c:valAx>
        <c:axId val="652162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64336"/>
        <c:axId val="652164728"/>
      </c:lineChart>
      <c:dateAx>
        <c:axId val="65216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4728"/>
        <c:crosses val="autoZero"/>
        <c:auto val="1"/>
        <c:lblOffset val="100"/>
        <c:baseTimeUnit val="days"/>
      </c:dateAx>
      <c:valAx>
        <c:axId val="6521647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66688"/>
        <c:axId val="652167080"/>
      </c:lineChart>
      <c:dateAx>
        <c:axId val="65216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7080"/>
        <c:crosses val="autoZero"/>
        <c:auto val="1"/>
        <c:lblOffset val="100"/>
        <c:baseTimeUnit val="days"/>
      </c:dateAx>
      <c:valAx>
        <c:axId val="6521670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69040"/>
        <c:axId val="652169432"/>
      </c:lineChart>
      <c:dateAx>
        <c:axId val="65216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9432"/>
        <c:crosses val="autoZero"/>
        <c:auto val="1"/>
        <c:lblOffset val="100"/>
        <c:baseTimeUnit val="days"/>
      </c:dateAx>
      <c:valAx>
        <c:axId val="6521694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171392"/>
        <c:axId val="652171784"/>
      </c:lineChart>
      <c:dateAx>
        <c:axId val="652171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1784"/>
        <c:crosses val="autoZero"/>
        <c:auto val="1"/>
        <c:lblOffset val="100"/>
        <c:baseTimeUnit val="days"/>
      </c:dateAx>
      <c:valAx>
        <c:axId val="65217178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1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30736"/>
        <c:axId val="652331128"/>
      </c:lineChart>
      <c:catAx>
        <c:axId val="65233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1128"/>
        <c:crosses val="autoZero"/>
        <c:auto val="1"/>
        <c:lblAlgn val="ctr"/>
        <c:lblOffset val="100"/>
        <c:noMultiLvlLbl val="0"/>
      </c:catAx>
      <c:valAx>
        <c:axId val="6523311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33088"/>
        <c:axId val="652333480"/>
      </c:lineChart>
      <c:dateAx>
        <c:axId val="65233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3480"/>
        <c:crosses val="autoZero"/>
        <c:auto val="1"/>
        <c:lblOffset val="100"/>
        <c:baseTimeUnit val="days"/>
      </c:dateAx>
      <c:valAx>
        <c:axId val="6523334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35440"/>
        <c:axId val="652335832"/>
      </c:lineChart>
      <c:dateAx>
        <c:axId val="65233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5832"/>
        <c:crosses val="autoZero"/>
        <c:auto val="1"/>
        <c:lblOffset val="100"/>
        <c:baseTimeUnit val="days"/>
      </c:dateAx>
      <c:valAx>
        <c:axId val="652335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37792"/>
        <c:axId val="652338184"/>
      </c:lineChart>
      <c:catAx>
        <c:axId val="652337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8184"/>
        <c:crosses val="autoZero"/>
        <c:auto val="1"/>
        <c:lblAlgn val="ctr"/>
        <c:lblOffset val="100"/>
        <c:noMultiLvlLbl val="0"/>
      </c:catAx>
      <c:valAx>
        <c:axId val="6523381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0144"/>
        <c:axId val="652340536"/>
      </c:lineChart>
      <c:catAx>
        <c:axId val="65234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0536"/>
        <c:crosses val="autoZero"/>
        <c:auto val="1"/>
        <c:lblAlgn val="ctr"/>
        <c:lblOffset val="100"/>
        <c:noMultiLvlLbl val="0"/>
      </c:catAx>
      <c:valAx>
        <c:axId val="652340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2496"/>
        <c:axId val="652342888"/>
      </c:lineChart>
      <c:catAx>
        <c:axId val="652342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2888"/>
        <c:crosses val="autoZero"/>
        <c:auto val="1"/>
        <c:lblAlgn val="ctr"/>
        <c:lblOffset val="100"/>
        <c:noMultiLvlLbl val="0"/>
      </c:catAx>
      <c:valAx>
        <c:axId val="652342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4848"/>
        <c:axId val="652345240"/>
      </c:lineChart>
      <c:dateAx>
        <c:axId val="652344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5240"/>
        <c:crosses val="autoZero"/>
        <c:auto val="1"/>
        <c:lblOffset val="100"/>
        <c:baseTimeUnit val="days"/>
      </c:dateAx>
      <c:valAx>
        <c:axId val="652345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612792"/>
        <c:axId val="655613184"/>
      </c:lineChart>
      <c:dateAx>
        <c:axId val="655612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13184"/>
        <c:crosses val="autoZero"/>
        <c:auto val="1"/>
        <c:lblOffset val="100"/>
        <c:baseTimeUnit val="days"/>
      </c:dateAx>
      <c:valAx>
        <c:axId val="655613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1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5594.3280000017821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3482.7480000018491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7026.8800000000047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-3544.1619999981558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77" priority="5">
      <formula>#REF!&gt;0</formula>
    </cfRule>
    <cfRule type="expression" dxfId="8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5"/>
  <sheetViews>
    <sheetView zoomScaleNormal="100" workbookViewId="0">
      <pane ySplit="1" topLeftCell="A292" activePane="bottomLeft" state="frozen"/>
      <selection pane="bottomLeft" activeCell="AQ72" sqref="AQ72:AR7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7026.8800000000047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5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ref="G303:G305" si="945">(F303-F302)/F302</f>
        <v>-9.2369886946781082E-3</v>
      </c>
      <c r="H303" s="208">
        <f t="shared" ref="H303" si="946">(F303-F$2)/F$2</f>
        <v>-6.54005538425284E-3</v>
      </c>
      <c r="I303" s="226">
        <v>366923.87</v>
      </c>
      <c r="J303" s="177">
        <v>400000</v>
      </c>
      <c r="K303" s="177">
        <f t="shared" ref="K303" si="947">I303-I302-J303+J302</f>
        <v>16101.510000000009</v>
      </c>
      <c r="L303" s="175">
        <f t="shared" si="925"/>
        <v>4.5896475925878866E-2</v>
      </c>
      <c r="M303" s="187">
        <f t="shared" ref="M303" si="948">I303-J303</f>
        <v>-33076.130000000005</v>
      </c>
      <c r="N303" s="189">
        <f t="shared" ref="N303" si="949">M303/J303</f>
        <v>-8.2690325000000009E-2</v>
      </c>
      <c r="O303" s="187" t="b">
        <f t="shared" ref="O303" si="950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1">I303-Q303</f>
        <v>48955.520000000019</v>
      </c>
      <c r="S303" s="177">
        <v>-47877</v>
      </c>
      <c r="T303" s="177">
        <f t="shared" ref="T303" si="952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3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5" si="954">(C304-C303)/C303</f>
        <v>-1.6661400132142227E-3</v>
      </c>
      <c r="E304" s="214">
        <f t="shared" ref="E304" si="955">(C304-$C$2)/$C$2</f>
        <v>-8.2095089515040708E-3</v>
      </c>
      <c r="F304" s="224">
        <v>5046.37</v>
      </c>
      <c r="G304" s="175">
        <f t="shared" si="945"/>
        <v>-2.3782223628024172E-3</v>
      </c>
      <c r="H304" s="208">
        <f t="shared" ref="H304" si="956">(F304-F$2)/F$2</f>
        <v>-8.9027240410864596E-3</v>
      </c>
      <c r="I304" s="226">
        <v>362921.09</v>
      </c>
      <c r="J304" s="177">
        <v>400000</v>
      </c>
      <c r="K304" s="177">
        <f t="shared" ref="K304" si="957">I304-I303-J304+J303</f>
        <v>-4002.7799999999697</v>
      </c>
      <c r="L304" s="175">
        <f t="shared" si="925"/>
        <v>-1.0909020446121343E-2</v>
      </c>
      <c r="M304" s="187">
        <f t="shared" ref="M304" si="958">I304-J304</f>
        <v>-37078.909999999974</v>
      </c>
      <c r="N304" s="189">
        <f t="shared" ref="N304" si="959">M304/J304</f>
        <v>-9.269727499999994E-2</v>
      </c>
      <c r="O304" s="187" t="b">
        <f t="shared" ref="O304" si="960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1">I304-Q304</f>
        <v>33790.98000000004</v>
      </c>
      <c r="S304" s="177">
        <v>-52170</v>
      </c>
      <c r="T304" s="177">
        <f t="shared" ref="T304" si="962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3">N304/V304</f>
        <v>-0.26400780136181706</v>
      </c>
    </row>
    <row r="305" spans="1:23" ht="20.100000000000001" customHeight="1" x14ac:dyDescent="0.25">
      <c r="A305" s="170" t="s">
        <v>402</v>
      </c>
      <c r="B305" s="249">
        <v>42701</v>
      </c>
      <c r="C305" s="250">
        <v>2213.35</v>
      </c>
      <c r="D305" s="175">
        <f t="shared" si="954"/>
        <v>6.1467115548777602E-2</v>
      </c>
      <c r="E305" s="251">
        <f t="shared" ref="E305" si="964">(C305-$C$2)/$C$2</f>
        <v>5.2752991761952708E-2</v>
      </c>
      <c r="F305" s="252">
        <v>5398.92</v>
      </c>
      <c r="G305" s="175">
        <f t="shared" si="945"/>
        <v>6.9862098894849206E-2</v>
      </c>
      <c r="H305" s="253">
        <f t="shared" ref="H305" si="965">(F305-F$2)/F$2</f>
        <v>6.0337411866370816E-2</v>
      </c>
      <c r="I305" s="616">
        <v>407026.88</v>
      </c>
      <c r="J305" s="255">
        <v>400000</v>
      </c>
      <c r="K305" s="255">
        <f t="shared" ref="K305" si="966">I305-I304-J305+J304</f>
        <v>44105.789999999979</v>
      </c>
      <c r="L305" s="175">
        <f t="shared" si="925"/>
        <v>0.12152997225925882</v>
      </c>
      <c r="M305" s="256">
        <f t="shared" ref="M305" si="967">I305-J305</f>
        <v>7026.8800000000047</v>
      </c>
      <c r="N305" s="257">
        <f t="shared" ref="N305" si="968">M305/J305</f>
        <v>1.7567200000000012E-2</v>
      </c>
      <c r="O305" s="256" t="b">
        <f t="shared" ref="O305" si="969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70">I305-Q305</f>
        <v>124961.53999999998</v>
      </c>
      <c r="S305" s="255">
        <v>-28519</v>
      </c>
      <c r="T305" s="255">
        <f t="shared" ref="T305" si="971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2">N305/V305</f>
        <v>4.7792155572383921E-2</v>
      </c>
    </row>
  </sheetData>
  <conditionalFormatting sqref="D3:D305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5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5">
    <cfRule type="colorScale" priority="1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5">
    <cfRule type="colorScale" priority="2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6:L1048576">
    <cfRule type="colorScale" priority="4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tabSelected="1" zoomScaleNormal="100" workbookViewId="0">
      <pane ySplit="1" topLeftCell="A8" activePane="bottomLeft" state="frozen"/>
      <selection pane="bottomLeft" activeCell="R31" sqref="R3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1" ht="21.95" customHeight="1" x14ac:dyDescent="0.25">
      <c r="A2" s="51"/>
      <c r="B2" s="51"/>
      <c r="C2" s="52"/>
      <c r="E2" s="23" t="s">
        <v>10</v>
      </c>
      <c r="F2" s="248">
        <v>31.290099999999999</v>
      </c>
      <c r="G2" s="248">
        <v>31.290099999999999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P2" s="375">
        <v>-1.2931E-2</v>
      </c>
      <c r="Q2" s="461"/>
      <c r="R2" s="49"/>
    </row>
    <row r="3" spans="1:21" ht="21.95" customHeight="1" x14ac:dyDescent="0.25">
      <c r="A3" s="51"/>
      <c r="B3" s="51"/>
      <c r="C3" s="52"/>
      <c r="E3" s="23" t="s">
        <v>212</v>
      </c>
      <c r="F3" s="248">
        <v>111.7937</v>
      </c>
      <c r="G3" s="248">
        <v>111.7937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2.0400000000000001E-2</v>
      </c>
      <c r="P3" s="375">
        <v>3.3000000000000003E-5</v>
      </c>
      <c r="Q3" s="152"/>
      <c r="S3" s="49"/>
    </row>
    <row r="4" spans="1:21" ht="21.95" customHeight="1" x14ac:dyDescent="0.25">
      <c r="A4" s="51"/>
      <c r="B4" s="51"/>
      <c r="C4" s="52"/>
      <c r="E4" s="23" t="s">
        <v>279</v>
      </c>
      <c r="F4" s="248">
        <v>66.27</v>
      </c>
      <c r="G4" s="248">
        <v>66.27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-1.0200000000000001E-2</v>
      </c>
      <c r="Q4" s="49"/>
    </row>
    <row r="5" spans="1:21" ht="21.95" customHeight="1" x14ac:dyDescent="0.25">
      <c r="A5" s="51"/>
      <c r="B5" s="51"/>
      <c r="C5" s="52"/>
      <c r="E5" s="23" t="s">
        <v>45</v>
      </c>
      <c r="F5" s="248">
        <v>72.13</v>
      </c>
      <c r="G5" s="248">
        <v>72.13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 t="e">
        <v>#VALUE!</v>
      </c>
      <c r="P5" s="365">
        <v>1.1000000000000001E-3</v>
      </c>
      <c r="Q5" s="152"/>
    </row>
    <row r="6" spans="1:21" ht="21.95" customHeight="1" x14ac:dyDescent="0.25">
      <c r="A6" s="51"/>
      <c r="B6" s="51"/>
      <c r="C6" s="52"/>
      <c r="E6" s="23" t="s">
        <v>33</v>
      </c>
      <c r="F6" s="248">
        <v>174.83</v>
      </c>
      <c r="G6" s="248">
        <v>174.83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1.15E-2</v>
      </c>
      <c r="P6" s="375">
        <v>-1.09E-2</v>
      </c>
    </row>
    <row r="7" spans="1:21" ht="21.95" customHeight="1" x14ac:dyDescent="0.25">
      <c r="A7" s="159"/>
      <c r="B7" s="51"/>
      <c r="C7" s="52"/>
      <c r="E7" s="23" t="s">
        <v>245</v>
      </c>
      <c r="F7" s="248">
        <v>72.364999999999995</v>
      </c>
      <c r="G7" s="248">
        <v>72.364999999999995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P7" s="375">
        <v>-6.79E-3</v>
      </c>
      <c r="S7" s="49"/>
    </row>
    <row r="8" spans="1:21" ht="21.95" customHeight="1" x14ac:dyDescent="0.25">
      <c r="A8" s="51"/>
      <c r="B8" s="51"/>
      <c r="C8" s="52"/>
      <c r="E8" s="23" t="s">
        <v>62</v>
      </c>
      <c r="F8" s="248">
        <v>304.94</v>
      </c>
      <c r="G8" s="248">
        <v>304.94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-8.9999999999999998E-4</v>
      </c>
    </row>
    <row r="9" spans="1:21" ht="21.95" customHeight="1" x14ac:dyDescent="0.25">
      <c r="A9" s="52"/>
      <c r="B9" s="52"/>
      <c r="C9" s="52"/>
      <c r="E9" s="23" t="s">
        <v>366</v>
      </c>
      <c r="F9" s="248">
        <v>56.49</v>
      </c>
      <c r="G9" s="248">
        <v>49.18</v>
      </c>
      <c r="H9" s="50">
        <v>50</v>
      </c>
      <c r="I9" s="49">
        <v>2459</v>
      </c>
      <c r="J9" s="379">
        <v>365.5</v>
      </c>
      <c r="K9" s="365">
        <v>0.14863765758438394</v>
      </c>
      <c r="L9" s="49">
        <v>365.5</v>
      </c>
      <c r="M9">
        <v>50</v>
      </c>
      <c r="N9" s="376" t="str">
        <f>HYPERLINK("http://finance.yahoo.com/q?s=" &amp; E9, "Link")</f>
        <v>Link</v>
      </c>
      <c r="O9" s="365">
        <v>2.6700000000000002E-2</v>
      </c>
      <c r="P9" s="365">
        <v>-8.6E-3</v>
      </c>
      <c r="S9" s="49"/>
    </row>
    <row r="10" spans="1:21" ht="21.95" customHeight="1" x14ac:dyDescent="0.25">
      <c r="A10" s="52"/>
      <c r="B10" s="52"/>
      <c r="C10" s="52"/>
      <c r="E10" s="23" t="s">
        <v>52</v>
      </c>
      <c r="F10" s="248">
        <v>71.770499999999998</v>
      </c>
      <c r="G10" s="248">
        <v>73.070899999999995</v>
      </c>
      <c r="H10" s="336">
        <v>100</v>
      </c>
      <c r="I10" s="49">
        <v>7307.0899999999992</v>
      </c>
      <c r="J10" s="379">
        <v>-130.03999999999996</v>
      </c>
      <c r="K10" s="365">
        <v>-1.7796414167609763E-2</v>
      </c>
      <c r="L10" s="379">
        <v>360.90999999999894</v>
      </c>
      <c r="M10">
        <v>75</v>
      </c>
      <c r="N10" s="376" t="str">
        <f>HYPERLINK("http://finance.yahoo.com/q?s=" &amp; E10, "Link")</f>
        <v>Link</v>
      </c>
      <c r="O10" s="375">
        <v>2.53E-2</v>
      </c>
      <c r="P10" s="375">
        <v>9.2879999999999994E-3</v>
      </c>
      <c r="Q10" s="49"/>
      <c r="S10" s="49"/>
    </row>
    <row r="11" spans="1:21" ht="21.95" customHeight="1" x14ac:dyDescent="0.25">
      <c r="A11" s="51"/>
      <c r="B11" s="51"/>
      <c r="C11" s="52"/>
      <c r="E11" s="23" t="s">
        <v>242</v>
      </c>
      <c r="F11" s="248">
        <v>28.3</v>
      </c>
      <c r="G11" s="248">
        <v>18.880750000000013</v>
      </c>
      <c r="H11" s="336">
        <v>240</v>
      </c>
      <c r="I11" s="49">
        <v>4531.3800000000028</v>
      </c>
      <c r="J11" s="379">
        <v>2260.6199999999972</v>
      </c>
      <c r="K11" s="365">
        <v>0.49888113554811014</v>
      </c>
      <c r="L11" s="379">
        <v>2260.6199999999972</v>
      </c>
      <c r="M11" s="30">
        <v>42705</v>
      </c>
      <c r="N11" s="376" t="str">
        <f>HYPERLINK("http://finance.yahoo.com/q?s=" &amp; E11, "Link")</f>
        <v>Link</v>
      </c>
      <c r="O11" s="375">
        <v>4.2000000000000003E-2</v>
      </c>
      <c r="P11" s="375">
        <v>-8.8000000000000005E-3</v>
      </c>
      <c r="Q11" s="152"/>
      <c r="R11" s="49"/>
      <c r="S11" s="49"/>
    </row>
    <row r="12" spans="1:21" ht="21.95" customHeight="1" x14ac:dyDescent="0.25">
      <c r="A12" s="51"/>
      <c r="B12" s="51"/>
      <c r="C12" s="52"/>
      <c r="E12" s="23" t="s">
        <v>8</v>
      </c>
      <c r="F12" s="248">
        <v>66.819999999999993</v>
      </c>
      <c r="G12" s="248">
        <v>66.819999999999993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1.6799999999999999E-2</v>
      </c>
      <c r="P12" s="375">
        <v>1.5E-3</v>
      </c>
      <c r="Q12" s="49"/>
      <c r="R12" s="49"/>
      <c r="S12" s="49"/>
      <c r="T12" s="49"/>
    </row>
    <row r="13" spans="1:21" ht="21.95" customHeight="1" x14ac:dyDescent="0.25">
      <c r="A13" s="51"/>
      <c r="B13" s="51"/>
      <c r="C13" s="52"/>
      <c r="E13" s="23" t="s">
        <v>17</v>
      </c>
      <c r="F13" s="248">
        <v>11.85</v>
      </c>
      <c r="G13" s="248">
        <v>19.206734285714337</v>
      </c>
      <c r="H13" s="336">
        <v>3500</v>
      </c>
      <c r="I13" s="49">
        <v>67223.570000000182</v>
      </c>
      <c r="J13" s="379">
        <v>-25748.570000000182</v>
      </c>
      <c r="K13" s="365">
        <v>-0.38302889894125097</v>
      </c>
      <c r="L13" s="379">
        <v>-25748.570000000182</v>
      </c>
      <c r="M13">
        <v>2200</v>
      </c>
      <c r="N13" s="376" t="str">
        <f>HYPERLINK("http://finance.yahoo.com/q?s=" &amp; E13, "Link")</f>
        <v>Link</v>
      </c>
      <c r="O13" s="375">
        <v>0</v>
      </c>
      <c r="P13" s="375">
        <v>1.11E-2</v>
      </c>
      <c r="Q13" s="152"/>
      <c r="S13" s="49"/>
    </row>
    <row r="14" spans="1:21" ht="21.95" customHeight="1" x14ac:dyDescent="0.25">
      <c r="A14" s="51"/>
      <c r="B14" s="51"/>
      <c r="C14" s="52"/>
      <c r="E14" s="23" t="s">
        <v>323</v>
      </c>
      <c r="F14" s="248">
        <v>74.864000000000004</v>
      </c>
      <c r="G14" s="248">
        <v>85.38</v>
      </c>
      <c r="H14" s="336">
        <v>80</v>
      </c>
      <c r="I14" s="49">
        <v>6830.4</v>
      </c>
      <c r="J14" s="379">
        <v>-841.27999999999884</v>
      </c>
      <c r="K14" s="365">
        <v>-0.12316701803701091</v>
      </c>
      <c r="L14" s="379">
        <v>-841.27999999999884</v>
      </c>
      <c r="M14">
        <v>40</v>
      </c>
      <c r="N14" s="376" t="str">
        <f>HYPERLINK("http://finance.yahoo.com/q?s=" &amp; E14, "Link")</f>
        <v>Link</v>
      </c>
      <c r="O14" s="375">
        <v>2.3E-2</v>
      </c>
      <c r="P14" s="375">
        <v>1.086E-2</v>
      </c>
      <c r="Q14" s="152"/>
      <c r="R14" s="49"/>
      <c r="S14" s="49"/>
    </row>
    <row r="15" spans="1:21" ht="21.95" customHeight="1" x14ac:dyDescent="0.25">
      <c r="A15" s="51"/>
      <c r="B15" s="51"/>
      <c r="C15" s="52"/>
      <c r="E15" s="23" t="s">
        <v>32</v>
      </c>
      <c r="F15" s="248">
        <v>48.68</v>
      </c>
      <c r="G15" s="248">
        <v>48.68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1.6500000000000001E-2</v>
      </c>
      <c r="P15" s="375">
        <v>-1.14E-2</v>
      </c>
      <c r="Q15" s="49"/>
      <c r="R15" s="49"/>
      <c r="S15" s="49"/>
      <c r="T15" s="363"/>
      <c r="U15" s="363"/>
    </row>
    <row r="16" spans="1:21" ht="21.95" customHeight="1" x14ac:dyDescent="0.25">
      <c r="A16" s="52"/>
      <c r="B16" s="52"/>
      <c r="C16" s="52"/>
      <c r="E16" s="23" t="s">
        <v>310</v>
      </c>
      <c r="F16" s="248">
        <v>78.839600000000004</v>
      </c>
      <c r="G16" s="50">
        <v>78.839600000000004</v>
      </c>
      <c r="H16" s="336">
        <v>0</v>
      </c>
      <c r="I16" s="49">
        <v>0</v>
      </c>
      <c r="J16" s="379">
        <v>0</v>
      </c>
      <c r="K16" s="365">
        <v>0</v>
      </c>
      <c r="L16" s="379">
        <v>158.29999999999927</v>
      </c>
      <c r="M16">
        <v>0</v>
      </c>
      <c r="N16" s="376" t="str">
        <f>HYPERLINK("http://finance.yahoo.com/q?s=" &amp; E16, "Link")</f>
        <v>Link</v>
      </c>
      <c r="O16" s="375">
        <v>1.2500000000000001E-2</v>
      </c>
      <c r="P16" s="375">
        <v>-1.5244000000000001E-2</v>
      </c>
      <c r="Q16" s="49"/>
      <c r="R16" s="49"/>
    </row>
    <row r="17" spans="1:20" ht="21.95" customHeight="1" x14ac:dyDescent="0.25">
      <c r="A17" s="51"/>
      <c r="B17" s="51"/>
      <c r="C17" s="52"/>
      <c r="E17" s="23" t="s">
        <v>63</v>
      </c>
      <c r="F17" s="248">
        <v>99.19</v>
      </c>
      <c r="G17" s="248">
        <v>99.19</v>
      </c>
      <c r="H17" s="50">
        <v>0</v>
      </c>
      <c r="I17" s="49">
        <v>0</v>
      </c>
      <c r="J17" s="379">
        <v>0</v>
      </c>
      <c r="K17" s="365">
        <v>0</v>
      </c>
      <c r="L17" s="49">
        <v>257.30999999999949</v>
      </c>
      <c r="M17">
        <v>0</v>
      </c>
      <c r="N17" s="376" t="str">
        <f>HYPERLINK("http://finance.yahoo.com/q?s=" &amp; E17, "Link")</f>
        <v>Link</v>
      </c>
      <c r="O17" s="365">
        <v>1.44E-2</v>
      </c>
      <c r="P17" s="365">
        <v>3.7000000000000002E-3</v>
      </c>
      <c r="Q17" s="152"/>
      <c r="S17" s="49"/>
      <c r="T17" s="49"/>
    </row>
    <row r="18" spans="1:20" ht="21.95" customHeight="1" x14ac:dyDescent="0.25">
      <c r="A18" s="51"/>
      <c r="B18" s="51"/>
      <c r="C18" s="52"/>
      <c r="E18" s="23" t="s">
        <v>205</v>
      </c>
      <c r="F18" s="248">
        <v>11.96</v>
      </c>
      <c r="G18" s="248">
        <v>11.610900000000001</v>
      </c>
      <c r="H18" s="50">
        <v>200</v>
      </c>
      <c r="I18" s="49">
        <v>2322.1800000000003</v>
      </c>
      <c r="J18" s="379">
        <v>69.819999999999709</v>
      </c>
      <c r="K18" s="365">
        <v>3.0066575373140749E-2</v>
      </c>
      <c r="L18" s="49">
        <v>69.819999999999709</v>
      </c>
      <c r="M18">
        <v>200</v>
      </c>
      <c r="N18" s="376" t="str">
        <f>HYPERLINK("http://finance.yahoo.com/q?s=" &amp; E18, "Link")</f>
        <v>Link</v>
      </c>
      <c r="O18" s="365">
        <v>4.9799999999999997E-2</v>
      </c>
      <c r="P18" s="365">
        <v>-6.6E-3</v>
      </c>
      <c r="Q18" s="152"/>
      <c r="T18" s="49"/>
    </row>
    <row r="19" spans="1:20" ht="21.95" customHeight="1" x14ac:dyDescent="0.25">
      <c r="A19" s="52"/>
      <c r="B19" s="52"/>
      <c r="C19" s="52"/>
      <c r="E19" s="23" t="s">
        <v>311</v>
      </c>
      <c r="F19" s="248">
        <v>28.35</v>
      </c>
      <c r="G19" s="248">
        <v>28.35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1.2699999999999999E-2</v>
      </c>
      <c r="P19" s="375">
        <v>-4.0000000000000002E-4</v>
      </c>
    </row>
    <row r="20" spans="1:20" ht="21.95" customHeight="1" x14ac:dyDescent="0.25">
      <c r="A20" s="51"/>
      <c r="B20" s="51"/>
      <c r="C20" s="52"/>
      <c r="E20" s="23" t="s">
        <v>9</v>
      </c>
      <c r="F20" s="248">
        <v>3.75</v>
      </c>
      <c r="G20" s="248">
        <v>3.7100999999999997</v>
      </c>
      <c r="H20" s="336">
        <v>1100</v>
      </c>
      <c r="I20" s="49">
        <v>4081.1099999999997</v>
      </c>
      <c r="J20" s="379">
        <v>43.890000000000327</v>
      </c>
      <c r="K20" s="365">
        <v>1.075442710439079E-2</v>
      </c>
      <c r="L20" s="379">
        <v>478.82000000000062</v>
      </c>
      <c r="M20" s="30">
        <v>42705</v>
      </c>
      <c r="N20" s="376" t="str">
        <f>HYPERLINK("http://finance.yahoo.com/q?s=" &amp; E20, "Link")</f>
        <v>Link</v>
      </c>
      <c r="O20" s="375">
        <v>0.1138</v>
      </c>
      <c r="P20" s="375">
        <v>1.6299999999999999E-2</v>
      </c>
      <c r="Q20" s="152"/>
      <c r="R20" s="49"/>
      <c r="S20" s="49"/>
    </row>
    <row r="21" spans="1:20" ht="21.95" customHeight="1" x14ac:dyDescent="0.25">
      <c r="A21" s="51"/>
      <c r="B21" s="51"/>
      <c r="C21" s="52"/>
      <c r="E21" s="23" t="s">
        <v>55</v>
      </c>
      <c r="F21" s="248">
        <v>74.243200000000002</v>
      </c>
      <c r="G21" s="248">
        <v>82.490049999999997</v>
      </c>
      <c r="H21" s="336">
        <v>200</v>
      </c>
      <c r="I21" s="49">
        <v>16498.009999999998</v>
      </c>
      <c r="J21" s="379">
        <v>-1649.369999999999</v>
      </c>
      <c r="K21" s="365">
        <v>-9.9973875637122234E-2</v>
      </c>
      <c r="L21" s="379">
        <v>-1649.369999999999</v>
      </c>
      <c r="M21">
        <v>100</v>
      </c>
      <c r="N21" s="376" t="str">
        <f>HYPERLINK("http://finance.yahoo.com/q?s=" &amp; E21, "Link")</f>
        <v>Link</v>
      </c>
      <c r="O21" s="375">
        <v>2.4899999999999999E-2</v>
      </c>
      <c r="P21" s="375">
        <v>-1.5864E-2</v>
      </c>
      <c r="R21" s="49"/>
      <c r="T21" s="49"/>
    </row>
    <row r="22" spans="1:20" ht="21.95" customHeight="1" x14ac:dyDescent="0.25">
      <c r="A22" s="159"/>
      <c r="B22" s="51"/>
      <c r="C22" s="52"/>
      <c r="E22" s="23" t="s">
        <v>176</v>
      </c>
      <c r="F22" s="248">
        <v>62.164999999999999</v>
      </c>
      <c r="G22" s="248">
        <v>63.73</v>
      </c>
      <c r="H22" s="336">
        <v>50</v>
      </c>
      <c r="I22" s="49">
        <v>3186.5</v>
      </c>
      <c r="J22" s="379">
        <v>-78.25</v>
      </c>
      <c r="K22" s="365">
        <v>-2.4556723678016597E-2</v>
      </c>
      <c r="L22" s="379">
        <v>-28.300000000000182</v>
      </c>
      <c r="M22">
        <v>50</v>
      </c>
      <c r="N22" s="376" t="str">
        <f>HYPERLINK("http://finance.yahoo.com/q?s=" &amp; E22, "Link")</f>
        <v>Link</v>
      </c>
      <c r="O22" s="375">
        <v>3.0800000000000001E-2</v>
      </c>
      <c r="P22" s="375">
        <v>-2.1700000000000001E-3</v>
      </c>
      <c r="Q22" s="49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56</v>
      </c>
      <c r="F23" s="248">
        <v>34.204999999999998</v>
      </c>
      <c r="G23" s="248">
        <v>34.204999999999998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4.4400000000000002E-2</v>
      </c>
      <c r="P23" s="375">
        <v>-1.31E-3</v>
      </c>
      <c r="Q23" s="461"/>
      <c r="T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52.1</v>
      </c>
      <c r="G24" s="248">
        <v>52.1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1.9E-2</v>
      </c>
      <c r="P24" s="375">
        <v>-1.1900000000000001E-2</v>
      </c>
      <c r="Q24" s="461"/>
    </row>
    <row r="25" spans="1:20" ht="21.95" customHeight="1" x14ac:dyDescent="0.25">
      <c r="A25" s="51"/>
      <c r="B25" s="51"/>
      <c r="C25" s="52"/>
      <c r="E25" s="23" t="s">
        <v>27</v>
      </c>
      <c r="F25" s="248">
        <v>35.457500000000003</v>
      </c>
      <c r="G25" s="248">
        <v>35.457500000000003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2.93E-2</v>
      </c>
      <c r="P25" s="375">
        <v>4.9399999999999997E-4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48.89</v>
      </c>
      <c r="G26" s="248">
        <v>48.89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3.7900000000000003E-2</v>
      </c>
      <c r="P26" s="375">
        <v>8.0000000000000004E-4</v>
      </c>
      <c r="R26" s="49"/>
      <c r="T26" s="49"/>
    </row>
    <row r="27" spans="1:20" ht="21.95" customHeight="1" x14ac:dyDescent="0.25">
      <c r="A27" s="51"/>
      <c r="B27" s="51"/>
      <c r="C27" s="52"/>
      <c r="E27" s="23" t="s">
        <v>316</v>
      </c>
      <c r="F27" s="248">
        <v>113.17</v>
      </c>
      <c r="G27" s="248">
        <v>118.5</v>
      </c>
      <c r="H27" s="336">
        <v>20</v>
      </c>
      <c r="I27" s="49">
        <v>2370</v>
      </c>
      <c r="J27" s="379">
        <v>-106.59999999999991</v>
      </c>
      <c r="K27" s="365">
        <v>-4.4978902953586482E-2</v>
      </c>
      <c r="L27" s="379">
        <v>-106.59999999999991</v>
      </c>
      <c r="M27">
        <v>20</v>
      </c>
      <c r="N27" s="376" t="str">
        <f>HYPERLINK("http://finance.yahoo.com/q?s=" &amp; E27, "Link")</f>
        <v>Link</v>
      </c>
      <c r="O27" s="375">
        <v>2.8000000000000001E-2</v>
      </c>
      <c r="P27" s="375">
        <v>-8.3999999999999995E-3</v>
      </c>
      <c r="R27" s="49"/>
    </row>
    <row r="28" spans="1:20" ht="21.95" customHeight="1" x14ac:dyDescent="0.25">
      <c r="A28" s="51"/>
      <c r="B28" s="52"/>
      <c r="C28" s="52"/>
      <c r="E28" s="23" t="s">
        <v>15</v>
      </c>
      <c r="F28" s="248">
        <v>15.855</v>
      </c>
      <c r="G28" s="248">
        <v>15.855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-1.03E-2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48.31</v>
      </c>
      <c r="G29" s="248">
        <v>48.31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-1.23E-2</v>
      </c>
      <c r="Q29" s="152"/>
    </row>
    <row r="30" spans="1:20" ht="21.95" customHeight="1" x14ac:dyDescent="0.25">
      <c r="A30" s="51"/>
      <c r="B30" s="51"/>
      <c r="C30" s="52"/>
      <c r="E30" s="23" t="s">
        <v>204</v>
      </c>
      <c r="F30" s="248">
        <v>33.634999999999998</v>
      </c>
      <c r="G30" s="248">
        <v>30.677849999999999</v>
      </c>
      <c r="H30" s="336">
        <v>400</v>
      </c>
      <c r="I30" s="49">
        <v>12271.14</v>
      </c>
      <c r="J30" s="379">
        <v>1182.8600000000006</v>
      </c>
      <c r="K30" s="365">
        <v>9.6393652097523083E-2</v>
      </c>
      <c r="L30" s="379">
        <v>1182.8600000000006</v>
      </c>
      <c r="M30" s="30">
        <v>42705</v>
      </c>
      <c r="N30" s="376" t="str">
        <f>HYPERLINK("http://finance.yahoo.com/q?s=" &amp; E30, "Link")</f>
        <v>Link</v>
      </c>
      <c r="O30" s="375">
        <v>1.4200000000000001E-2</v>
      </c>
      <c r="P30" s="375">
        <v>-7.2300000000000003E-3</v>
      </c>
    </row>
    <row r="31" spans="1:20" ht="21.95" customHeight="1" x14ac:dyDescent="0.25">
      <c r="A31" s="52"/>
      <c r="B31" s="52"/>
      <c r="C31" s="52"/>
      <c r="E31" s="23" t="s">
        <v>36</v>
      </c>
      <c r="F31" s="248">
        <v>47.5</v>
      </c>
      <c r="G31" s="248">
        <v>47.5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8.3999999999999995E-3</v>
      </c>
      <c r="P31" s="375">
        <v>1.1000000000000001E-3</v>
      </c>
    </row>
    <row r="32" spans="1:20" ht="21.95" customHeight="1" x14ac:dyDescent="0.25">
      <c r="A32" s="51"/>
      <c r="B32" s="51"/>
      <c r="C32" s="52"/>
      <c r="E32" s="23" t="s">
        <v>246</v>
      </c>
      <c r="F32" s="248">
        <v>27.34</v>
      </c>
      <c r="G32" s="248">
        <v>24.264733333333332</v>
      </c>
      <c r="H32" s="336">
        <v>150</v>
      </c>
      <c r="I32" s="49">
        <v>3639.71</v>
      </c>
      <c r="J32" s="379">
        <v>461.28999999999996</v>
      </c>
      <c r="K32" s="365">
        <v>0.12673811924576414</v>
      </c>
      <c r="L32" s="379">
        <v>749.23</v>
      </c>
      <c r="M32">
        <v>50</v>
      </c>
      <c r="N32" s="376" t="str">
        <f>HYPERLINK("http://finance.yahoo.com/q?s=" &amp; E32, "Link")</f>
        <v>Link</v>
      </c>
      <c r="O32" s="375">
        <v>2.9000000000000001E-2</v>
      </c>
      <c r="P32" s="375">
        <v>-3.3E-3</v>
      </c>
      <c r="R32" s="49"/>
    </row>
    <row r="33" spans="1:20" ht="21.95" customHeight="1" x14ac:dyDescent="0.25">
      <c r="A33" s="51"/>
      <c r="B33" s="51"/>
      <c r="C33" s="52"/>
      <c r="E33" s="23" t="s">
        <v>50</v>
      </c>
      <c r="F33" s="248">
        <v>15.83</v>
      </c>
      <c r="G33" s="248">
        <v>15.526120673191455</v>
      </c>
      <c r="H33" s="336">
        <v>8378</v>
      </c>
      <c r="I33" s="49">
        <v>130077.83899999801</v>
      </c>
      <c r="J33" s="379">
        <v>2545.9010000019334</v>
      </c>
      <c r="K33" s="365">
        <v>1.9572134804622856E-2</v>
      </c>
      <c r="L33" s="379">
        <v>2545.9010000019334</v>
      </c>
      <c r="M33">
        <v>3828</v>
      </c>
      <c r="N33" s="376" t="str">
        <f>HYPERLINK("http://finance.yahoo.com/q?s=" &amp; E33, "Link")</f>
        <v>Link</v>
      </c>
      <c r="O33" s="375">
        <v>1.23E-2</v>
      </c>
      <c r="P33" s="375">
        <v>-2.76E-2</v>
      </c>
      <c r="S33" s="49"/>
    </row>
    <row r="34" spans="1:20" ht="21.95" customHeight="1" x14ac:dyDescent="0.25">
      <c r="A34" s="52"/>
      <c r="B34" s="52"/>
      <c r="C34" s="52"/>
      <c r="E34" s="23" t="s">
        <v>34</v>
      </c>
      <c r="F34" s="248">
        <v>20.059999999999999</v>
      </c>
      <c r="G34" s="248">
        <v>16.310983636363648</v>
      </c>
      <c r="H34" s="336">
        <v>1650</v>
      </c>
      <c r="I34" s="443">
        <v>26913.123000000018</v>
      </c>
      <c r="J34" s="379">
        <v>6185.8769999999786</v>
      </c>
      <c r="K34" s="365">
        <v>0.22984612376646046</v>
      </c>
      <c r="L34" s="379">
        <v>6185.8769999999786</v>
      </c>
      <c r="M34">
        <v>1250</v>
      </c>
      <c r="N34" s="376" t="str">
        <f>HYPERLINK("http://finance.yahoo.com/q?s=" &amp; E34, "Link")</f>
        <v>Link</v>
      </c>
      <c r="O34" s="375">
        <v>0</v>
      </c>
      <c r="P34" s="375">
        <v>-3.5000000000000001E-3</v>
      </c>
      <c r="Q34" s="49"/>
      <c r="T34" s="49"/>
    </row>
    <row r="35" spans="1:20" ht="21.95" customHeight="1" x14ac:dyDescent="0.25">
      <c r="A35" s="61"/>
      <c r="B35" s="62"/>
      <c r="C35" s="61"/>
      <c r="E35" s="23" t="s">
        <v>213</v>
      </c>
      <c r="F35" s="248">
        <v>36.959899999999998</v>
      </c>
      <c r="G35" s="248">
        <v>36.959899999999998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7.6309999999999998E-3</v>
      </c>
      <c r="Q35" s="152"/>
      <c r="R35" s="49"/>
      <c r="S35" s="49"/>
      <c r="T35" s="49"/>
    </row>
    <row r="36" spans="1:20" ht="21.95" customHeight="1" x14ac:dyDescent="0.25">
      <c r="A36" s="51"/>
      <c r="B36" s="51"/>
      <c r="C36" s="52"/>
      <c r="E36" s="23" t="s">
        <v>314</v>
      </c>
      <c r="F36" s="248">
        <v>40.32</v>
      </c>
      <c r="G36" s="248">
        <v>36.58</v>
      </c>
      <c r="H36" s="50">
        <v>50</v>
      </c>
      <c r="I36" s="49">
        <v>1829</v>
      </c>
      <c r="J36" s="379">
        <v>187</v>
      </c>
      <c r="K36" s="365">
        <v>0.10224166211044293</v>
      </c>
      <c r="L36" s="49">
        <v>379.96000000000004</v>
      </c>
      <c r="M36">
        <v>50</v>
      </c>
      <c r="N36" s="376" t="str">
        <f>HYPERLINK("http://finance.yahoo.com/q?s=" &amp; E36, "Link")</f>
        <v>Link</v>
      </c>
      <c r="O36" s="365">
        <v>0</v>
      </c>
      <c r="P36" s="365">
        <v>-6.4000000000000003E-3</v>
      </c>
      <c r="R36" s="49"/>
      <c r="S36" s="49"/>
    </row>
    <row r="37" spans="1:20" ht="21.95" customHeight="1" x14ac:dyDescent="0.25">
      <c r="A37" s="52"/>
      <c r="B37" s="159"/>
      <c r="C37" s="337"/>
      <c r="E37" s="23" t="s">
        <v>202</v>
      </c>
      <c r="F37" s="248">
        <v>51.045000000000002</v>
      </c>
      <c r="G37" s="248">
        <v>52.679999999999993</v>
      </c>
      <c r="H37" s="336">
        <v>40</v>
      </c>
      <c r="I37" s="49">
        <v>2107.1999999999998</v>
      </c>
      <c r="J37" s="379">
        <v>-65.399999999999636</v>
      </c>
      <c r="K37" s="365">
        <v>-3.1036446469248122E-2</v>
      </c>
      <c r="L37" s="379">
        <v>216.56000000000131</v>
      </c>
      <c r="M37">
        <v>40</v>
      </c>
      <c r="N37" s="376" t="str">
        <f>HYPERLINK("http://finance.yahoo.com/q?s=" &amp; E37, "Link")</f>
        <v>Link</v>
      </c>
      <c r="O37" s="375">
        <v>1.4E-2</v>
      </c>
      <c r="P37" s="375">
        <v>-9.2200000000000008E-3</v>
      </c>
      <c r="R37" s="49"/>
    </row>
    <row r="38" spans="1:20" ht="21.95" customHeight="1" x14ac:dyDescent="0.25">
      <c r="A38" s="51"/>
      <c r="B38" s="52"/>
      <c r="C38" s="52"/>
      <c r="E38" s="23" t="s">
        <v>47</v>
      </c>
      <c r="F38" s="248">
        <v>104</v>
      </c>
      <c r="G38" s="248">
        <v>104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2.2599999999999999E-2</v>
      </c>
      <c r="P38" s="375">
        <v>-3.3E-3</v>
      </c>
      <c r="Q38" s="152"/>
    </row>
    <row r="39" spans="1:20" ht="21.95" customHeight="1" x14ac:dyDescent="0.25">
      <c r="A39" s="52"/>
      <c r="B39" s="52"/>
      <c r="C39" s="52"/>
      <c r="E39" s="23" t="s">
        <v>179</v>
      </c>
      <c r="F39" s="248">
        <v>47.74</v>
      </c>
      <c r="G39" s="248">
        <v>47.74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1.5699999999999999E-2</v>
      </c>
      <c r="P39" s="375">
        <v>-1.0999999999999999E-2</v>
      </c>
      <c r="Q39" s="152"/>
      <c r="R39" s="49"/>
      <c r="S39" s="49"/>
    </row>
    <row r="40" spans="1:20" ht="21.95" customHeight="1" x14ac:dyDescent="0.25">
      <c r="A40" s="52"/>
      <c r="B40" s="52"/>
      <c r="C40" s="52"/>
      <c r="E40" s="23" t="s">
        <v>23</v>
      </c>
      <c r="F40" s="248">
        <v>30.004999999999999</v>
      </c>
      <c r="G40" s="248">
        <v>31.18</v>
      </c>
      <c r="H40" s="336">
        <v>50</v>
      </c>
      <c r="I40" s="49">
        <v>1559</v>
      </c>
      <c r="J40" s="379">
        <v>-58.75</v>
      </c>
      <c r="K40" s="365">
        <v>-3.7684413085311119E-2</v>
      </c>
      <c r="L40" s="379">
        <v>-58.75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8.3000000000000001E-4</v>
      </c>
      <c r="R40" s="49"/>
    </row>
    <row r="41" spans="1:20" ht="21.95" customHeight="1" x14ac:dyDescent="0.25">
      <c r="A41" s="51"/>
      <c r="B41" s="51"/>
      <c r="C41" s="52"/>
      <c r="E41" s="23" t="s">
        <v>225</v>
      </c>
      <c r="F41" s="248">
        <v>92.92</v>
      </c>
      <c r="G41" s="248">
        <v>92.92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1.12E-2</v>
      </c>
      <c r="P41" s="375">
        <v>-1.6000000000000001E-3</v>
      </c>
      <c r="Q41" s="461"/>
      <c r="R41" s="49"/>
    </row>
    <row r="42" spans="1:20" ht="21.95" customHeight="1" x14ac:dyDescent="0.25">
      <c r="A42" s="51"/>
      <c r="B42" s="51"/>
      <c r="C42" s="52"/>
      <c r="E42" s="23" t="s">
        <v>180</v>
      </c>
      <c r="F42" s="248">
        <v>221.005</v>
      </c>
      <c r="G42" s="248">
        <v>221.005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-2.32E-3</v>
      </c>
    </row>
    <row r="43" spans="1:20" ht="21.95" customHeight="1" x14ac:dyDescent="0.25">
      <c r="A43" s="51"/>
      <c r="B43" s="52"/>
      <c r="C43" s="52"/>
      <c r="E43" s="23" t="s">
        <v>338</v>
      </c>
      <c r="F43" s="248">
        <v>23.94</v>
      </c>
      <c r="G43" s="248">
        <v>21.91</v>
      </c>
      <c r="H43" s="336">
        <v>200</v>
      </c>
      <c r="I43" s="49">
        <v>4382</v>
      </c>
      <c r="J43" s="379">
        <v>406</v>
      </c>
      <c r="K43" s="365">
        <v>9.2651757188498454E-2</v>
      </c>
      <c r="L43" s="379">
        <v>750.98000000000047</v>
      </c>
      <c r="M43" s="30">
        <v>42716</v>
      </c>
      <c r="N43" s="376" t="str">
        <f>HYPERLINK("http://finance.yahoo.com/q?s=" &amp; E43, "Link")</f>
        <v>Link</v>
      </c>
      <c r="O43" s="375">
        <v>0</v>
      </c>
      <c r="P43" s="375">
        <v>5.0000000000000001E-3</v>
      </c>
      <c r="S43" s="49"/>
    </row>
    <row r="44" spans="1:20" ht="21.95" customHeight="1" x14ac:dyDescent="0.25">
      <c r="A44" s="52"/>
      <c r="B44" s="51"/>
      <c r="C44" s="52"/>
      <c r="E44" s="23" t="s">
        <v>175</v>
      </c>
      <c r="F44" s="248">
        <v>77.144999999999996</v>
      </c>
      <c r="G44" s="248">
        <v>77.144999999999996</v>
      </c>
      <c r="H44" s="50">
        <v>0</v>
      </c>
      <c r="I44" s="49">
        <v>0</v>
      </c>
      <c r="J44" s="379">
        <v>0</v>
      </c>
      <c r="K44" s="365">
        <v>0</v>
      </c>
      <c r="L44" s="49">
        <v>1368.8999999999978</v>
      </c>
      <c r="M44">
        <v>0</v>
      </c>
      <c r="N44" s="376" t="str">
        <f>HYPERLINK("http://finance.yahoo.com/q?s=" &amp; E44, "Link")</f>
        <v>Link</v>
      </c>
      <c r="O44" s="365">
        <v>1.4500000000000001E-2</v>
      </c>
      <c r="P44" s="365">
        <v>1.75E-3</v>
      </c>
      <c r="Q44" s="461"/>
      <c r="R44" s="49"/>
      <c r="S44" s="49"/>
    </row>
    <row r="45" spans="1:20" ht="21.95" customHeight="1" x14ac:dyDescent="0.25">
      <c r="A45" s="51"/>
      <c r="B45" s="51"/>
      <c r="C45" s="52"/>
      <c r="E45" s="23" t="s">
        <v>39</v>
      </c>
      <c r="F45" s="248">
        <v>39.424999999999997</v>
      </c>
      <c r="G45" s="248">
        <v>39.424999999999997</v>
      </c>
      <c r="H45" s="50">
        <v>0</v>
      </c>
      <c r="I45" s="49">
        <v>0</v>
      </c>
      <c r="J45" s="379">
        <v>0</v>
      </c>
      <c r="K45" s="365">
        <v>0</v>
      </c>
      <c r="L45" s="49">
        <v>529.88000000000284</v>
      </c>
      <c r="M45">
        <v>0</v>
      </c>
      <c r="N45" s="376" t="str">
        <f>HYPERLINK("http://finance.yahoo.com/q?s=" &amp; E45, "Link")</f>
        <v>Link</v>
      </c>
      <c r="O45" s="365">
        <v>2.63E-2</v>
      </c>
      <c r="P45" s="365">
        <v>-4.4200000000000003E-3</v>
      </c>
      <c r="Q45" s="152"/>
    </row>
    <row r="46" spans="1:20" ht="21.95" customHeight="1" x14ac:dyDescent="0.25">
      <c r="A46" s="61"/>
      <c r="B46" s="62"/>
      <c r="C46" s="61"/>
      <c r="E46" s="23" t="s">
        <v>0</v>
      </c>
      <c r="F46" s="248">
        <v>139.97</v>
      </c>
      <c r="G46" s="248">
        <v>139.88</v>
      </c>
      <c r="H46" s="50">
        <v>20</v>
      </c>
      <c r="I46" s="49">
        <v>2797.6</v>
      </c>
      <c r="J46" s="379">
        <v>1.8000000000001819</v>
      </c>
      <c r="K46" s="365">
        <v>6.4340863597371612E-4</v>
      </c>
      <c r="L46" s="49">
        <v>173.27000000000021</v>
      </c>
      <c r="M46" s="30">
        <v>42733</v>
      </c>
      <c r="N46" s="376" t="str">
        <f>HYPERLINK("http://finance.yahoo.com/q?s=" &amp; E46, "Link")</f>
        <v>Link</v>
      </c>
      <c r="O46" s="365">
        <v>4.1999999999999997E-3</v>
      </c>
      <c r="P46" s="365">
        <v>-2.92E-2</v>
      </c>
      <c r="R46" s="49"/>
    </row>
    <row r="47" spans="1:20" ht="21.95" customHeight="1" x14ac:dyDescent="0.25">
      <c r="A47" s="51"/>
      <c r="B47" s="51"/>
      <c r="C47" s="52"/>
      <c r="E47" s="23" t="s">
        <v>13</v>
      </c>
      <c r="F47" s="248">
        <v>69.27</v>
      </c>
      <c r="G47" s="248">
        <v>69.27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-1.17E-2</v>
      </c>
    </row>
    <row r="48" spans="1:20" ht="21.95" customHeight="1" x14ac:dyDescent="0.25">
      <c r="A48" s="51"/>
      <c r="B48" s="51"/>
      <c r="C48" s="52"/>
      <c r="E48" s="23" t="s">
        <v>51</v>
      </c>
      <c r="F48" s="248">
        <v>151.85</v>
      </c>
      <c r="G48" s="248">
        <v>151.85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1.6400000000000001E-2</v>
      </c>
      <c r="P48" s="375">
        <v>-6.3E-3</v>
      </c>
      <c r="Q48" s="461"/>
      <c r="R48" s="49"/>
    </row>
    <row r="49" spans="1:19" ht="21.95" customHeight="1" x14ac:dyDescent="0.25">
      <c r="A49" s="51"/>
      <c r="B49" s="51"/>
      <c r="C49" s="52"/>
      <c r="E49" s="23" t="s">
        <v>42</v>
      </c>
      <c r="F49" s="248">
        <v>101</v>
      </c>
      <c r="G49" s="248">
        <v>101</v>
      </c>
      <c r="H49" s="50">
        <v>0</v>
      </c>
      <c r="I49" s="49">
        <v>0</v>
      </c>
      <c r="J49" s="379">
        <v>0</v>
      </c>
      <c r="K49" s="365">
        <v>0</v>
      </c>
      <c r="L49" s="49">
        <v>128.08999999999833</v>
      </c>
      <c r="M49">
        <v>0</v>
      </c>
      <c r="N49" s="376" t="str">
        <f>HYPERLINK("http://finance.yahoo.com/q?s=" &amp; E49, "Link")</f>
        <v>Link</v>
      </c>
      <c r="O49" s="365">
        <v>2.2599999999999999E-2</v>
      </c>
      <c r="P49" s="365">
        <v>-4.7999999999999996E-3</v>
      </c>
      <c r="Q49" s="152"/>
    </row>
    <row r="50" spans="1:19" ht="21.95" customHeight="1" x14ac:dyDescent="0.25">
      <c r="A50" s="51"/>
      <c r="B50" s="51"/>
      <c r="C50" s="52"/>
      <c r="E50" s="23" t="s">
        <v>54</v>
      </c>
      <c r="F50" s="248">
        <v>108.59</v>
      </c>
      <c r="G50" s="248">
        <v>108.59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2.4299999999999999E-2</v>
      </c>
      <c r="P50" s="375">
        <v>-1.6999999999999999E-3</v>
      </c>
      <c r="Q50" s="49"/>
      <c r="R50" s="49"/>
      <c r="S50" s="49"/>
    </row>
    <row r="51" spans="1:19" ht="21.95" customHeight="1" x14ac:dyDescent="0.25">
      <c r="A51" s="52"/>
      <c r="B51" s="52"/>
      <c r="C51" s="52"/>
      <c r="E51" s="23" t="s">
        <v>243</v>
      </c>
      <c r="F51" s="248">
        <v>45.67</v>
      </c>
      <c r="G51" s="248">
        <v>45.67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-8.8999999999999999E-3</v>
      </c>
      <c r="R51" s="49"/>
    </row>
    <row r="52" spans="1:19" ht="21.95" customHeight="1" x14ac:dyDescent="0.25">
      <c r="A52" s="52"/>
      <c r="B52" s="159"/>
      <c r="C52" s="337"/>
      <c r="E52" s="23" t="s">
        <v>178</v>
      </c>
      <c r="F52" s="248">
        <v>51.854999999999997</v>
      </c>
      <c r="G52" s="248">
        <v>43.162000000000013</v>
      </c>
      <c r="H52" s="50">
        <v>40</v>
      </c>
      <c r="I52" s="49">
        <v>1726.4800000000005</v>
      </c>
      <c r="J52" s="379">
        <v>347.71999999999935</v>
      </c>
      <c r="K52" s="365">
        <v>0.20140401278902695</v>
      </c>
      <c r="L52" s="49">
        <v>684.13000000000466</v>
      </c>
      <c r="M52" s="30">
        <v>42709</v>
      </c>
      <c r="N52" s="376" t="str">
        <f>HYPERLINK("http://finance.yahoo.com/q?s=" &amp; E52, "Link")</f>
        <v>Link</v>
      </c>
      <c r="O52" s="365">
        <v>2.8899999999999999E-2</v>
      </c>
      <c r="P52" s="365">
        <v>-1.4540000000000001E-2</v>
      </c>
      <c r="Q52" s="152"/>
      <c r="R52" s="49"/>
      <c r="S52" s="49"/>
    </row>
    <row r="53" spans="1:19" ht="21.95" customHeight="1" x14ac:dyDescent="0.25">
      <c r="A53" s="51"/>
      <c r="B53" s="51"/>
      <c r="C53" s="51"/>
      <c r="E53" s="23" t="s">
        <v>53</v>
      </c>
      <c r="F53" s="248">
        <v>67.385000000000005</v>
      </c>
      <c r="G53" s="248">
        <v>67.385000000000005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6.4999999999999997E-3</v>
      </c>
      <c r="P53" s="375">
        <v>-8.7500000000000008E-3</v>
      </c>
    </row>
    <row r="54" spans="1:19" ht="21.95" customHeight="1" x14ac:dyDescent="0.25">
      <c r="A54" s="51"/>
      <c r="B54" s="52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R54" s="49"/>
    </row>
    <row r="55" spans="1:19" ht="21.95" customHeight="1" x14ac:dyDescent="0.25">
      <c r="A55" s="51"/>
      <c r="B55" s="51"/>
      <c r="C55" s="51"/>
      <c r="E55" s="23"/>
      <c r="H55" s="336"/>
      <c r="J55" s="379"/>
      <c r="K55" s="365"/>
      <c r="L55" s="379"/>
      <c r="N55" s="376"/>
      <c r="O55" s="375"/>
      <c r="P55" s="375"/>
    </row>
  </sheetData>
  <sortState ref="A2:U55">
    <sortCondition ref="E1"/>
  </sortState>
  <dataConsolidate/>
  <conditionalFormatting sqref="O1:O1048576">
    <cfRule type="expression" dxfId="87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74" priority="13">
      <formula>$H2=0</formula>
    </cfRule>
  </conditionalFormatting>
  <conditionalFormatting sqref="J2:K200">
    <cfRule type="expression" dxfId="873" priority="14">
      <formula>$J2=0</formula>
    </cfRule>
  </conditionalFormatting>
  <conditionalFormatting sqref="L1:L1048576">
    <cfRule type="expression" dxfId="872" priority="12">
      <formula>$L2=0</formula>
    </cfRule>
  </conditionalFormatting>
  <conditionalFormatting sqref="M1">
    <cfRule type="expression" dxfId="871" priority="8">
      <formula>$L2=0</formula>
    </cfRule>
  </conditionalFormatting>
  <conditionalFormatting sqref="J2:K58">
    <cfRule type="expression" dxfId="870" priority="56">
      <formula>$J2&gt;0</formula>
    </cfRule>
  </conditionalFormatting>
  <conditionalFormatting sqref="L2:L58">
    <cfRule type="expression" dxfId="869" priority="10">
      <formula>$L2&lt;0</formula>
    </cfRule>
    <cfRule type="expression" dxfId="868" priority="11">
      <formula>$L2&gt;0</formula>
    </cfRule>
  </conditionalFormatting>
  <conditionalFormatting sqref="J2:K458">
    <cfRule type="expression" dxfId="867" priority="55">
      <formula>$J2&lt;0</formula>
    </cfRule>
  </conditionalFormatting>
  <conditionalFormatting sqref="P1:P1048576">
    <cfRule type="expression" dxfId="86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304.94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304.94</v>
      </c>
      <c r="R4" s="555">
        <v>-8.9999999999999998E-4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8" t="s">
        <v>78</v>
      </c>
      <c r="P42" s="618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335.43400000000003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332.38460000000003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329.33520000000004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326.28579999999999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323.2364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320.18700000000001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317.13760000000002</v>
      </c>
      <c r="Q49" s="2"/>
      <c r="T49" s="434" t="s">
        <v>122</v>
      </c>
      <c r="U49" s="517" t="s">
        <v>368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314.08820000000003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311.03879999999998</v>
      </c>
      <c r="Q51" s="2"/>
      <c r="T51" s="434" t="s">
        <v>105</v>
      </c>
      <c r="U51" s="517" t="s">
        <v>403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307.98939999999999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304.94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301.89060000000001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298.84120000000001</v>
      </c>
      <c r="Q55" s="2"/>
      <c r="T55" s="434" t="s">
        <v>108</v>
      </c>
      <c r="U55" s="517" t="s">
        <v>404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295.79179999999997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292.74239999999998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289.69299999999998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286.64359999999999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283.5942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280.54480000000001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277.49540000000002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274.44600000000003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65" priority="58">
      <formula>F19&gt;0</formula>
    </cfRule>
    <cfRule type="expression" dxfId="8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63" priority="47">
      <formula>H25&gt;0</formula>
    </cfRule>
    <cfRule type="expression" dxfId="862" priority="48">
      <formula>H25&lt;0</formula>
    </cfRule>
  </conditionalFormatting>
  <conditionalFormatting sqref="M39">
    <cfRule type="expression" dxfId="861" priority="45">
      <formula>M39&gt;0</formula>
    </cfRule>
    <cfRule type="expression" dxfId="860" priority="46">
      <formula>M39&lt;0</formula>
    </cfRule>
  </conditionalFormatting>
  <conditionalFormatting sqref="F61:F67">
    <cfRule type="expression" dxfId="859" priority="43">
      <formula>F61&gt;0</formula>
    </cfRule>
    <cfRule type="expression" dxfId="858" priority="44">
      <formula>F61&lt;0</formula>
    </cfRule>
  </conditionalFormatting>
  <conditionalFormatting sqref="H61:H67">
    <cfRule type="expression" dxfId="857" priority="41">
      <formula>H61&gt;0</formula>
    </cfRule>
    <cfRule type="expression" dxfId="856" priority="42">
      <formula>H61&lt;0</formula>
    </cfRule>
  </conditionalFormatting>
  <conditionalFormatting sqref="F21:F24">
    <cfRule type="expression" dxfId="855" priority="39">
      <formula>F21&gt;0</formula>
    </cfRule>
    <cfRule type="expression" dxfId="854" priority="40">
      <formula>F21&lt;0</formula>
    </cfRule>
  </conditionalFormatting>
  <conditionalFormatting sqref="H21:H24">
    <cfRule type="expression" dxfId="853" priority="37">
      <formula>H21&gt;0</formula>
    </cfRule>
    <cfRule type="expression" dxfId="852" priority="38">
      <formula>H21&lt;0</formula>
    </cfRule>
  </conditionalFormatting>
  <conditionalFormatting sqref="I25:I28">
    <cfRule type="expression" dxfId="851" priority="31">
      <formula>I25&gt;0</formula>
    </cfRule>
    <cfRule type="expression" dxfId="850" priority="32">
      <formula>I25&lt;0</formula>
    </cfRule>
  </conditionalFormatting>
  <conditionalFormatting sqref="I21:I24">
    <cfRule type="expression" dxfId="849" priority="29">
      <formula>I21&gt;0</formula>
    </cfRule>
    <cfRule type="expression" dxfId="848" priority="30">
      <formula>I21&lt;0</formula>
    </cfRule>
  </conditionalFormatting>
  <conditionalFormatting sqref="H29">
    <cfRule type="expression" dxfId="847" priority="27">
      <formula>H29&gt;0</formula>
    </cfRule>
    <cfRule type="expression" dxfId="846" priority="28">
      <formula>H29&lt;0</formula>
    </cfRule>
  </conditionalFormatting>
  <conditionalFormatting sqref="H30">
    <cfRule type="expression" dxfId="845" priority="25">
      <formula>H30&gt;0</formula>
    </cfRule>
    <cfRule type="expression" dxfId="844" priority="26">
      <formula>H30&lt;0</formula>
    </cfRule>
  </conditionalFormatting>
  <conditionalFormatting sqref="H31">
    <cfRule type="expression" dxfId="843" priority="23">
      <formula>H31&gt;0</formula>
    </cfRule>
    <cfRule type="expression" dxfId="842" priority="24">
      <formula>H31&lt;0</formula>
    </cfRule>
  </conditionalFormatting>
  <conditionalFormatting sqref="Q7">
    <cfRule type="expression" dxfId="841" priority="21">
      <formula>Q7&gt;0</formula>
    </cfRule>
    <cfRule type="expression" dxfId="840" priority="22">
      <formula>Q7&lt;0</formula>
    </cfRule>
  </conditionalFormatting>
  <conditionalFormatting sqref="Q8">
    <cfRule type="expression" dxfId="839" priority="19">
      <formula>Q8&gt;0</formula>
    </cfRule>
    <cfRule type="expression" dxfId="838" priority="20">
      <formula>Q8&lt;0</formula>
    </cfRule>
  </conditionalFormatting>
  <conditionalFormatting sqref="F73:F82">
    <cfRule type="expression" dxfId="837" priority="17">
      <formula>F73&gt;0</formula>
    </cfRule>
    <cfRule type="expression" dxfId="836" priority="18">
      <formula>F73&lt;0</formula>
    </cfRule>
  </conditionalFormatting>
  <conditionalFormatting sqref="H73:H76">
    <cfRule type="expression" dxfId="835" priority="15">
      <formula>H73&gt;0</formula>
    </cfRule>
    <cfRule type="expression" dxfId="834" priority="16">
      <formula>H73&lt;0</formula>
    </cfRule>
  </conditionalFormatting>
  <conditionalFormatting sqref="F69:F72">
    <cfRule type="expression" dxfId="833" priority="13">
      <formula>F69&gt;0</formula>
    </cfRule>
    <cfRule type="expression" dxfId="832" priority="14">
      <formula>F69&lt;0</formula>
    </cfRule>
  </conditionalFormatting>
  <conditionalFormatting sqref="H69:H72">
    <cfRule type="expression" dxfId="831" priority="11">
      <formula>H69&gt;0</formula>
    </cfRule>
    <cfRule type="expression" dxfId="830" priority="12">
      <formula>H69&lt;0</formula>
    </cfRule>
  </conditionalFormatting>
  <conditionalFormatting sqref="I73:I76">
    <cfRule type="expression" dxfId="829" priority="9">
      <formula>I73&gt;0</formula>
    </cfRule>
    <cfRule type="expression" dxfId="828" priority="10">
      <formula>I73&lt;0</formula>
    </cfRule>
  </conditionalFormatting>
  <conditionalFormatting sqref="I69:I72">
    <cfRule type="expression" dxfId="827" priority="7">
      <formula>I69&gt;0</formula>
    </cfRule>
    <cfRule type="expression" dxfId="826" priority="8">
      <formula>I69&lt;0</formula>
    </cfRule>
  </conditionalFormatting>
  <conditionalFormatting sqref="H77">
    <cfRule type="expression" dxfId="825" priority="5">
      <formula>H77&gt;0</formula>
    </cfRule>
    <cfRule type="expression" dxfId="824" priority="6">
      <formula>H77&lt;0</formula>
    </cfRule>
  </conditionalFormatting>
  <conditionalFormatting sqref="H78">
    <cfRule type="expression" dxfId="823" priority="3">
      <formula>H78&gt;0</formula>
    </cfRule>
    <cfRule type="expression" dxfId="822" priority="4">
      <formula>H78&lt;0</formula>
    </cfRule>
  </conditionalFormatting>
  <conditionalFormatting sqref="H79">
    <cfRule type="expression" dxfId="821" priority="1">
      <formula>H79&gt;0</formula>
    </cfRule>
    <cfRule type="expression" dxfId="8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36.959899999999998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36.959899999999998</v>
      </c>
      <c r="R4" s="555">
        <v>7.6309999999999998E-3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618" t="s">
        <v>78</v>
      </c>
      <c r="P42" s="618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40.655889999999999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40.286290999999999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39.916691999999998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39.547092999999997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39.177493999999996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38.807895000000002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38.438296000000001</v>
      </c>
      <c r="Q49" s="2"/>
      <c r="T49" s="108" t="s">
        <v>122</v>
      </c>
      <c r="U49" s="371" t="s">
        <v>520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38.068697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37.699097999999999</v>
      </c>
      <c r="Q51" s="2"/>
      <c r="T51" s="108" t="s">
        <v>105</v>
      </c>
      <c r="U51" s="371" t="s">
        <v>403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37.329498999999998</v>
      </c>
      <c r="Q52" s="2"/>
      <c r="T52" s="108" t="s">
        <v>106</v>
      </c>
      <c r="U52" s="371" t="s">
        <v>392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36.959899999999998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36.590300999999997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36.220701999999996</v>
      </c>
      <c r="Q55" s="2"/>
      <c r="T55" s="108" t="s">
        <v>108</v>
      </c>
      <c r="U55" s="371" t="s">
        <v>521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35.851102999999995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35.481503999999994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35.111904999999993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34.742305999999999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34.372706999999998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34.003107999999997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33.633508999999997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33.263909999999996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19" priority="25">
      <formula>N19&gt;0</formula>
    </cfRule>
    <cfRule type="expression" dxfId="8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17" priority="19">
      <formula>F21&gt;0</formula>
    </cfRule>
    <cfRule type="expression" dxfId="816" priority="20">
      <formula>F21&lt;0</formula>
    </cfRule>
  </conditionalFormatting>
  <conditionalFormatting sqref="H21:H31">
    <cfRule type="expression" dxfId="815" priority="17">
      <formula>H21&gt;0</formula>
    </cfRule>
    <cfRule type="expression" dxfId="814" priority="18">
      <formula>H21&lt;0</formula>
    </cfRule>
  </conditionalFormatting>
  <conditionalFormatting sqref="I21:I31">
    <cfRule type="expression" dxfId="813" priority="15">
      <formula>I21&gt;0</formula>
    </cfRule>
    <cfRule type="expression" dxfId="812" priority="16">
      <formula>I21&lt;0</formula>
    </cfRule>
  </conditionalFormatting>
  <conditionalFormatting sqref="Q8">
    <cfRule type="expression" dxfId="811" priority="7">
      <formula>Q8&gt;0</formula>
    </cfRule>
    <cfRule type="expression" dxfId="810" priority="8">
      <formula>Q8&lt;0</formula>
    </cfRule>
  </conditionalFormatting>
  <conditionalFormatting sqref="Q7">
    <cfRule type="expression" dxfId="809" priority="9">
      <formula>Q7&gt;0</formula>
    </cfRule>
    <cfRule type="expression" dxfId="808" priority="10">
      <formula>Q7&lt;0</formula>
    </cfRule>
  </conditionalFormatting>
  <conditionalFormatting sqref="F56:F66">
    <cfRule type="expression" dxfId="807" priority="5">
      <formula>F56&gt;0</formula>
    </cfRule>
    <cfRule type="expression" dxfId="806" priority="6">
      <formula>F56&lt;0</formula>
    </cfRule>
  </conditionalFormatting>
  <conditionalFormatting sqref="H56:H66">
    <cfRule type="expression" dxfId="805" priority="3">
      <formula>H56&gt;0</formula>
    </cfRule>
    <cfRule type="expression" dxfId="804" priority="4">
      <formula>H56&lt;0</formula>
    </cfRule>
  </conditionalFormatting>
  <conditionalFormatting sqref="I56:I66">
    <cfRule type="expression" dxfId="803" priority="1">
      <formula>I56&gt;0</formula>
    </cfRule>
    <cfRule type="expression" dxfId="8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92.92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92.92</v>
      </c>
      <c r="R4" s="555">
        <v>-1.6000000000000001E-3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618" t="s">
        <v>78</v>
      </c>
      <c r="P42" s="618"/>
      <c r="T42" s="108" t="s">
        <v>100</v>
      </c>
      <c r="U42" s="371" t="s">
        <v>522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102.212</v>
      </c>
      <c r="Q43" s="2"/>
      <c r="T43" s="108" t="s">
        <v>101</v>
      </c>
      <c r="U43" s="371" t="s">
        <v>523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101.28280000000001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100.35360000000001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99.424400000000006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98.495200000000011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97.566000000000003</v>
      </c>
      <c r="Q48" s="2"/>
      <c r="T48" s="108" t="s">
        <v>105</v>
      </c>
      <c r="U48" s="371" t="s">
        <v>524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96.636800000000008</v>
      </c>
      <c r="Q49" s="2"/>
      <c r="T49" s="108" t="s">
        <v>106</v>
      </c>
      <c r="U49" s="371" t="s">
        <v>525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95.707599999999999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94.778400000000005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93.849199999999996</v>
      </c>
      <c r="Q52" s="2"/>
      <c r="T52" s="108" t="s">
        <v>108</v>
      </c>
      <c r="U52" s="371" t="s">
        <v>526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92.92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91.990800000000007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91.061599999999999</v>
      </c>
      <c r="Q55" s="2"/>
      <c r="T55" s="108" t="s">
        <v>109</v>
      </c>
      <c r="U55" s="371" t="s">
        <v>527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90.132400000000004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89.203199999999995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88.274000000000001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87.344799999999992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86.415600000000012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85.486400000000003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84.557200000000009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83.628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801" priority="27">
      <formula>N19&gt;0</formula>
    </cfRule>
    <cfRule type="expression" dxfId="80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99" priority="21">
      <formula>F29&gt;0</formula>
    </cfRule>
    <cfRule type="expression" dxfId="798" priority="22">
      <formula>F29&lt;0</formula>
    </cfRule>
  </conditionalFormatting>
  <conditionalFormatting sqref="H29:H47 H51:H76">
    <cfRule type="expression" dxfId="797" priority="19">
      <formula>H29&gt;0</formula>
    </cfRule>
    <cfRule type="expression" dxfId="796" priority="20">
      <formula>H29&lt;0</formula>
    </cfRule>
  </conditionalFormatting>
  <conditionalFormatting sqref="I25:I47 I50:I76">
    <cfRule type="expression" dxfId="795" priority="17">
      <formula>I25&gt;0</formula>
    </cfRule>
    <cfRule type="expression" dxfId="794" priority="18">
      <formula>I25&lt;0</formula>
    </cfRule>
  </conditionalFormatting>
  <conditionalFormatting sqref="Q7">
    <cfRule type="expression" dxfId="793" priority="15">
      <formula>Q7&gt;0</formula>
    </cfRule>
    <cfRule type="expression" dxfId="792" priority="16">
      <formula>Q7&lt;0</formula>
    </cfRule>
  </conditionalFormatting>
  <conditionalFormatting sqref="Q8">
    <cfRule type="expression" dxfId="791" priority="13">
      <formula>Q8&gt;0</formula>
    </cfRule>
    <cfRule type="expression" dxfId="790" priority="14">
      <formula>Q8&lt;0</formula>
    </cfRule>
  </conditionalFormatting>
  <conditionalFormatting sqref="F25:F28">
    <cfRule type="expression" dxfId="789" priority="11">
      <formula>F25&gt;0</formula>
    </cfRule>
    <cfRule type="expression" dxfId="788" priority="12">
      <formula>F25&lt;0</formula>
    </cfRule>
  </conditionalFormatting>
  <conditionalFormatting sqref="H25:H28">
    <cfRule type="expression" dxfId="787" priority="9">
      <formula>H25&gt;0</formula>
    </cfRule>
    <cfRule type="expression" dxfId="786" priority="10">
      <formula>H25&lt;0</formula>
    </cfRule>
  </conditionalFormatting>
  <conditionalFormatting sqref="F50:F64">
    <cfRule type="expression" dxfId="785" priority="3">
      <formula>F50&gt;0</formula>
    </cfRule>
    <cfRule type="expression" dxfId="784" priority="4">
      <formula>F50&lt;0</formula>
    </cfRule>
  </conditionalFormatting>
  <conditionalFormatting sqref="H50:H64">
    <cfRule type="expression" dxfId="783" priority="1">
      <formula>H50&gt;0</formula>
    </cfRule>
    <cfRule type="expression" dxfId="78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111.7937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111.7937</v>
      </c>
      <c r="R4" s="555">
        <v>3.3000000000000003E-5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8" t="s">
        <v>78</v>
      </c>
      <c r="P42" s="618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122.97307000000001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121.85513300000001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120.73719600000001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119.61925900000001</v>
      </c>
      <c r="Q46" s="2"/>
      <c r="T46" s="108" t="s">
        <v>122</v>
      </c>
      <c r="U46" s="371" t="s">
        <v>371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118.501322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117.383385</v>
      </c>
      <c r="Q48" s="2"/>
      <c r="T48" s="108" t="s">
        <v>105</v>
      </c>
      <c r="U48" s="371" t="s">
        <v>403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116.26544800000001</v>
      </c>
      <c r="Q49" s="2"/>
      <c r="T49" s="108" t="s">
        <v>106</v>
      </c>
      <c r="U49" s="371" t="s">
        <v>528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115.14751100000001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114.029574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112.911637</v>
      </c>
      <c r="Q52" s="2"/>
      <c r="T52" s="108" t="s">
        <v>108</v>
      </c>
      <c r="U52" s="371" t="s">
        <v>529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111.7937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110.675763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109.55782600000001</v>
      </c>
      <c r="Q55" s="2"/>
      <c r="T55" s="108" t="s">
        <v>109</v>
      </c>
      <c r="U55" s="371" t="s">
        <v>395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108.43988899999999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107.321952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106.204015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105.086078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103.968141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102.85020400000001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101.73226700000001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100.61433000000001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81" priority="35">
      <formula>N19&gt;0</formula>
    </cfRule>
    <cfRule type="expression" dxfId="7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79" priority="21">
      <formula>F25&gt;0</formula>
    </cfRule>
    <cfRule type="expression" dxfId="778" priority="22">
      <formula>F25&lt;0</formula>
    </cfRule>
  </conditionalFormatting>
  <conditionalFormatting sqref="H25:H47">
    <cfRule type="expression" dxfId="777" priority="19">
      <formula>H25&gt;0</formula>
    </cfRule>
    <cfRule type="expression" dxfId="776" priority="20">
      <formula>H25&lt;0</formula>
    </cfRule>
  </conditionalFormatting>
  <conditionalFormatting sqref="I25:I27">
    <cfRule type="expression" dxfId="775" priority="15">
      <formula>I25&gt;0</formula>
    </cfRule>
    <cfRule type="expression" dxfId="774" priority="16">
      <formula>I25&lt;0</formula>
    </cfRule>
  </conditionalFormatting>
  <conditionalFormatting sqref="Q7">
    <cfRule type="expression" dxfId="773" priority="5">
      <formula>Q7&gt;0</formula>
    </cfRule>
    <cfRule type="expression" dxfId="772" priority="6">
      <formula>Q7&lt;0</formula>
    </cfRule>
  </conditionalFormatting>
  <conditionalFormatting sqref="Q8">
    <cfRule type="expression" dxfId="771" priority="3">
      <formula>Q8&gt;0</formula>
    </cfRule>
    <cfRule type="expression" dxfId="7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72.364999999999995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72.364999999999995</v>
      </c>
      <c r="R4" s="525">
        <v>-6.79E-3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79.601500000000001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78.877849999999995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78.154200000000003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77.430549999999997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76.706900000000005</v>
      </c>
      <c r="Q45" s="2"/>
      <c r="T45" s="93" t="s">
        <v>100</v>
      </c>
      <c r="U45" s="130" t="s">
        <v>530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75.983249999999998</v>
      </c>
      <c r="Q46" s="2"/>
      <c r="T46" s="93" t="s">
        <v>101</v>
      </c>
      <c r="U46" s="130" t="s">
        <v>531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75.259599999999992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74.53595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73.812299999999993</v>
      </c>
      <c r="Q49" s="2"/>
      <c r="T49" s="93" t="s">
        <v>122</v>
      </c>
      <c r="U49" s="130" t="s">
        <v>372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73.088650000000001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72.364999999999995</v>
      </c>
      <c r="Q51" s="2"/>
      <c r="T51" s="93" t="s">
        <v>105</v>
      </c>
      <c r="U51" s="130" t="s">
        <v>532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71.641349999999989</v>
      </c>
      <c r="Q52" s="2"/>
      <c r="T52" s="93" t="s">
        <v>106</v>
      </c>
      <c r="U52" s="130" t="s">
        <v>533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70.917699999999996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70.19404999999999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69.470399999999998</v>
      </c>
      <c r="T55" s="93" t="s">
        <v>108</v>
      </c>
      <c r="U55" s="130" t="s">
        <v>534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68.746749999999992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68.023099999999985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67.299449999999993</v>
      </c>
      <c r="T58" s="93" t="s">
        <v>109</v>
      </c>
      <c r="U58" s="130" t="s">
        <v>535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66.575800000000001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65.852149999999995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65.128500000000003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69" priority="9">
      <formula>F36&gt;0</formula>
    </cfRule>
    <cfRule type="expression" dxfId="768" priority="10">
      <formula>F36&lt;0</formula>
    </cfRule>
  </conditionalFormatting>
  <conditionalFormatting sqref="F25:F35">
    <cfRule type="expression" dxfId="767" priority="7">
      <formula>F25&gt;0</formula>
    </cfRule>
    <cfRule type="expression" dxfId="766" priority="8">
      <formula>F25&lt;0</formula>
    </cfRule>
  </conditionalFormatting>
  <conditionalFormatting sqref="H25:H35">
    <cfRule type="expression" dxfId="765" priority="5">
      <formula>H25&gt;0</formula>
    </cfRule>
    <cfRule type="expression" dxfId="764" priority="6">
      <formula>H25&lt;0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78.839600000000004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78.839600000000004</v>
      </c>
      <c r="R4" s="560">
        <v>-1.5244000000000001E-2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86.723560000000006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85.935164000000015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85.146768000000009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84.358372000000003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83.569976000000011</v>
      </c>
      <c r="Q45" s="2"/>
      <c r="T45" s="93" t="s">
        <v>100</v>
      </c>
      <c r="U45" s="130" t="s">
        <v>536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82.781580000000005</v>
      </c>
      <c r="Q46" s="2"/>
      <c r="T46" s="93" t="s">
        <v>101</v>
      </c>
      <c r="U46" s="130" t="s">
        <v>537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81.993184000000014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81.204788000000008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80.416392000000002</v>
      </c>
      <c r="Q49" s="2"/>
      <c r="T49" s="93" t="s">
        <v>104</v>
      </c>
      <c r="U49" s="130" t="s">
        <v>396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79.62799600000001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78.839600000000004</v>
      </c>
      <c r="Q51" s="2"/>
      <c r="T51" s="93" t="s">
        <v>105</v>
      </c>
      <c r="U51" s="130" t="s">
        <v>538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78.051203999999998</v>
      </c>
      <c r="Q52" s="2"/>
      <c r="T52" s="93" t="s">
        <v>106</v>
      </c>
      <c r="U52" s="130" t="s">
        <v>539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77.262808000000007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76.474412000000001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75.686015999999995</v>
      </c>
      <c r="T55" s="93" t="s">
        <v>108</v>
      </c>
      <c r="U55" s="130" t="s">
        <v>540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74.897620000000003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74.109223999999998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73.320828000000006</v>
      </c>
      <c r="T58" s="93" t="s">
        <v>109</v>
      </c>
      <c r="U58" s="130" t="s">
        <v>541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72.532432000000014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71.744036000000008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70.955640000000002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586" t="s">
        <v>1</v>
      </c>
      <c r="B67" s="586" t="s">
        <v>2</v>
      </c>
      <c r="C67" s="586" t="s">
        <v>4</v>
      </c>
      <c r="D67" s="587" t="s">
        <v>5</v>
      </c>
      <c r="E67" s="587" t="s">
        <v>94</v>
      </c>
      <c r="F67" s="587" t="s">
        <v>60</v>
      </c>
      <c r="G67" s="586" t="s">
        <v>3</v>
      </c>
      <c r="H67" s="586" t="s">
        <v>6</v>
      </c>
      <c r="I67" s="587" t="s">
        <v>7</v>
      </c>
      <c r="J67" s="587" t="s">
        <v>95</v>
      </c>
      <c r="K67" s="587" t="s">
        <v>61</v>
      </c>
      <c r="L67" s="586" t="s">
        <v>37</v>
      </c>
      <c r="M67" s="586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588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589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90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589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589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589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589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589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589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589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589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589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589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589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589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589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589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591" t="s">
        <v>81</v>
      </c>
      <c r="B84" s="592"/>
      <c r="C84" s="592">
        <f>SUM(C68:C72)</f>
        <v>65</v>
      </c>
      <c r="D84" s="593"/>
      <c r="E84" s="593"/>
      <c r="F84" s="593">
        <f>SUM(F68:F72)</f>
        <v>4547.6000000000004</v>
      </c>
      <c r="G84" s="592"/>
      <c r="H84" s="615">
        <f>SUM(H68:H71)</f>
        <v>65</v>
      </c>
      <c r="I84" s="593"/>
      <c r="J84" s="593"/>
      <c r="K84" s="593">
        <f>SUM(K68:K71)</f>
        <v>4695.8999999999996</v>
      </c>
      <c r="L84" s="592"/>
      <c r="M84" s="593">
        <f>SUM(M68:M76)</f>
        <v>10</v>
      </c>
    </row>
    <row r="85" spans="1:13" ht="15.75" thickBot="1" x14ac:dyDescent="0.3">
      <c r="A85" s="594" t="s">
        <v>201</v>
      </c>
      <c r="B85" s="595"/>
      <c r="C85" s="596">
        <f>SumByColor($A$19,C68:C83)</f>
        <v>0</v>
      </c>
      <c r="D85" s="596"/>
      <c r="E85" s="596"/>
      <c r="F85" s="597">
        <f>SumByColor($A$19,F68:F83)</f>
        <v>0</v>
      </c>
      <c r="G85" s="596"/>
      <c r="H85" s="596">
        <f>SumByColor($A$19,H68:H83)</f>
        <v>0</v>
      </c>
      <c r="I85" s="596"/>
      <c r="J85" s="596"/>
      <c r="K85" s="597">
        <f>SumByColor($A$19,K69:K83)</f>
        <v>0</v>
      </c>
      <c r="L85" s="596"/>
      <c r="M85" s="59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9" priority="9">
      <formula>F47&gt;0</formula>
    </cfRule>
    <cfRule type="expression" dxfId="758" priority="10">
      <formula>F47&lt;0</formula>
    </cfRule>
  </conditionalFormatting>
  <conditionalFormatting sqref="Q7">
    <cfRule type="expression" dxfId="757" priority="7">
      <formula>Q7&gt;0</formula>
    </cfRule>
    <cfRule type="expression" dxfId="756" priority="8">
      <formula>Q7&lt;0</formula>
    </cfRule>
  </conditionalFormatting>
  <conditionalFormatting sqref="Q8">
    <cfRule type="expression" dxfId="755" priority="5">
      <formula>Q8&gt;0</formula>
    </cfRule>
    <cfRule type="expression" dxfId="754" priority="6">
      <formula>Q8&lt;0</formula>
    </cfRule>
  </conditionalFormatting>
  <conditionalFormatting sqref="F25:F46">
    <cfRule type="expression" dxfId="753" priority="3">
      <formula>F25&gt;0</formula>
    </cfRule>
    <cfRule type="expression" dxfId="752" priority="4">
      <formula>F25&lt;0</formula>
    </cfRule>
  </conditionalFormatting>
  <conditionalFormatting sqref="H25:H46">
    <cfRule type="expression" dxfId="751" priority="1">
      <formula>H25&gt;0</formula>
    </cfRule>
    <cfRule type="expression" dxfId="7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30.004999999999999</v>
      </c>
      <c r="R4" s="525">
        <v>8.3000000000000001E-4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1500.25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-58.75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-58.75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-3.7684413085311098E-2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33.005500000000005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32.705449999999999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32.4054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32.105350000000001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31.805299999999999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31.50525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31.205200000000001</v>
      </c>
      <c r="R46" s="83"/>
      <c r="T46" s="87" t="s">
        <v>122</v>
      </c>
      <c r="U46" s="232" t="s">
        <v>542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30.905149999999999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30.6051</v>
      </c>
      <c r="R48" s="83"/>
      <c r="T48" s="87" t="s">
        <v>105</v>
      </c>
      <c r="U48" s="130" t="s">
        <v>403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30.305049999999998</v>
      </c>
      <c r="R49" s="83"/>
      <c r="T49" s="87" t="s">
        <v>106</v>
      </c>
      <c r="U49" s="130" t="s">
        <v>543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30.004999999999999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29.70495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29.404899999999998</v>
      </c>
      <c r="R52" s="83"/>
      <c r="T52" s="87" t="s">
        <v>108</v>
      </c>
      <c r="U52" s="130" t="s">
        <v>544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29.104849999999999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28.804799999999997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28.504749999999998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28.204699999999999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27.90465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27.604600000000001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27.304549999999999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27.0045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49" priority="11">
      <formula>F29&gt;0</formula>
    </cfRule>
    <cfRule type="expression" dxfId="748" priority="12">
      <formula>F29&lt;0</formula>
    </cfRule>
  </conditionalFormatting>
  <conditionalFormatting sqref="F29:F35">
    <cfRule type="expression" dxfId="747" priority="13">
      <formula>F29&gt;0</formula>
    </cfRule>
    <cfRule type="expression" dxfId="746" priority="14">
      <formula>F29&lt;0</formula>
    </cfRule>
  </conditionalFormatting>
  <conditionalFormatting sqref="H29:H35">
    <cfRule type="expression" dxfId="745" priority="9">
      <formula>H29&gt;0</formula>
    </cfRule>
    <cfRule type="expression" dxfId="744" priority="10">
      <formula>H29&lt;0</formula>
    </cfRule>
  </conditionalFormatting>
  <conditionalFormatting sqref="F21:F28">
    <cfRule type="expression" dxfId="743" priority="7">
      <formula>F21&gt;0</formula>
    </cfRule>
    <cfRule type="expression" dxfId="742" priority="8">
      <formula>F21&lt;0</formula>
    </cfRule>
  </conditionalFormatting>
  <conditionalFormatting sqref="H21:H28">
    <cfRule type="expression" dxfId="741" priority="5">
      <formula>H21&gt;0</formula>
    </cfRule>
    <cfRule type="expression" dxfId="740" priority="6">
      <formula>H21&lt;0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28.35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28.35</v>
      </c>
      <c r="R4" s="525">
        <v>-4.0000000000000002E-4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31.185000000000006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30.901500000000002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30.618000000000002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30.334500000000002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30.051000000000002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29.767500000000002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29.484000000000002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29.200500000000002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28.917000000000002</v>
      </c>
      <c r="Q49" s="2"/>
      <c r="T49" s="93" t="s">
        <v>122</v>
      </c>
      <c r="U49" s="130" t="s">
        <v>542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28.633500000000002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28.35</v>
      </c>
      <c r="Q51" s="2"/>
      <c r="T51" s="93" t="s">
        <v>105</v>
      </c>
      <c r="U51" s="130" t="s">
        <v>403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28.066500000000001</v>
      </c>
      <c r="Q52" s="2"/>
      <c r="T52" s="93" t="s">
        <v>106</v>
      </c>
      <c r="U52" s="130" t="s">
        <v>384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27.783000000000001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27.499500000000001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27.216000000000001</v>
      </c>
      <c r="T55" s="93" t="s">
        <v>108</v>
      </c>
      <c r="U55" s="130" t="s">
        <v>545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26.932500000000001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26.649000000000001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26.365500000000004</v>
      </c>
      <c r="T58" s="93" t="s">
        <v>109</v>
      </c>
      <c r="U58" s="130" t="s">
        <v>546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26.082000000000001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25.798500000000001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25.515000000000001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35" priority="11">
      <formula>F33&gt;0</formula>
    </cfRule>
    <cfRule type="expression" dxfId="734" priority="12">
      <formula>F33&lt;0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25:F32">
    <cfRule type="expression" dxfId="729" priority="5">
      <formula>F25&gt;0</formula>
    </cfRule>
    <cfRule type="expression" dxfId="728" priority="6">
      <formula>F25&lt;0</formula>
    </cfRule>
  </conditionalFormatting>
  <conditionalFormatting sqref="H25:H32">
    <cfRule type="expression" dxfId="727" priority="3">
      <formula>H25&gt;0</formula>
    </cfRule>
    <cfRule type="expression" dxfId="726" priority="4">
      <formula>H25&lt;0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23.94</v>
      </c>
      <c r="R4" s="525">
        <v>5.0000000000000001E-3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4788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750.98000000000047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406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9.2651757188498399E-2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26.334000000000003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26.094600000000003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25.855200000000004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25.615800000000004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25.376400000000004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25.137000000000004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24.897600000000001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24.658200000000001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24.418800000000001</v>
      </c>
      <c r="Q49" s="2"/>
      <c r="T49" s="93" t="s">
        <v>104</v>
      </c>
      <c r="U49" s="130" t="s">
        <v>547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24.179400000000001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23.94</v>
      </c>
      <c r="Q51" s="2"/>
      <c r="T51" s="93" t="s">
        <v>105</v>
      </c>
      <c r="U51" s="130" t="s">
        <v>403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23.700600000000001</v>
      </c>
      <c r="Q52" s="2"/>
      <c r="T52" s="93" t="s">
        <v>106</v>
      </c>
      <c r="U52" s="130" t="s">
        <v>548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23.461200000000002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586" t="s">
        <v>1</v>
      </c>
      <c r="B54" s="586" t="s">
        <v>2</v>
      </c>
      <c r="C54" s="586" t="s">
        <v>4</v>
      </c>
      <c r="D54" s="587" t="s">
        <v>5</v>
      </c>
      <c r="E54" s="587" t="s">
        <v>94</v>
      </c>
      <c r="F54" s="587" t="s">
        <v>60</v>
      </c>
      <c r="G54" s="586" t="s">
        <v>3</v>
      </c>
      <c r="H54" s="586" t="s">
        <v>6</v>
      </c>
      <c r="I54" s="587" t="s">
        <v>7</v>
      </c>
      <c r="J54" s="587" t="s">
        <v>95</v>
      </c>
      <c r="K54" s="587" t="s">
        <v>61</v>
      </c>
      <c r="L54" s="586" t="s">
        <v>37</v>
      </c>
      <c r="M54" s="586" t="s">
        <v>38</v>
      </c>
      <c r="O54" s="83">
        <v>0.97</v>
      </c>
      <c r="P54" s="83">
        <f t="shared" si="27"/>
        <v>23.221800000000002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588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589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22.982400000000002</v>
      </c>
      <c r="T55" s="93" t="s">
        <v>108</v>
      </c>
      <c r="U55" s="130" t="s">
        <v>549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590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589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22.742999999999999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589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22.503599999999999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589"/>
      <c r="I58" s="569"/>
      <c r="J58" s="569"/>
      <c r="K58" s="569"/>
      <c r="L58" s="567"/>
      <c r="M58" s="567"/>
      <c r="O58" s="83">
        <v>0.93</v>
      </c>
      <c r="P58" s="83">
        <f t="shared" si="27"/>
        <v>22.264200000000002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589"/>
      <c r="I59" s="569"/>
      <c r="J59" s="569"/>
      <c r="K59" s="569"/>
      <c r="L59" s="567"/>
      <c r="M59" s="567"/>
      <c r="O59" s="83">
        <v>0.92</v>
      </c>
      <c r="P59" s="83">
        <f t="shared" si="27"/>
        <v>22.024800000000003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589"/>
      <c r="I60" s="569"/>
      <c r="J60" s="569"/>
      <c r="K60" s="569"/>
      <c r="L60" s="567"/>
      <c r="M60" s="567"/>
      <c r="O60" s="83">
        <v>0.91</v>
      </c>
      <c r="P60" s="83">
        <f t="shared" si="27"/>
        <v>21.785400000000003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589"/>
      <c r="I61" s="569"/>
      <c r="J61" s="569"/>
      <c r="K61" s="569"/>
      <c r="L61" s="567"/>
      <c r="M61" s="567"/>
      <c r="O61" s="83">
        <v>0.9</v>
      </c>
      <c r="P61" s="83">
        <f t="shared" si="27"/>
        <v>21.546000000000003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589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589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589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589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589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589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589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589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591" t="s">
        <v>81</v>
      </c>
      <c r="B71" s="592"/>
      <c r="C71" s="592">
        <f>SUM(C55:C59)</f>
        <v>200</v>
      </c>
      <c r="D71" s="593"/>
      <c r="E71" s="593"/>
      <c r="F71" s="593">
        <f>SUM(F55:F59)</f>
        <v>5103.2</v>
      </c>
      <c r="G71" s="592"/>
      <c r="H71" s="592">
        <f>SUM(H55:H58)</f>
        <v>200</v>
      </c>
      <c r="I71" s="593"/>
      <c r="J71" s="593"/>
      <c r="K71" s="593">
        <f>SUM(K55:K58)</f>
        <v>5448.18</v>
      </c>
      <c r="L71" s="592"/>
      <c r="M71" s="593">
        <f>SUM(M55:M63)</f>
        <v>0</v>
      </c>
    </row>
    <row r="72" spans="1:31" ht="15.75" thickBot="1" x14ac:dyDescent="0.3">
      <c r="A72" s="594" t="s">
        <v>201</v>
      </c>
      <c r="B72" s="595"/>
      <c r="C72" s="596">
        <f>SumByColor($A$19,C55:C70)</f>
        <v>0</v>
      </c>
      <c r="D72" s="596"/>
      <c r="E72" s="596"/>
      <c r="F72" s="597">
        <f>SumByColor($A$19,F55:F70)</f>
        <v>0</v>
      </c>
      <c r="G72" s="596"/>
      <c r="H72" s="596">
        <f>SumByColor($A$19,H55:H70)</f>
        <v>0</v>
      </c>
      <c r="I72" s="596"/>
      <c r="J72" s="596"/>
      <c r="K72" s="597">
        <f>SumByColor($A$19,K55:K70)</f>
        <v>0</v>
      </c>
      <c r="L72" s="596"/>
      <c r="M72" s="597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23" priority="19">
      <formula>F39&gt;0</formula>
    </cfRule>
    <cfRule type="expression" dxfId="722" priority="20">
      <formula>F39&lt;0</formula>
    </cfRule>
  </conditionalFormatting>
  <conditionalFormatting sqref="Q7">
    <cfRule type="expression" dxfId="721" priority="17">
      <formula>Q7&gt;0</formula>
    </cfRule>
    <cfRule type="expression" dxfId="720" priority="18">
      <formula>Q7&lt;0</formula>
    </cfRule>
  </conditionalFormatting>
  <conditionalFormatting sqref="Q8">
    <cfRule type="expression" dxfId="719" priority="15">
      <formula>Q8&gt;0</formula>
    </cfRule>
    <cfRule type="expression" dxfId="718" priority="16">
      <formula>Q8&lt;0</formula>
    </cfRule>
  </conditionalFormatting>
  <conditionalFormatting sqref="F25:F36 F38">
    <cfRule type="expression" dxfId="717" priority="13">
      <formula>F25&gt;0</formula>
    </cfRule>
    <cfRule type="expression" dxfId="716" priority="14">
      <formula>F25&lt;0</formula>
    </cfRule>
  </conditionalFormatting>
  <conditionalFormatting sqref="H25:H36 H38">
    <cfRule type="expression" dxfId="715" priority="11">
      <formula>H25&gt;0</formula>
    </cfRule>
    <cfRule type="expression" dxfId="71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13" priority="7">
      <formula>M53&gt;0</formula>
    </cfRule>
    <cfRule type="expression" dxfId="712" priority="8">
      <formula>M53&lt;0</formula>
    </cfRule>
  </conditionalFormatting>
  <conditionalFormatting sqref="Q10">
    <cfRule type="expression" dxfId="711" priority="5">
      <formula>Q10&gt;0</formula>
    </cfRule>
    <cfRule type="expression" dxfId="710" priority="6">
      <formula>Q10&lt;0</formula>
    </cfRule>
  </conditionalFormatting>
  <conditionalFormatting sqref="F37">
    <cfRule type="expression" dxfId="709" priority="3">
      <formula>F37&gt;0</formula>
    </cfRule>
    <cfRule type="expression" dxfId="708" priority="4">
      <formula>F37&lt;0</formula>
    </cfRule>
  </conditionalFormatting>
  <conditionalFormatting sqref="H37">
    <cfRule type="expression" dxfId="707" priority="1">
      <formula>H37&gt;0</formula>
    </cfRule>
    <cfRule type="expression" dxfId="70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240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18.880750000000013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28.3</v>
      </c>
      <c r="R4" s="558">
        <v>-8.8000000000000005E-3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6792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4531.3800000000028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2260.6199999999972</v>
      </c>
      <c r="R7" s="30">
        <v>42705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2260.6199999999972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0.49888113554811025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SUM(H2:H11)</f>
        <v>630</v>
      </c>
      <c r="I18" s="18"/>
      <c r="J18" s="18"/>
      <c r="K18" s="18">
        <f>SUM(K2:K11)</f>
        <v>15556.019999999999</v>
      </c>
      <c r="L18" s="14"/>
      <c r="M18" s="18">
        <f>SUM(M2:M10)</f>
        <v>90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630</v>
      </c>
      <c r="D19" s="361"/>
      <c r="E19" s="361"/>
      <c r="F19" s="362">
        <f>SumByColor($A$19,F2:F17)</f>
        <v>14519</v>
      </c>
      <c r="G19" s="361"/>
      <c r="H19" s="361">
        <f>SumByColor($A$19,H2:H17)</f>
        <v>630</v>
      </c>
      <c r="I19" s="361"/>
      <c r="J19" s="361"/>
      <c r="K19" s="362">
        <f>SumByColor($A$19,K2:K17)</f>
        <v>15555</v>
      </c>
      <c r="L19" s="361"/>
      <c r="M19" s="362">
        <f t="shared" ref="M19" si="4">SumByColor($A$19,M2:M17)</f>
        <v>90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8" t="s">
        <v>78</v>
      </c>
      <c r="P40" s="618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31.130000000000003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30.847000000000001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30.564000000000004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30.281000000000002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29.998000000000001</v>
      </c>
      <c r="Q45" s="2"/>
      <c r="T45" s="93" t="s">
        <v>100</v>
      </c>
      <c r="U45" s="130" t="s">
        <v>550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29.715000000000003</v>
      </c>
      <c r="Q46" s="2"/>
      <c r="T46" s="93" t="s">
        <v>101</v>
      </c>
      <c r="U46" s="130" t="s">
        <v>551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29.432000000000002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29.149000000000001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28.866</v>
      </c>
      <c r="Q49" s="2"/>
      <c r="T49" s="93" t="s">
        <v>122</v>
      </c>
      <c r="U49" s="130" t="s">
        <v>552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28.583000000000002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28.3</v>
      </c>
      <c r="Q51" s="2"/>
      <c r="T51" s="93" t="s">
        <v>105</v>
      </c>
      <c r="U51" s="130" t="s">
        <v>553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28.016999999999999</v>
      </c>
      <c r="Q52" s="2"/>
      <c r="T52" s="93" t="s">
        <v>106</v>
      </c>
      <c r="U52" s="130" t="s">
        <v>554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27.734000000000002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27.451000000000001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27.167999999999999</v>
      </c>
      <c r="T55" s="93" t="s">
        <v>108</v>
      </c>
      <c r="U55" s="130" t="s">
        <v>555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26.884999999999998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26.602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26.319000000000003</v>
      </c>
      <c r="T58" s="93" t="s">
        <v>109</v>
      </c>
      <c r="U58" s="130" t="s">
        <v>556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26.036000000000001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25.753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25.470000000000002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5" si="117">C81*(E81-D81)</f>
        <v>1052.4540000000006</v>
      </c>
      <c r="G81" s="40">
        <f t="shared" ref="G81:G85" si="118">D81*C81</f>
        <v>5538.5460000000003</v>
      </c>
      <c r="H81" s="231">
        <f t="shared" ref="H81:H85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5" priority="17">
      <formula>F33&gt;0</formula>
    </cfRule>
    <cfRule type="expression" dxfId="704" priority="18">
      <formula>F33&lt;0</formula>
    </cfRule>
  </conditionalFormatting>
  <conditionalFormatting sqref="Q7">
    <cfRule type="expression" dxfId="703" priority="11">
      <formula>Q7&gt;0</formula>
    </cfRule>
    <cfRule type="expression" dxfId="702" priority="12">
      <formula>Q7&lt;0</formula>
    </cfRule>
  </conditionalFormatting>
  <conditionalFormatting sqref="Q8">
    <cfRule type="expression" dxfId="701" priority="9">
      <formula>Q8&gt;0</formula>
    </cfRule>
    <cfRule type="expression" dxfId="700" priority="10">
      <formula>Q8&lt;0</formula>
    </cfRule>
  </conditionalFormatting>
  <conditionalFormatting sqref="F25:F32">
    <cfRule type="expression" dxfId="699" priority="7">
      <formula>F25&gt;0</formula>
    </cfRule>
    <cfRule type="expression" dxfId="698" priority="8">
      <formula>F25&lt;0</formula>
    </cfRule>
  </conditionalFormatting>
  <conditionalFormatting sqref="H25:H32">
    <cfRule type="expression" dxfId="697" priority="5">
      <formula>H25&gt;0</formula>
    </cfRule>
    <cfRule type="expression" dxfId="696" priority="6">
      <formula>H25&lt;0</formula>
    </cfRule>
  </conditionalFormatting>
  <conditionalFormatting sqref="F70:F71 H70:H71">
    <cfRule type="expression" dxfId="695" priority="3">
      <formula>F70&gt;0</formula>
    </cfRule>
    <cfRule type="expression" dxfId="694" priority="4">
      <formula>F70&lt;0</formula>
    </cfRule>
  </conditionalFormatting>
  <conditionalFormatting sqref="H78 F78">
    <cfRule type="expression" dxfId="693" priority="1">
      <formula>F78&gt;0</formula>
    </cfRule>
    <cfRule type="expression" dxfId="69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47.5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47.5</v>
      </c>
      <c r="R4" s="525">
        <v>1.1000000000000001E-3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8" t="s">
        <v>78</v>
      </c>
      <c r="P40" s="618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52.250000000000007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51.775000000000006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51.300000000000004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50.825000000000003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50.35</v>
      </c>
      <c r="Q45" s="2"/>
      <c r="T45" s="93" t="s">
        <v>100</v>
      </c>
      <c r="U45" s="130" t="s">
        <v>557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49.875</v>
      </c>
      <c r="Q46" s="2"/>
      <c r="T46" s="93" t="s">
        <v>101</v>
      </c>
      <c r="U46" s="130" t="s">
        <v>558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49.4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48.925000000000004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48.45</v>
      </c>
      <c r="Q49" s="2"/>
      <c r="T49" s="93" t="s">
        <v>104</v>
      </c>
      <c r="U49" s="130" t="s">
        <v>373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47.975000000000001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47.5</v>
      </c>
      <c r="Q51" s="2"/>
      <c r="T51" s="93" t="s">
        <v>105</v>
      </c>
      <c r="U51" s="130" t="s">
        <v>559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47.024999999999999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46.55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46.074999999999996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45.6</v>
      </c>
      <c r="T55" s="93" t="s">
        <v>108</v>
      </c>
      <c r="U55" s="130" t="s">
        <v>560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45.125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44.65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44.175000000000004</v>
      </c>
      <c r="T58" s="93" t="s">
        <v>109</v>
      </c>
      <c r="U58" s="130" t="s">
        <v>561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43.7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43.225000000000001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42.75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1" priority="15">
      <formula>F39&gt;0</formula>
    </cfRule>
    <cfRule type="expression" dxfId="690" priority="16">
      <formula>F39&lt;0</formula>
    </cfRule>
  </conditionalFormatting>
  <conditionalFormatting sqref="Q7">
    <cfRule type="expression" dxfId="689" priority="13">
      <formula>Q7&gt;0</formula>
    </cfRule>
    <cfRule type="expression" dxfId="688" priority="14">
      <formula>Q7&lt;0</formula>
    </cfRule>
  </conditionalFormatting>
  <conditionalFormatting sqref="Q8">
    <cfRule type="expression" dxfId="687" priority="11">
      <formula>Q8&gt;0</formula>
    </cfRule>
    <cfRule type="expression" dxfId="686" priority="12">
      <formula>Q8&lt;0</formula>
    </cfRule>
  </conditionalFormatting>
  <conditionalFormatting sqref="F25:F38">
    <cfRule type="expression" dxfId="685" priority="9">
      <formula>F25&gt;0</formula>
    </cfRule>
    <cfRule type="expression" dxfId="684" priority="10">
      <formula>F25&lt;0</formula>
    </cfRule>
  </conditionalFormatting>
  <conditionalFormatting sqref="H25:H38">
    <cfRule type="expression" dxfId="683" priority="7">
      <formula>H25&gt;0</formula>
    </cfRule>
    <cfRule type="expression" dxfId="6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81" priority="3">
      <formula>M55&gt;0</formula>
    </cfRule>
    <cfRule type="expression" dxfId="680" priority="4">
      <formula>M55&lt;0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56.49</v>
      </c>
      <c r="R4" s="525">
        <v>-8.6E-3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2824.5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365.5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365.5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0.14863765758438391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62.13900000000001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61.574100000000008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61.009200000000007</v>
      </c>
      <c r="Q43" s="2"/>
      <c r="T43" s="128" t="s">
        <v>98</v>
      </c>
      <c r="U43" s="129">
        <v>56.75</v>
      </c>
      <c r="V43" s="584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60.444300000000005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59.879400000000004</v>
      </c>
      <c r="Q45" s="2"/>
      <c r="T45" s="93" t="s">
        <v>100</v>
      </c>
      <c r="U45" s="130" t="s">
        <v>562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59.314500000000002</v>
      </c>
      <c r="Q46" s="2"/>
      <c r="T46" s="93" t="s">
        <v>101</v>
      </c>
      <c r="U46" s="130" t="s">
        <v>563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58.749600000000001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58.184700000000007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57.619800000000005</v>
      </c>
      <c r="Q49" s="2"/>
      <c r="T49" s="93" t="s">
        <v>122</v>
      </c>
      <c r="U49" s="130" t="s">
        <v>376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57.054900000000004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56.49</v>
      </c>
      <c r="Q51" s="2"/>
      <c r="T51" s="93" t="s">
        <v>105</v>
      </c>
      <c r="U51" s="130" t="s">
        <v>564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55.9251</v>
      </c>
      <c r="Q52" s="2"/>
      <c r="T52" s="93" t="s">
        <v>106</v>
      </c>
      <c r="U52" s="130" t="s">
        <v>381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55.360199999999999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54.795299999999997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54.230400000000003</v>
      </c>
      <c r="T55" s="93" t="s">
        <v>108</v>
      </c>
      <c r="U55" s="130" t="s">
        <v>565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53.665500000000002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53.1006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52.535700000000006</v>
      </c>
      <c r="T58" s="93" t="s">
        <v>109</v>
      </c>
      <c r="U58" s="130" t="s">
        <v>566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51.970800000000004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51.405900000000003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50.841000000000001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66.27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66.27</v>
      </c>
      <c r="R4" s="525">
        <v>-1.0200000000000001E-2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72.897000000000006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72.234300000000005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71.571600000000004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70.908900000000003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70.246200000000002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69.583500000000001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68.9208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68.258099999999999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67.595399999999998</v>
      </c>
      <c r="Q49" s="2"/>
      <c r="T49" s="93" t="s">
        <v>122</v>
      </c>
      <c r="U49" s="130" t="s">
        <v>479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66.932699999999997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66.27</v>
      </c>
      <c r="Q51" s="2"/>
      <c r="T51" s="93" t="s">
        <v>105</v>
      </c>
      <c r="U51" s="130" t="s">
        <v>403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65.607299999999995</v>
      </c>
      <c r="Q52" s="2"/>
      <c r="T52" s="93" t="s">
        <v>106</v>
      </c>
      <c r="U52" s="130" t="s">
        <v>385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64.944599999999994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64.281899999999993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63.619199999999992</v>
      </c>
      <c r="T55" s="93" t="s">
        <v>108</v>
      </c>
      <c r="U55" s="130" t="s">
        <v>397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62.956499999999991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62.29379999999999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61.631099999999996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60.968399999999995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60.305700000000002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59.643000000000001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7" priority="11">
      <formula>F34&gt;0</formula>
    </cfRule>
    <cfRule type="expression" dxfId="666" priority="12">
      <formula>F34&lt;0</formula>
    </cfRule>
  </conditionalFormatting>
  <conditionalFormatting sqref="Q7">
    <cfRule type="expression" dxfId="665" priority="9">
      <formula>Q7&gt;0</formula>
    </cfRule>
    <cfRule type="expression" dxfId="664" priority="10">
      <formula>Q7&lt;0</formula>
    </cfRule>
  </conditionalFormatting>
  <conditionalFormatting sqref="Q8">
    <cfRule type="expression" dxfId="663" priority="7">
      <formula>Q8&gt;0</formula>
    </cfRule>
    <cfRule type="expression" dxfId="662" priority="8">
      <formula>Q8&lt;0</formula>
    </cfRule>
  </conditionalFormatting>
  <conditionalFormatting sqref="F25:F33">
    <cfRule type="expression" dxfId="661" priority="5">
      <formula>F25&gt;0</formula>
    </cfRule>
    <cfRule type="expression" dxfId="660" priority="6">
      <formula>F25&lt;0</formula>
    </cfRule>
  </conditionalFormatting>
  <conditionalFormatting sqref="H25:H33">
    <cfRule type="expression" dxfId="659" priority="3">
      <formula>H25&gt;0</formula>
    </cfRule>
    <cfRule type="expression" dxfId="658" priority="4">
      <formula>H25&lt;0</formula>
    </cfRule>
  </conditionalFormatting>
  <conditionalFormatting sqref="M46">
    <cfRule type="expression" dxfId="657" priority="1">
      <formula>M46&gt;0</formula>
    </cfRule>
    <cfRule type="expression" dxfId="6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74.864000000000004</v>
      </c>
      <c r="R4" s="525">
        <v>1.086E-2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5989.1200000000008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-841.27999999999884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-841.27999999999884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-0.12316701803701084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378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 t="s">
        <v>192</v>
      </c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82.350400000000008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3">O42*$Q$4</f>
        <v>81.601760000000013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3"/>
        <v>80.853120000000004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3"/>
        <v>80.104480000000009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3"/>
        <v>79.355840000000015</v>
      </c>
      <c r="Q45" s="2"/>
      <c r="T45" s="93" t="s">
        <v>100</v>
      </c>
      <c r="U45" s="130" t="s">
        <v>567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3"/>
        <v>78.607200000000006</v>
      </c>
      <c r="Q46" s="2"/>
      <c r="T46" s="93" t="s">
        <v>101</v>
      </c>
      <c r="U46" s="130" t="s">
        <v>568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3"/>
        <v>77.858560000000011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3"/>
        <v>77.109920000000002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3"/>
        <v>76.361280000000008</v>
      </c>
      <c r="Q49" s="2"/>
      <c r="T49" s="93" t="s">
        <v>122</v>
      </c>
      <c r="U49" s="130" t="s">
        <v>479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3"/>
        <v>75.612639999999999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3"/>
        <v>74.864000000000004</v>
      </c>
      <c r="Q51" s="2"/>
      <c r="T51" s="93" t="s">
        <v>105</v>
      </c>
      <c r="U51" s="130" t="s">
        <v>569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3"/>
        <v>74.11536000000001</v>
      </c>
      <c r="Q52" s="2"/>
      <c r="T52" s="93" t="s">
        <v>106</v>
      </c>
      <c r="U52" s="130" t="s">
        <v>570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3"/>
        <v>73.366720000000001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3"/>
        <v>72.618080000000006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3"/>
        <v>71.869439999999997</v>
      </c>
      <c r="T55" s="93" t="s">
        <v>108</v>
      </c>
      <c r="U55" s="130" t="s">
        <v>571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3"/>
        <v>71.120800000000003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3"/>
        <v>70.372159999999994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3"/>
        <v>69.623520000000013</v>
      </c>
      <c r="T58" s="93" t="s">
        <v>109</v>
      </c>
      <c r="U58" s="130" t="s">
        <v>572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3"/>
        <v>68.874880000000005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3"/>
        <v>68.12624000000001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3"/>
        <v>67.377600000000001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5" priority="9">
      <formula>F36&gt;0</formula>
    </cfRule>
    <cfRule type="expression" dxfId="654" priority="10">
      <formula>F36&lt;0</formula>
    </cfRule>
  </conditionalFormatting>
  <conditionalFormatting sqref="Q7">
    <cfRule type="expression" dxfId="653" priority="7">
      <formula>Q7&gt;0</formula>
    </cfRule>
    <cfRule type="expression" dxfId="652" priority="8">
      <formula>Q7&lt;0</formula>
    </cfRule>
  </conditionalFormatting>
  <conditionalFormatting sqref="Q8">
    <cfRule type="expression" dxfId="651" priority="5">
      <formula>Q8&gt;0</formula>
    </cfRule>
    <cfRule type="expression" dxfId="650" priority="6">
      <formula>Q8&lt;0</formula>
    </cfRule>
  </conditionalFormatting>
  <conditionalFormatting sqref="F25:F35">
    <cfRule type="expression" dxfId="649" priority="3">
      <formula>F25&gt;0</formula>
    </cfRule>
    <cfRule type="expression" dxfId="648" priority="4">
      <formula>F25&lt;0</formula>
    </cfRule>
  </conditionalFormatting>
  <conditionalFormatting sqref="H25:H35">
    <cfRule type="expression" dxfId="647" priority="1">
      <formula>H25&gt;0</formula>
    </cfRule>
    <cfRule type="expression" dxfId="6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421" activePane="bottomLeft" state="frozen"/>
      <selection pane="bottomLeft" activeCell="K225" sqref="K225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8378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(F231-K231-M231)/Q2)</f>
        <v>15.526120673191455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15.83</v>
      </c>
      <c r="R4" s="525">
        <v>-2.76E-2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62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132623.74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62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130077.83899999801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62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2545.9010000019334</v>
      </c>
      <c r="R7">
        <v>3828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62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2545.9010000019334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62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1.9572134804622426E-2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9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62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8" t="s">
        <v>78</v>
      </c>
      <c r="P41" s="618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622"/>
      <c r="C42" s="7">
        <v>340</v>
      </c>
      <c r="D42" s="79">
        <v>17.8</v>
      </c>
      <c r="E42" s="44">
        <v>0</v>
      </c>
      <c r="F42" s="44">
        <f t="shared" si="1"/>
        <v>6052</v>
      </c>
      <c r="G42" s="627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19.3126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19.154299999999999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18.995999999999999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18.837699999999998</v>
      </c>
      <c r="T45" s="136" t="s">
        <v>100</v>
      </c>
      <c r="U45" s="130" t="s">
        <v>573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18.679399999999998</v>
      </c>
      <c r="T46" s="136" t="s">
        <v>101</v>
      </c>
      <c r="U46" s="130" t="s">
        <v>574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18.521100000000001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18.3628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18.204499999999999</v>
      </c>
      <c r="T49" s="136" t="s">
        <v>122</v>
      </c>
      <c r="U49" s="130" t="s">
        <v>552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18.046199999999999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17.887899999999998</v>
      </c>
      <c r="T51" s="136" t="s">
        <v>105</v>
      </c>
      <c r="U51" s="130" t="s">
        <v>575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17.729600000000001</v>
      </c>
      <c r="T52" s="136" t="s">
        <v>106</v>
      </c>
      <c r="U52" s="130" t="s">
        <v>576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9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17.571300000000001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17.413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17.2547</v>
      </c>
      <c r="T55" s="136" t="s">
        <v>108</v>
      </c>
      <c r="U55" s="130" t="s">
        <v>577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17.096400000000003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16.938100000000002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16.779800000000002</v>
      </c>
      <c r="T58" s="136" t="s">
        <v>109</v>
      </c>
      <c r="U58" s="130" t="s">
        <v>578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16.621500000000001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16.463200000000001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16.3049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16.146599999999999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15.988300000000001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15.83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15.6717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15.513399999999999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15.3551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15.1968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15.038499999999999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14.880199999999999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14.721900000000002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14.563600000000001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14.4053</v>
      </c>
    </row>
    <row r="74" spans="1:31" ht="15" customHeight="1" x14ac:dyDescent="0.25">
      <c r="B74" s="621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14.247</v>
      </c>
    </row>
    <row r="75" spans="1:31" x14ac:dyDescent="0.25">
      <c r="B75" s="62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14.088700000000001</v>
      </c>
    </row>
    <row r="76" spans="1:31" x14ac:dyDescent="0.25">
      <c r="B76" s="62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13.930400000000001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13.7721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13.613799999999999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13.455499999999999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0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2">
        <v>42451</v>
      </c>
      <c r="C94" s="4">
        <v>50</v>
      </c>
      <c r="D94" s="240">
        <v>11.22</v>
      </c>
      <c r="E94" s="3">
        <v>0</v>
      </c>
      <c r="F94" s="3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2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1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0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625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625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625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625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626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626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626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625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625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625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6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7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4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26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3" t="s">
        <v>315</v>
      </c>
    </row>
    <row r="177" spans="1:15" x14ac:dyDescent="0.25">
      <c r="B177" s="530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3"/>
    </row>
    <row r="178" spans="1:15" x14ac:dyDescent="0.25">
      <c r="B178" s="530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3"/>
      <c r="O178" s="2"/>
    </row>
    <row r="179" spans="1:15" x14ac:dyDescent="0.25">
      <c r="B179" s="530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1" x14ac:dyDescent="0.25">
      <c r="B199" s="53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1" x14ac:dyDescent="0.25">
      <c r="B200" s="53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1" ht="15" customHeight="1" x14ac:dyDescent="0.25">
      <c r="A201" s="619" t="s">
        <v>351</v>
      </c>
      <c r="B201" s="530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1" x14ac:dyDescent="0.25">
      <c r="A202" s="619"/>
      <c r="B202" s="530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1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1" x14ac:dyDescent="0.25">
      <c r="A203" s="619"/>
      <c r="B203" s="530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1" x14ac:dyDescent="0.25">
      <c r="A204" s="619"/>
      <c r="B204" s="530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</row>
    <row r="205" spans="1:11" x14ac:dyDescent="0.25">
      <c r="B205" s="530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1" x14ac:dyDescent="0.25">
      <c r="B206" s="533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1" x14ac:dyDescent="0.25">
      <c r="B207" s="530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0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3">
        <v>42655</v>
      </c>
      <c r="C209" s="7">
        <v>322</v>
      </c>
      <c r="D209" s="79">
        <v>15.48</v>
      </c>
      <c r="E209" s="44">
        <v>0</v>
      </c>
      <c r="F209" s="44">
        <f t="shared" si="20"/>
        <v>4984.5600000000004</v>
      </c>
    </row>
    <row r="210" spans="1:6" ht="15" customHeight="1" x14ac:dyDescent="0.25">
      <c r="A210" s="619" t="s">
        <v>367</v>
      </c>
      <c r="B210" s="533">
        <v>42668</v>
      </c>
      <c r="C210" s="7">
        <v>500</v>
      </c>
      <c r="D210" s="79">
        <v>14.26</v>
      </c>
      <c r="E210" s="44">
        <v>-2.5</v>
      </c>
      <c r="F210" s="44">
        <f t="shared" si="20"/>
        <v>7127.5</v>
      </c>
    </row>
    <row r="211" spans="1:6" x14ac:dyDescent="0.25">
      <c r="A211" s="619"/>
      <c r="B211" s="533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619"/>
      <c r="B212" s="533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619"/>
      <c r="B213" s="533">
        <v>42670</v>
      </c>
      <c r="C213" s="7">
        <v>500</v>
      </c>
      <c r="D213" s="79">
        <v>14.05</v>
      </c>
      <c r="E213" s="44">
        <v>0</v>
      </c>
      <c r="F213" s="44">
        <f t="shared" si="20"/>
        <v>7025</v>
      </c>
    </row>
    <row r="214" spans="1:6" x14ac:dyDescent="0.25">
      <c r="A214" s="581"/>
      <c r="B214" s="533">
        <v>42670</v>
      </c>
      <c r="C214" s="7">
        <v>500</v>
      </c>
      <c r="D214" s="79">
        <v>13.88</v>
      </c>
      <c r="E214" s="44">
        <v>0</v>
      </c>
      <c r="F214" s="44">
        <f t="shared" si="20"/>
        <v>6940</v>
      </c>
    </row>
    <row r="215" spans="1:6" x14ac:dyDescent="0.25">
      <c r="B215" s="533">
        <v>42671</v>
      </c>
      <c r="C215" s="7">
        <v>1000</v>
      </c>
      <c r="D215" s="79">
        <v>14.15</v>
      </c>
      <c r="E215" s="44">
        <v>0</v>
      </c>
      <c r="F215" s="44">
        <f t="shared" si="20"/>
        <v>14150</v>
      </c>
    </row>
    <row r="216" spans="1:6" x14ac:dyDescent="0.25">
      <c r="B216" s="534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4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4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19" spans="1:6" x14ac:dyDescent="0.25">
      <c r="B219" s="534">
        <v>42678</v>
      </c>
      <c r="C219" s="7">
        <v>1000</v>
      </c>
      <c r="D219" s="79">
        <v>13.69</v>
      </c>
      <c r="E219" s="44">
        <v>0</v>
      </c>
      <c r="F219" s="44">
        <f t="shared" si="20"/>
        <v>13690</v>
      </c>
    </row>
    <row r="220" spans="1:6" x14ac:dyDescent="0.25">
      <c r="B220" s="534">
        <v>42691</v>
      </c>
      <c r="C220" s="4">
        <v>150</v>
      </c>
      <c r="D220" s="240">
        <v>15.48</v>
      </c>
      <c r="E220" s="3">
        <v>0</v>
      </c>
      <c r="F220" s="3">
        <f t="shared" si="20"/>
        <v>2322</v>
      </c>
    </row>
    <row r="221" spans="1:6" x14ac:dyDescent="0.25">
      <c r="B221" s="534">
        <v>42691</v>
      </c>
      <c r="C221" s="4">
        <v>300</v>
      </c>
      <c r="D221" s="80">
        <v>15.48</v>
      </c>
      <c r="E221" s="2">
        <v>0</v>
      </c>
      <c r="F221" s="3">
        <f t="shared" si="20"/>
        <v>4644</v>
      </c>
    </row>
    <row r="222" spans="1:6" x14ac:dyDescent="0.25">
      <c r="B222" s="534">
        <v>42696</v>
      </c>
      <c r="C222" s="7">
        <v>1000</v>
      </c>
      <c r="D222" s="79">
        <v>16.12</v>
      </c>
      <c r="E222" s="44">
        <v>0</v>
      </c>
      <c r="F222" s="44">
        <f t="shared" si="20"/>
        <v>16120.000000000002</v>
      </c>
    </row>
    <row r="223" spans="1:6" x14ac:dyDescent="0.25">
      <c r="B223" s="534">
        <v>42699</v>
      </c>
      <c r="C223" s="7">
        <v>200</v>
      </c>
      <c r="D223" s="79">
        <v>16.28</v>
      </c>
      <c r="E223" s="44">
        <v>0</v>
      </c>
      <c r="F223" s="44">
        <f t="shared" si="20"/>
        <v>3256</v>
      </c>
    </row>
    <row r="224" spans="1:6" x14ac:dyDescent="0.25">
      <c r="B224" s="534">
        <v>42699</v>
      </c>
      <c r="C224" s="7">
        <v>500</v>
      </c>
      <c r="D224" s="79">
        <v>16.16</v>
      </c>
      <c r="E224" s="44">
        <v>0</v>
      </c>
      <c r="F224" s="44">
        <f t="shared" si="20"/>
        <v>8080</v>
      </c>
    </row>
    <row r="225" spans="1:13" x14ac:dyDescent="0.25">
      <c r="B225" s="534">
        <v>42702</v>
      </c>
      <c r="C225" s="4">
        <v>500</v>
      </c>
      <c r="D225" s="240">
        <v>16.059999999999999</v>
      </c>
      <c r="E225" s="2">
        <v>0</v>
      </c>
      <c r="F225" s="2">
        <f t="shared" si="20"/>
        <v>8029.9999999999991</v>
      </c>
    </row>
    <row r="226" spans="1:13" x14ac:dyDescent="0.25">
      <c r="B226" s="534">
        <v>42702</v>
      </c>
      <c r="C226" s="4">
        <v>200</v>
      </c>
      <c r="D226" s="240">
        <v>15.8</v>
      </c>
      <c r="E226" s="2">
        <v>0</v>
      </c>
      <c r="F226" s="2">
        <f t="shared" si="20"/>
        <v>3160</v>
      </c>
    </row>
    <row r="231" spans="1:13" x14ac:dyDescent="0.25">
      <c r="A231" s="32" t="s">
        <v>81</v>
      </c>
      <c r="B231" s="535"/>
      <c r="C231" s="73">
        <f>SUM(C2:C230)</f>
        <v>128662</v>
      </c>
      <c r="D231" s="18"/>
      <c r="E231" s="18"/>
      <c r="F231" s="18">
        <f>SUM(F2:F230)</f>
        <v>1809758.3389999999</v>
      </c>
      <c r="G231" s="14"/>
      <c r="H231" s="73">
        <f>SUM(H2:H230)</f>
        <v>120284</v>
      </c>
      <c r="I231" s="81"/>
      <c r="J231" s="18"/>
      <c r="K231" s="18">
        <f>SUM(K2:K230)</f>
        <v>1677428.3000000019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6"/>
      <c r="C232" s="361">
        <f>SumByColor($A$232, C2:C230)</f>
        <v>120284</v>
      </c>
      <c r="D232" s="361"/>
      <c r="E232" s="361"/>
      <c r="F232" s="362">
        <f>SumByColor($A$232, F2:F230)</f>
        <v>1673220</v>
      </c>
      <c r="G232" s="361"/>
      <c r="H232" s="361">
        <f>SumByColor($A$232, H2:H230)</f>
        <v>120284</v>
      </c>
      <c r="I232" s="361"/>
      <c r="J232" s="362"/>
      <c r="K232" s="362">
        <f>SumByColor($A$232, K2:K230)</f>
        <v>1677449</v>
      </c>
      <c r="L232" s="361"/>
      <c r="M232" s="362">
        <f>SumByColor($A$232, M2:M230)</f>
        <v>2252</v>
      </c>
    </row>
    <row r="234" spans="1:13" x14ac:dyDescent="0.25">
      <c r="B234" s="537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235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7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78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7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7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7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7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28" t="s">
        <v>301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29" t="s">
        <v>302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28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28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28" t="s">
        <v>321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5" t="s">
        <v>322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5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5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5" t="s">
        <v>343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29" t="s">
        <v>344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29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28" t="s">
        <v>349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5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3" si="106">C446*(E446-D446)</f>
        <v>-19935.600000000009</v>
      </c>
      <c r="G446" s="40">
        <f t="shared" ref="G446:G453" si="107">IF(C446=0, 0,D446*C446)</f>
        <v>187335.6</v>
      </c>
      <c r="H446" s="232">
        <f t="shared" ref="H446:H453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6"/>
        <v>-16630.000000000004</v>
      </c>
      <c r="G451" s="40">
        <f t="shared" si="107"/>
        <v>158130</v>
      </c>
      <c r="H451" s="232">
        <f t="shared" si="108"/>
        <v>-0.10516663504711314</v>
      </c>
      <c r="I451" s="40"/>
    </row>
    <row r="452" spans="2:9" x14ac:dyDescent="0.25">
      <c r="B452" s="157">
        <v>42678</v>
      </c>
      <c r="C452" s="10">
        <v>11000</v>
      </c>
      <c r="D452" s="242">
        <v>15.62</v>
      </c>
      <c r="E452" s="40">
        <v>13.69</v>
      </c>
      <c r="F452" s="236">
        <f t="shared" si="106"/>
        <v>-21229.999999999996</v>
      </c>
      <c r="G452" s="40">
        <f t="shared" si="107"/>
        <v>171820</v>
      </c>
      <c r="H452" s="232">
        <f t="shared" si="108"/>
        <v>-0.12355953905249678</v>
      </c>
      <c r="I452" s="40"/>
    </row>
    <row r="453" spans="2:9" x14ac:dyDescent="0.25">
      <c r="B453" s="157">
        <v>42701</v>
      </c>
      <c r="C453" s="455">
        <v>7678</v>
      </c>
      <c r="D453" s="464">
        <v>15.484220000000001</v>
      </c>
      <c r="E453" s="40">
        <v>16.28</v>
      </c>
      <c r="F453" s="236">
        <f t="shared" si="106"/>
        <v>6109.9988400000047</v>
      </c>
      <c r="G453" s="40">
        <f t="shared" si="107"/>
        <v>118887.84116000001</v>
      </c>
      <c r="H453" s="232">
        <f t="shared" si="108"/>
        <v>5.1392966516879801E-2</v>
      </c>
      <c r="I453" s="528" t="s">
        <v>399</v>
      </c>
    </row>
    <row r="454" spans="2:9" x14ac:dyDescent="0.25">
      <c r="B454" s="157">
        <v>42702</v>
      </c>
      <c r="C454" s="7">
        <v>8178</v>
      </c>
      <c r="D454" s="454">
        <v>15.519399999999999</v>
      </c>
      <c r="E454" s="40">
        <v>17.28</v>
      </c>
      <c r="F454" s="236">
        <f t="shared" ref="F454" si="109">C454*(E454-D454)</f>
        <v>14398.186800000016</v>
      </c>
      <c r="G454" s="40">
        <f t="shared" ref="G454" si="110">IF(C454=0, 0,D454*C454)</f>
        <v>126917.6532</v>
      </c>
      <c r="H454" s="232">
        <f t="shared" ref="H454" si="111">IF(C454=0, D454, (E454-D454)/D454)</f>
        <v>0.11344510741394655</v>
      </c>
      <c r="I454" s="529" t="s">
        <v>636</v>
      </c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A210:A213"/>
    <mergeCell ref="A201:A204"/>
    <mergeCell ref="G103:G105"/>
    <mergeCell ref="B96:B100"/>
    <mergeCell ref="B94:B95"/>
  </mergeCells>
  <conditionalFormatting sqref="F242:F404 H242:H404 H406:H458 F406:F458">
    <cfRule type="expression" dxfId="645" priority="28">
      <formula>F242&gt;0</formula>
    </cfRule>
    <cfRule type="expression" dxfId="644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43" priority="21">
      <formula>F235&gt;0</formula>
    </cfRule>
    <cfRule type="expression" dxfId="642" priority="22">
      <formula>F235&lt;0</formula>
    </cfRule>
  </conditionalFormatting>
  <conditionalFormatting sqref="H235:H241">
    <cfRule type="expression" dxfId="641" priority="17">
      <formula>H235&gt;0</formula>
    </cfRule>
    <cfRule type="expression" dxfId="640" priority="18">
      <formula>H235&lt;0</formula>
    </cfRule>
  </conditionalFormatting>
  <conditionalFormatting sqref="Q8">
    <cfRule type="expression" dxfId="639" priority="3">
      <formula>Q8&gt;0</formula>
    </cfRule>
    <cfRule type="expression" dxfId="638" priority="4">
      <formula>Q8&lt;0</formula>
    </cfRule>
  </conditionalFormatting>
  <conditionalFormatting sqref="Q7">
    <cfRule type="expression" dxfId="637" priority="5">
      <formula>Q7&gt;0</formula>
    </cfRule>
    <cfRule type="expression" dxfId="636" priority="6">
      <formula>Q7&lt;0</formula>
    </cfRule>
  </conditionalFormatting>
  <conditionalFormatting sqref="F405 H405">
    <cfRule type="expression" dxfId="635" priority="1">
      <formula>F405&gt;0</formula>
    </cfRule>
    <cfRule type="expression" dxfId="634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33.634999999999998</v>
      </c>
      <c r="R4" s="525">
        <v>-7.2300000000000003E-3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13454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1182.8600000000006</v>
      </c>
      <c r="R7" s="30">
        <v>42705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1182.8600000000006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9.639365209752318E-2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8" t="s">
        <v>78</v>
      </c>
      <c r="P40" s="618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36.9985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36.662150000000004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36.325800000000001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35.989449999999998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35.653100000000002</v>
      </c>
      <c r="Q45" s="2"/>
      <c r="T45" s="93" t="s">
        <v>100</v>
      </c>
      <c r="U45" s="88" t="s">
        <v>579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35.316749999999999</v>
      </c>
      <c r="Q46" s="2"/>
      <c r="T46" s="93" t="s">
        <v>101</v>
      </c>
      <c r="U46" s="88" t="s">
        <v>580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34.980399999999996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34.64405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34.307699999999997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33.971350000000001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33.634999999999998</v>
      </c>
      <c r="Q51" s="2"/>
      <c r="T51" s="93" t="s">
        <v>105</v>
      </c>
      <c r="U51" s="88" t="s">
        <v>581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33.298649999999995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32.962299999999999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32.625949999999996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32.2896</v>
      </c>
      <c r="T55" s="93" t="s">
        <v>108</v>
      </c>
      <c r="U55" s="88" t="s">
        <v>582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31.953249999999997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31.616899999999998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31.280549999999998</v>
      </c>
      <c r="T58" s="93" t="s">
        <v>109</v>
      </c>
      <c r="U58" s="88" t="s">
        <v>583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30.944199999999999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30.607849999999999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30.2715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33" priority="31">
      <formula>F39&gt;0</formula>
    </cfRule>
    <cfRule type="expression" dxfId="632" priority="32">
      <formula>F39&lt;0</formula>
    </cfRule>
  </conditionalFormatting>
  <conditionalFormatting sqref="F44:F57 F60:F101">
    <cfRule type="expression" dxfId="631" priority="27">
      <formula>F44&gt;0</formula>
    </cfRule>
    <cfRule type="expression" dxfId="630" priority="28">
      <formula>F44&lt;0</formula>
    </cfRule>
  </conditionalFormatting>
  <conditionalFormatting sqref="F44:F57 F60:F101">
    <cfRule type="expression" dxfId="629" priority="29">
      <formula>F44&gt;0</formula>
    </cfRule>
    <cfRule type="expression" dxfId="628" priority="30">
      <formula>F44&lt;0</formula>
    </cfRule>
  </conditionalFormatting>
  <conditionalFormatting sqref="H39:H57 H60:H101">
    <cfRule type="expression" dxfId="627" priority="25">
      <formula>H39&gt;0</formula>
    </cfRule>
    <cfRule type="expression" dxfId="626" priority="26">
      <formula>H39&lt;0</formula>
    </cfRule>
  </conditionalFormatting>
  <conditionalFormatting sqref="F35:F38">
    <cfRule type="expression" dxfId="625" priority="19">
      <formula>F35&gt;0</formula>
    </cfRule>
    <cfRule type="expression" dxfId="624" priority="20">
      <formula>F35&lt;0</formula>
    </cfRule>
  </conditionalFormatting>
  <conditionalFormatting sqref="H35:H38">
    <cfRule type="expression" dxfId="623" priority="17">
      <formula>H35&gt;0</formula>
    </cfRule>
    <cfRule type="expression" dxfId="622" priority="18">
      <formula>H35&lt;0</formula>
    </cfRule>
  </conditionalFormatting>
  <conditionalFormatting sqref="Q8">
    <cfRule type="expression" dxfId="621" priority="13">
      <formula>Q8&gt;0</formula>
    </cfRule>
    <cfRule type="expression" dxfId="620" priority="14">
      <formula>Q8&lt;0</formula>
    </cfRule>
  </conditionalFormatting>
  <conditionalFormatting sqref="Q7">
    <cfRule type="expression" dxfId="619" priority="15">
      <formula>Q7&gt;0</formula>
    </cfRule>
    <cfRule type="expression" dxfId="618" priority="16">
      <formula>Q7&lt;0</formula>
    </cfRule>
  </conditionalFormatting>
  <conditionalFormatting sqref="F58">
    <cfRule type="expression" dxfId="617" priority="9">
      <formula>F58&gt;0</formula>
    </cfRule>
    <cfRule type="expression" dxfId="616" priority="10">
      <formula>F58&lt;0</formula>
    </cfRule>
  </conditionalFormatting>
  <conditionalFormatting sqref="F58">
    <cfRule type="expression" dxfId="615" priority="11">
      <formula>F58&gt;0</formula>
    </cfRule>
    <cfRule type="expression" dxfId="614" priority="12">
      <formula>F58&lt;0</formula>
    </cfRule>
  </conditionalFormatting>
  <conditionalFormatting sqref="H58">
    <cfRule type="expression" dxfId="613" priority="7">
      <formula>H58&gt;0</formula>
    </cfRule>
    <cfRule type="expression" dxfId="612" priority="8">
      <formula>H58&lt;0</formula>
    </cfRule>
  </conditionalFormatting>
  <conditionalFormatting sqref="F59">
    <cfRule type="expression" dxfId="611" priority="3">
      <formula>F59&gt;0</formula>
    </cfRule>
    <cfRule type="expression" dxfId="610" priority="4">
      <formula>F59&lt;0</formula>
    </cfRule>
  </conditionalFormatting>
  <conditionalFormatting sqref="F59">
    <cfRule type="expression" dxfId="609" priority="5">
      <formula>F59&gt;0</formula>
    </cfRule>
    <cfRule type="expression" dxfId="608" priority="6">
      <formula>F59&lt;0</formula>
    </cfRule>
  </conditionalFormatting>
  <conditionalFormatting sqref="H59">
    <cfRule type="expression" dxfId="607" priority="1">
      <formula>H59&gt;0</formula>
    </cfRule>
    <cfRule type="expression" dxfId="60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11.96</v>
      </c>
      <c r="R4" s="525">
        <v>-6.6E-3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2392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69.819999999999709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69.819999999999709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3.0066575373140628E-2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8" t="s">
        <v>78</v>
      </c>
      <c r="P40" s="618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13.156000000000002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13.036400000000002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12.916800000000002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12.797200000000002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12.677600000000002</v>
      </c>
      <c r="Q45" s="2"/>
      <c r="T45" s="93" t="s">
        <v>100</v>
      </c>
      <c r="U45" s="88" t="s">
        <v>405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12.558000000000002</v>
      </c>
      <c r="Q46" s="2"/>
      <c r="T46" s="93" t="s">
        <v>101</v>
      </c>
      <c r="U46" s="88" t="s">
        <v>406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12.438400000000001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12.318800000000001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12.199200000000001</v>
      </c>
      <c r="Q49" s="2"/>
      <c r="T49" s="93" t="s">
        <v>122</v>
      </c>
      <c r="U49" s="88" t="s">
        <v>376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12.079600000000001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11.96</v>
      </c>
      <c r="Q51" s="2"/>
      <c r="T51" s="93" t="s">
        <v>105</v>
      </c>
      <c r="U51" s="88" t="s">
        <v>407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11.840400000000001</v>
      </c>
      <c r="Q52" s="2"/>
      <c r="T52" s="93" t="s">
        <v>106</v>
      </c>
      <c r="U52" s="88" t="s">
        <v>408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11.720800000000001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11.6012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11.4816</v>
      </c>
      <c r="T55" s="93" t="s">
        <v>108</v>
      </c>
      <c r="U55" s="88" t="s">
        <v>409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11.362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11.2424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11.122800000000002</v>
      </c>
      <c r="T58" s="93" t="s">
        <v>109</v>
      </c>
      <c r="U58" s="88" t="s">
        <v>410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11.003200000000001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10.883600000000001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10.764000000000001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5" priority="25">
      <formula>F30&gt;0</formula>
    </cfRule>
    <cfRule type="expression" dxfId="604" priority="26">
      <formula>F30&lt;0</formula>
    </cfRule>
  </conditionalFormatting>
  <conditionalFormatting sqref="F34:F42 F46:F66">
    <cfRule type="expression" dxfId="603" priority="21">
      <formula>F34&gt;0</formula>
    </cfRule>
    <cfRule type="expression" dxfId="602" priority="22">
      <formula>F34&lt;0</formula>
    </cfRule>
  </conditionalFormatting>
  <conditionalFormatting sqref="F34:F42 F46:F66">
    <cfRule type="expression" dxfId="601" priority="23">
      <formula>F34&gt;0</formula>
    </cfRule>
    <cfRule type="expression" dxfId="600" priority="24">
      <formula>F34&lt;0</formula>
    </cfRule>
  </conditionalFormatting>
  <conditionalFormatting sqref="H30:H42 H46:H66">
    <cfRule type="expression" dxfId="599" priority="19">
      <formula>H30&gt;0</formula>
    </cfRule>
    <cfRule type="expression" dxfId="598" priority="20">
      <formula>H30&lt;0</formula>
    </cfRule>
  </conditionalFormatting>
  <conditionalFormatting sqref="F25:F29">
    <cfRule type="expression" dxfId="597" priority="13">
      <formula>F25&gt;0</formula>
    </cfRule>
    <cfRule type="expression" dxfId="596" priority="14">
      <formula>F25&lt;0</formula>
    </cfRule>
  </conditionalFormatting>
  <conditionalFormatting sqref="H25:H29">
    <cfRule type="expression" dxfId="595" priority="11">
      <formula>H25&gt;0</formula>
    </cfRule>
    <cfRule type="expression" dxfId="594" priority="12">
      <formula>H25&lt;0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Q8">
    <cfRule type="expression" dxfId="591" priority="7">
      <formula>Q8&gt;0</formula>
    </cfRule>
    <cfRule type="expression" dxfId="590" priority="8">
      <formula>Q8&lt;0</formula>
    </cfRule>
  </conditionalFormatting>
  <conditionalFormatting sqref="F43:F45">
    <cfRule type="expression" dxfId="589" priority="3">
      <formula>F43&gt;0</formula>
    </cfRule>
    <cfRule type="expression" dxfId="588" priority="4">
      <formula>F43&lt;0</formula>
    </cfRule>
  </conditionalFormatting>
  <conditionalFormatting sqref="F43:F45">
    <cfRule type="expression" dxfId="587" priority="5">
      <formula>F43&gt;0</formula>
    </cfRule>
    <cfRule type="expression" dxfId="586" priority="6">
      <formula>F43&lt;0</formula>
    </cfRule>
  </conditionalFormatting>
  <conditionalFormatting sqref="H43:H45">
    <cfRule type="expression" dxfId="585" priority="1">
      <formula>H43&gt;0</formula>
    </cfRule>
    <cfRule type="expression" dxfId="58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113.17</v>
      </c>
      <c r="R4" s="525">
        <v>-8.3999999999999995E-3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2263.4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-106.59999999999991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-106.59999999999991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-4.4978902953586461E-2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" si="21">C31*(E31-D31)</f>
        <v>-87.400000000000091</v>
      </c>
      <c r="G31" s="40">
        <f t="shared" ref="G31" si="22">D31*C31</f>
        <v>2370</v>
      </c>
      <c r="H31" s="231">
        <f t="shared" ref="H31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124.48700000000001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123.35530000000001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122.2236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121.09190000000001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119.96020000000001</v>
      </c>
      <c r="Q45" s="2"/>
      <c r="T45" s="93" t="s">
        <v>100</v>
      </c>
      <c r="U45" s="130" t="s">
        <v>584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118.82850000000001</v>
      </c>
      <c r="Q46" s="2"/>
      <c r="T46" s="93" t="s">
        <v>101</v>
      </c>
      <c r="U46" s="130" t="s">
        <v>585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117.69680000000001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116.5651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115.43340000000001</v>
      </c>
      <c r="Q49" s="2"/>
      <c r="T49" s="93" t="s">
        <v>104</v>
      </c>
      <c r="U49" s="130" t="s">
        <v>374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114.3017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113.17</v>
      </c>
      <c r="Q51" s="2"/>
      <c r="T51" s="93" t="s">
        <v>105</v>
      </c>
      <c r="U51" s="130" t="s">
        <v>586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112.03830000000001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110.9066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109.7749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108.64319999999999</v>
      </c>
      <c r="T55" s="93" t="s">
        <v>108</v>
      </c>
      <c r="U55" s="130" t="s">
        <v>587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107.5115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106.37979999999999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105.24810000000001</v>
      </c>
      <c r="T58" s="93" t="s">
        <v>109</v>
      </c>
      <c r="U58" s="130" t="s">
        <v>588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104.11640000000001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102.9847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101.85300000000001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83" priority="9">
      <formula>F33&gt;0</formula>
    </cfRule>
    <cfRule type="expression" dxfId="582" priority="10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19.206734285714337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11.85</v>
      </c>
      <c r="R4" s="525">
        <v>1.11E-2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41475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67223.570000000182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-25748.570000000182</v>
      </c>
      <c r="R7">
        <v>2200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-25748.570000000182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-0.38302889894125097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13.035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12.916500000000001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12.798</v>
      </c>
      <c r="Q45" s="2"/>
      <c r="T45" s="108" t="s">
        <v>100</v>
      </c>
      <c r="U45" s="106" t="s">
        <v>411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12.679500000000001</v>
      </c>
      <c r="Q46" s="2"/>
      <c r="T46" s="108" t="s">
        <v>101</v>
      </c>
      <c r="U46" s="106" t="s">
        <v>412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62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12.561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62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12.442500000000001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12.324</v>
      </c>
      <c r="Q49" s="2"/>
      <c r="T49" s="108" t="s">
        <v>122</v>
      </c>
      <c r="U49" s="106" t="s">
        <v>413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12.205500000000001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12.087</v>
      </c>
      <c r="Q51" s="2"/>
      <c r="T51" s="108" t="s">
        <v>105</v>
      </c>
      <c r="U51" s="106" t="s">
        <v>414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11.968500000000001</v>
      </c>
      <c r="Q52" s="2"/>
      <c r="T52" s="108" t="s">
        <v>106</v>
      </c>
      <c r="U52" s="106" t="s">
        <v>380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11.85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11.731499999999999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11.613</v>
      </c>
      <c r="T55" s="108" t="s">
        <v>108</v>
      </c>
      <c r="U55" s="106" t="s">
        <v>415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11.494499999999999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11.375999999999999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11.257499999999999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11.138999999999999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1" si="10">H60*I60-J60</f>
        <v>6806.25</v>
      </c>
      <c r="O60" s="83">
        <v>0.93</v>
      </c>
      <c r="P60" s="83">
        <f t="shared" si="8"/>
        <v>11.0205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10.902000000000001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10.7835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10.664999999999999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32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3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3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31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6" si="15">C83*D83+E83</f>
        <v>2664</v>
      </c>
    </row>
    <row r="84" spans="2:11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37605</v>
      </c>
      <c r="D107" s="81"/>
      <c r="E107" s="14"/>
      <c r="F107" s="18">
        <f>SUM(F2:F106)</f>
        <v>541256.78</v>
      </c>
      <c r="G107" s="14"/>
      <c r="H107" s="14">
        <f>SUM(H2:H106)</f>
        <v>34105</v>
      </c>
      <c r="I107" s="81"/>
      <c r="J107" s="14"/>
      <c r="K107" s="18">
        <f>SUM(K2:K106)</f>
        <v>474033.20999999985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33105</v>
      </c>
      <c r="D108" s="361"/>
      <c r="E108" s="361"/>
      <c r="F108" s="362">
        <f>SumByColor($A$108,F2:F106)</f>
        <v>459648</v>
      </c>
      <c r="G108" s="361"/>
      <c r="H108" s="361">
        <f>SumByColor($A$108,H2:H106)</f>
        <v>33105</v>
      </c>
      <c r="I108" s="361"/>
      <c r="J108" s="361"/>
      <c r="K108" s="362">
        <f>SumByColor($A$108,K2:K106)</f>
        <v>461186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4" si="76">C203*(E203-D203)</f>
        <v>-24498.720000000001</v>
      </c>
      <c r="G203" s="40">
        <f t="shared" ref="G203:G214" si="77">IF(C203=0, 0,D203*C203)</f>
        <v>80973.72</v>
      </c>
      <c r="H203" s="232">
        <f t="shared" ref="H203:H214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401</v>
      </c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73" priority="38">
      <formula>F12&gt;0</formula>
    </cfRule>
    <cfRule type="expression" dxfId="57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71" priority="31">
      <formula>F113&gt;0</formula>
    </cfRule>
    <cfRule type="expression" dxfId="570" priority="32">
      <formula>F113&lt;0</formula>
    </cfRule>
  </conditionalFormatting>
  <conditionalFormatting sqref="H113:H119">
    <cfRule type="expression" dxfId="569" priority="19">
      <formula>H113&gt;0</formula>
    </cfRule>
    <cfRule type="expression" dxfId="568" priority="20">
      <formula>H113&lt;0</formula>
    </cfRule>
  </conditionalFormatting>
  <conditionalFormatting sqref="H120">
    <cfRule type="expression" dxfId="567" priority="17">
      <formula>H120&gt;0</formula>
    </cfRule>
    <cfRule type="expression" dxfId="566" priority="18">
      <formula>H120&lt;0</formula>
    </cfRule>
  </conditionalFormatting>
  <conditionalFormatting sqref="H121">
    <cfRule type="expression" dxfId="565" priority="15">
      <formula>H121&gt;0</formula>
    </cfRule>
    <cfRule type="expression" dxfId="564" priority="16">
      <formula>H121&lt;0</formula>
    </cfRule>
  </conditionalFormatting>
  <conditionalFormatting sqref="H122:H124">
    <cfRule type="expression" dxfId="563" priority="13">
      <formula>H122&gt;0</formula>
    </cfRule>
    <cfRule type="expression" dxfId="562" priority="14">
      <formula>H122&lt;0</formula>
    </cfRule>
  </conditionalFormatting>
  <conditionalFormatting sqref="H125">
    <cfRule type="expression" dxfId="561" priority="9">
      <formula>H125&gt;0</formula>
    </cfRule>
    <cfRule type="expression" dxfId="560" priority="10">
      <formula>H125&lt;0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51.045000000000002</v>
      </c>
      <c r="R4" s="525">
        <v>-9.2200000000000008E-3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2041.8000000000002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216.56000000000131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-65.399999999999636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-3.1036446469248122E-2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8" t="s">
        <v>78</v>
      </c>
      <c r="P44" s="618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56.149500000000003</v>
      </c>
      <c r="T45" s="93" t="s">
        <v>100</v>
      </c>
      <c r="U45" s="130" t="s">
        <v>589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55.639050000000005</v>
      </c>
      <c r="T46" s="93" t="s">
        <v>101</v>
      </c>
      <c r="U46" s="130" t="s">
        <v>590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55.128600000000006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54.618150000000007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54.107700000000001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53.597250000000003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53.086800000000004</v>
      </c>
      <c r="T51" s="93" t="s">
        <v>105</v>
      </c>
      <c r="U51" s="130" t="s">
        <v>591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52.576350000000005</v>
      </c>
      <c r="T52" s="93" t="s">
        <v>106</v>
      </c>
      <c r="U52" s="130" t="s">
        <v>386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52.065899999999999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51.55545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51.045000000000002</v>
      </c>
      <c r="T55" s="93" t="s">
        <v>108</v>
      </c>
      <c r="U55" s="130" t="s">
        <v>592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50.534550000000003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50.024100000000004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49.513649999999998</v>
      </c>
      <c r="T58" s="93" t="s">
        <v>109</v>
      </c>
      <c r="U58" s="130" t="s">
        <v>593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49.0032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48.492750000000001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47.982300000000002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47.471850000000003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46.961400000000005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46.450950000000006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45.9405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27.34</v>
      </c>
      <c r="R4" s="525">
        <v>-3.3E-3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74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4101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749.23</v>
      </c>
      <c r="R7">
        <v>50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461.28999999999996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0.12673811924576409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8" t="s">
        <v>78</v>
      </c>
      <c r="P40" s="618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30.074000000000002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29.800600000000003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29.527200000000001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29.253800000000002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28.980400000000003</v>
      </c>
      <c r="Q45" s="2"/>
      <c r="T45" s="93" t="s">
        <v>100</v>
      </c>
      <c r="U45" s="130" t="s">
        <v>594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28.707000000000001</v>
      </c>
      <c r="Q46" s="2"/>
      <c r="T46" s="93" t="s">
        <v>101</v>
      </c>
      <c r="U46" s="130" t="s">
        <v>595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28.433600000000002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28.1602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27.886800000000001</v>
      </c>
      <c r="Q49" s="2"/>
      <c r="T49" s="93" t="s">
        <v>122</v>
      </c>
      <c r="U49" s="130" t="s">
        <v>596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27.613399999999999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27.34</v>
      </c>
      <c r="Q51" s="2"/>
      <c r="T51" s="93" t="s">
        <v>105</v>
      </c>
      <c r="U51" s="130" t="s">
        <v>597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27.066600000000001</v>
      </c>
      <c r="Q52" s="2"/>
      <c r="T52" s="93" t="s">
        <v>106</v>
      </c>
      <c r="U52" s="130" t="s">
        <v>598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26.793199999999999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26.5198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26.246399999999998</v>
      </c>
      <c r="T55" s="93" t="s">
        <v>108</v>
      </c>
      <c r="U55" s="130" t="s">
        <v>599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25.972999999999999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25.699599999999997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25.426200000000001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25.152800000000003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24.8794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24.606000000000002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45.67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45.67</v>
      </c>
      <c r="R4" s="525">
        <v>-8.8999999999999999E-3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50.237000000000009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49.780300000000004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49.323600000000006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48.866900000000001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48.410200000000003</v>
      </c>
      <c r="Q45" s="2"/>
      <c r="T45" s="93" t="s">
        <v>100</v>
      </c>
      <c r="U45" s="88" t="s">
        <v>600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47.953500000000005</v>
      </c>
      <c r="Q46" s="2"/>
      <c r="T46" s="93" t="s">
        <v>101</v>
      </c>
      <c r="U46" s="88" t="s">
        <v>601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47.4968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47.040100000000002</v>
      </c>
      <c r="Q48" s="2"/>
      <c r="T48" s="93" t="s">
        <v>231</v>
      </c>
      <c r="U48" s="88" t="s">
        <v>398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46.583400000000005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46.1267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45.67</v>
      </c>
      <c r="Q51" s="2"/>
      <c r="T51" s="93" t="s">
        <v>105</v>
      </c>
      <c r="U51" s="88" t="s">
        <v>602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45.213300000000004</v>
      </c>
      <c r="Q52" s="2"/>
      <c r="T52" s="93" t="s">
        <v>106</v>
      </c>
      <c r="U52" s="88" t="s">
        <v>603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44.756599999999999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44.299900000000001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43.843200000000003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43.386499999999998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42.9298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42.473100000000002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42.016400000000004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41.559700000000007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41.103000000000002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64" activePane="bottomLeft" state="frozen"/>
      <selection activeCell="A2" sqref="A2"/>
      <selection pane="bottomLeft" activeCell="N277" sqref="N27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1650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16.310983636363648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20.059999999999999</v>
      </c>
      <c r="R4" s="525">
        <v>-3.5000000000000001E-3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33099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26913.123000000018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6185.8769999999786</v>
      </c>
      <c r="R7">
        <v>1250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6185.8769999999786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0.22984612376646049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8" t="s">
        <v>78</v>
      </c>
      <c r="P44" s="618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22.065999999999999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21.865400000000001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21.6648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21.464199999999998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21.2636</v>
      </c>
      <c r="T49" s="93" t="s">
        <v>104</v>
      </c>
      <c r="U49" s="130" t="s">
        <v>604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21.062999999999999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62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20.862400000000001</v>
      </c>
      <c r="T51" s="93" t="s">
        <v>105</v>
      </c>
      <c r="U51" s="130" t="s">
        <v>403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62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20.661799999999999</v>
      </c>
      <c r="T52" s="93" t="s">
        <v>106</v>
      </c>
      <c r="U52" s="130" t="s">
        <v>605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62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20.461199999999998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62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20.2606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62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20.059999999999999</v>
      </c>
      <c r="T55" s="93" t="s">
        <v>108</v>
      </c>
      <c r="U55" s="130" t="s">
        <v>606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62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19.859399999999997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19.658799999999999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19.458199999999998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19.257599999999996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19.056999999999999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18.856399999999997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18.655799999999999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18.455200000000001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18.2546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18.053999999999998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33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33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33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9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74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2" si="15">H135*I135-J135</f>
        <v>3447.9199999999996</v>
      </c>
    </row>
    <row r="136" spans="2:13" x14ac:dyDescent="0.25">
      <c r="B136" s="74">
        <v>42670</v>
      </c>
      <c r="C136" s="4">
        <v>200</v>
      </c>
      <c r="D136" s="3">
        <v>17.420000000000002</v>
      </c>
      <c r="E136" s="3">
        <v>0</v>
      </c>
      <c r="F136" s="3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23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42678</v>
      </c>
      <c r="C139" s="7">
        <v>200</v>
      </c>
      <c r="D139" s="44">
        <v>16.8</v>
      </c>
      <c r="E139" s="44">
        <v>0</v>
      </c>
      <c r="F139" s="44">
        <f t="shared" si="14"/>
        <v>3360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1"/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G142" s="1">
        <v>42702</v>
      </c>
      <c r="H142" s="4">
        <v>150</v>
      </c>
      <c r="I142" s="2">
        <v>20.11</v>
      </c>
      <c r="J142" s="2">
        <v>7.0000000000000007E-2</v>
      </c>
      <c r="K142" s="2">
        <f t="shared" si="15"/>
        <v>3016.43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59685</v>
      </c>
      <c r="I157" s="13"/>
      <c r="J157" s="13"/>
      <c r="K157" s="13">
        <f>SUM(K2:K156)</f>
        <v>836232.68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59535</v>
      </c>
      <c r="D158" s="361"/>
      <c r="E158" s="361"/>
      <c r="F158" s="362">
        <f>SumByColor($A$158,F2:F156)</f>
        <v>832029</v>
      </c>
      <c r="G158" s="361"/>
      <c r="H158" s="361">
        <f>SumByColor($A$158,H2:H156)</f>
        <v>59685</v>
      </c>
      <c r="I158" s="361"/>
      <c r="J158" s="361"/>
      <c r="K158" s="362">
        <f>SumByColor($A$158,K2:K156)</f>
        <v>833230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78" t="s">
        <v>375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375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78" t="s">
        <v>375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8" si="117">-C295*(D295-E295)</f>
        <v>-135.39999999999708</v>
      </c>
      <c r="G295" s="40">
        <f t="shared" ref="G295:G298" si="118">IF(C295=0, 0,D295*C295)</f>
        <v>33485.4</v>
      </c>
      <c r="H295" s="232">
        <f t="shared" ref="H295:H298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78" t="s">
        <v>375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7"/>
        <v>6185.8829999999971</v>
      </c>
      <c r="G298" s="40">
        <f t="shared" si="118"/>
        <v>26913.117000000002</v>
      </c>
      <c r="H298" s="232">
        <f t="shared" si="119"/>
        <v>0.22984639794788528</v>
      </c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48.89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48.89</v>
      </c>
      <c r="R4" s="555">
        <v>8.0000000000000004E-4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422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8" t="s">
        <v>78</v>
      </c>
      <c r="P40" s="618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53.779000000000003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53.290100000000002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52.801200000000001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52.3123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51.823400000000007</v>
      </c>
      <c r="Q45" s="2"/>
      <c r="T45" s="87" t="s">
        <v>100</v>
      </c>
      <c r="U45" s="88" t="s">
        <v>416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51.334500000000006</v>
      </c>
      <c r="Q46" s="2"/>
      <c r="T46" s="87" t="s">
        <v>101</v>
      </c>
      <c r="U46" s="88" t="s">
        <v>417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50.845600000000005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50.356700000000004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49.867800000000003</v>
      </c>
      <c r="Q49" s="2"/>
      <c r="T49" s="87" t="s">
        <v>104</v>
      </c>
      <c r="U49" s="89" t="s">
        <v>418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49.378900000000002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48.89</v>
      </c>
      <c r="Q51" s="2"/>
      <c r="T51" s="87" t="s">
        <v>105</v>
      </c>
      <c r="U51" s="88" t="s">
        <v>419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48.4011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47.912199999999999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47.423299999999998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46.934399999999997</v>
      </c>
      <c r="T55" s="87" t="s">
        <v>108</v>
      </c>
      <c r="U55" s="88" t="s">
        <v>420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46.445499999999996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45.956599999999995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45.467700000000001</v>
      </c>
      <c r="T58" s="87" t="s">
        <v>109</v>
      </c>
      <c r="U58" s="88" t="s">
        <v>421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44.9788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44.489899999999999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44.001000000000005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35.457500000000003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35.457500000000003</v>
      </c>
      <c r="R4" s="555">
        <v>4.9399999999999997E-4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618" t="s">
        <v>78</v>
      </c>
      <c r="P40" s="618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39.003250000000008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38.648675000000004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38.294100000000007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37.939525000000003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37.584950000000006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37.230375000000002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36.875800000000005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36.521225000000001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36.166650000000004</v>
      </c>
      <c r="Q49" s="2"/>
      <c r="T49" s="87" t="s">
        <v>122</v>
      </c>
      <c r="U49" s="89" t="s">
        <v>369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35.812075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35.457500000000003</v>
      </c>
      <c r="Q51" s="2"/>
      <c r="T51" s="87" t="s">
        <v>105</v>
      </c>
      <c r="U51" s="88" t="s">
        <v>403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35.102925000000006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34.748350000000002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34.393775000000005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34.039200000000001</v>
      </c>
      <c r="T55" s="87" t="s">
        <v>108</v>
      </c>
      <c r="U55" s="88" t="s">
        <v>423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33.684625000000004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33.33005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32.975475000000003</v>
      </c>
      <c r="T58" s="87" t="s">
        <v>109</v>
      </c>
      <c r="U58" s="88" t="s">
        <v>424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32.620900000000006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32.266325000000002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31.911750000000005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52.1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52.1</v>
      </c>
      <c r="R4" s="525">
        <v>-1.1900000000000001E-2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8" t="s">
        <v>78</v>
      </c>
      <c r="P44" s="618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57.310000000000009</v>
      </c>
      <c r="R45" s="34"/>
      <c r="T45" s="108" t="s">
        <v>100</v>
      </c>
      <c r="U45" s="106" t="s">
        <v>425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56.789000000000009</v>
      </c>
      <c r="Q46" s="2"/>
      <c r="R46" s="34"/>
      <c r="T46" s="108" t="s">
        <v>101</v>
      </c>
      <c r="U46" s="106" t="s">
        <v>426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56.268000000000008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55.747000000000007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55.226000000000006</v>
      </c>
      <c r="Q49" s="2"/>
      <c r="R49" s="34"/>
      <c r="T49" s="108" t="s">
        <v>122</v>
      </c>
      <c r="U49" s="106" t="s">
        <v>368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54.705000000000005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54.184000000000005</v>
      </c>
      <c r="Q51" s="2"/>
      <c r="R51" s="34"/>
      <c r="T51" s="108" t="s">
        <v>105</v>
      </c>
      <c r="U51" s="106" t="s">
        <v>427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53.663000000000004</v>
      </c>
      <c r="Q52" s="2"/>
      <c r="R52" s="34"/>
      <c r="T52" s="108" t="s">
        <v>106</v>
      </c>
      <c r="U52" s="106" t="s">
        <v>428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53.142000000000003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52.621000000000002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52.1</v>
      </c>
      <c r="Q55" s="2"/>
      <c r="R55" s="34"/>
      <c r="T55" s="108" t="s">
        <v>108</v>
      </c>
      <c r="U55" s="106" t="s">
        <v>429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51.579000000000001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51.058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50.536999999999999</v>
      </c>
      <c r="Q58" s="2"/>
      <c r="R58" s="34"/>
      <c r="T58" s="108" t="s">
        <v>109</v>
      </c>
      <c r="U58" s="106" t="s">
        <v>430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50.015999999999998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49.494999999999997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48.973999999999997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48.453000000000003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47.932000000000002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47.411000000000001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46.89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101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101</v>
      </c>
      <c r="R4" s="555">
        <v>-4.7999999999999996E-3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431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8" t="s">
        <v>78</v>
      </c>
      <c r="P46" s="618"/>
      <c r="Q46" s="34"/>
      <c r="R46"/>
      <c r="T46" s="87" t="s">
        <v>101</v>
      </c>
      <c r="U46" s="130" t="s">
        <v>432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111.10000000000001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110.09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109.08000000000001</v>
      </c>
      <c r="Q49" s="34"/>
      <c r="R49"/>
      <c r="T49" s="87" t="s">
        <v>122</v>
      </c>
      <c r="U49" s="94" t="s">
        <v>368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108.07000000000001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107.06</v>
      </c>
      <c r="Q51" s="83"/>
      <c r="R51"/>
      <c r="T51" s="87" t="s">
        <v>105</v>
      </c>
      <c r="U51" s="130" t="s">
        <v>433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106.05000000000001</v>
      </c>
      <c r="Q52" s="83"/>
      <c r="R52"/>
      <c r="T52" s="87" t="s">
        <v>106</v>
      </c>
      <c r="U52" s="130" t="s">
        <v>434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105.04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104.03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103.02</v>
      </c>
      <c r="Q55" s="83"/>
      <c r="R55"/>
      <c r="T55" s="87" t="s">
        <v>108</v>
      </c>
      <c r="U55" s="130" t="s">
        <v>435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102.01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101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99.99</v>
      </c>
      <c r="Q58" s="83"/>
      <c r="R58"/>
      <c r="T58" s="87" t="s">
        <v>109</v>
      </c>
      <c r="U58" s="130" t="s">
        <v>436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98.98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97.97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96.96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95.949999999999989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94.94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93.93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92.92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91.91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90.9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40.32</v>
      </c>
      <c r="R4" s="556">
        <v>-6.4000000000000003E-3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2016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379.96000000000004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187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0.10224166211044286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44.352000000000004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7">P41*$Q$4</f>
        <v>43.948800000000006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7"/>
        <v>43.5456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7"/>
        <v>43.142400000000002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7"/>
        <v>42.739200000000004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7"/>
        <v>42.336000000000006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7"/>
        <v>41.9328</v>
      </c>
      <c r="R46" s="83"/>
      <c r="T46" s="87" t="s">
        <v>122</v>
      </c>
      <c r="U46" s="232" t="s">
        <v>484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7"/>
        <v>41.529600000000002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7"/>
        <v>41.126400000000004</v>
      </c>
      <c r="R48" s="83"/>
      <c r="T48" s="87" t="s">
        <v>105</v>
      </c>
      <c r="U48" s="130" t="s">
        <v>403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7"/>
        <v>40.723199999999999</v>
      </c>
      <c r="R49" s="83"/>
      <c r="T49" s="87" t="s">
        <v>106</v>
      </c>
      <c r="U49" s="130" t="s">
        <v>607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7"/>
        <v>40.32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7"/>
        <v>39.916800000000002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7"/>
        <v>39.513599999999997</v>
      </c>
      <c r="R52" s="83"/>
      <c r="T52" s="87" t="s">
        <v>108</v>
      </c>
      <c r="U52" s="130" t="s">
        <v>608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7"/>
        <v>39.110399999999998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7"/>
        <v>38.7072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7"/>
        <v>38.303999999999995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17"/>
        <v>37.900799999999997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17"/>
        <v>37.497600000000006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17"/>
        <v>37.0944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17"/>
        <v>36.691200000000002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17"/>
        <v>36.288000000000004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2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2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2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1">
    <cfRule type="expression" dxfId="429" priority="5">
      <formula>F29&gt;0</formula>
    </cfRule>
    <cfRule type="expression" dxfId="428" priority="6">
      <formula>F29&lt;0</formula>
    </cfRule>
  </conditionalFormatting>
  <conditionalFormatting sqref="H29:H31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221.005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221.005</v>
      </c>
      <c r="R4" s="525">
        <v>-2.32E-3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243.10550000000001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240.89545000000001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238.68540000000002</v>
      </c>
      <c r="R42" s="34"/>
      <c r="T42" s="87" t="s">
        <v>100</v>
      </c>
      <c r="U42" s="130" t="s">
        <v>609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236.47535000000002</v>
      </c>
      <c r="R43" s="83"/>
      <c r="T43" s="87" t="s">
        <v>101</v>
      </c>
      <c r="U43" s="130" t="s">
        <v>610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234.2653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232.05525</v>
      </c>
      <c r="R45" s="83"/>
      <c r="T45" s="87" t="s">
        <v>231</v>
      </c>
      <c r="U45" s="130" t="s">
        <v>611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229.84520000000001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227.63515000000001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225.42509999999999</v>
      </c>
      <c r="R48" s="83"/>
      <c r="T48" s="87" t="s">
        <v>105</v>
      </c>
      <c r="U48" s="130" t="s">
        <v>612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223.21504999999999</v>
      </c>
      <c r="R49" s="83"/>
      <c r="T49" s="87" t="s">
        <v>106</v>
      </c>
      <c r="U49" s="130" t="s">
        <v>613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221.005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218.79495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216.5849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214.37484999999998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212.16479999999999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209.95474999999999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207.74469999999999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205.53465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203.3246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201.11455000000001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198.90450000000001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77.144999999999996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77.144999999999996</v>
      </c>
      <c r="R4" s="525">
        <v>1.75E-3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437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84.859499999999997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84.088049999999996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83.316600000000008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82.545150000000007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81.773700000000005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81.002250000000004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80.230800000000002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79.459350000000001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78.687899999999999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77.916449999999998</v>
      </c>
      <c r="R46" s="83"/>
      <c r="T46" s="87" t="s">
        <v>122</v>
      </c>
      <c r="U46" s="94" t="s">
        <v>376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77.144999999999996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76.373549999999994</v>
      </c>
      <c r="R48" s="83"/>
      <c r="T48" s="87" t="s">
        <v>105</v>
      </c>
      <c r="U48" s="130" t="s">
        <v>403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75.602099999999993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74.830649999999991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74.05919999999999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73.287749999999988</v>
      </c>
      <c r="R52" s="83"/>
      <c r="T52" s="87" t="s">
        <v>108</v>
      </c>
      <c r="U52" s="130" t="s">
        <v>438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72.516299999999987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71.74485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70.973399999999998</v>
      </c>
      <c r="R55" s="83"/>
      <c r="T55" s="87" t="s">
        <v>109</v>
      </c>
      <c r="U55" s="130" t="s">
        <v>439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70.201949999999997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69.430499999999995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66.819999999999993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66.819999999999993</v>
      </c>
      <c r="R4" s="525">
        <v>1.5E-3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73.501999999999995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72.833799999999997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72.165599999999998</v>
      </c>
      <c r="Q45" s="2"/>
      <c r="T45" s="108" t="s">
        <v>100</v>
      </c>
      <c r="U45" s="106" t="s">
        <v>440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71.497399999999999</v>
      </c>
      <c r="Q46" s="2"/>
      <c r="T46" s="108" t="s">
        <v>101</v>
      </c>
      <c r="U46" s="106" t="s">
        <v>441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70.8292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70.161000000000001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69.492799999999988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68.82459999999999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68.156399999999991</v>
      </c>
      <c r="Q51" s="2"/>
      <c r="T51" s="108" t="s">
        <v>105</v>
      </c>
      <c r="U51" s="106" t="s">
        <v>442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67.488199999999992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66.819999999999993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66.151799999999994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65.483599999999996</v>
      </c>
      <c r="T55" s="108" t="s">
        <v>108</v>
      </c>
      <c r="U55" s="106" t="s">
        <v>443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64.815399999999997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64.147199999999998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63.478999999999992</v>
      </c>
      <c r="T58" s="108" t="s">
        <v>109</v>
      </c>
      <c r="U58" s="106" t="s">
        <v>444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62.810799999999993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62.142599999999995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61.474399999999996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60.806199999999997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60.137999999999998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51.854999999999997</v>
      </c>
      <c r="R4" s="525">
        <v>-1.4540000000000001E-2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2074.1999999999998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684.13000000000466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347.71999999999935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0.20140401278902695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5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5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5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5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5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5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5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5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5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5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5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5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5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618" t="s">
        <v>78</v>
      </c>
      <c r="Q39" s="618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5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57.040500000000002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5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56.521950000000004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5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56.003399999999999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5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55.484850000000002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5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54.966299999999997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54.447749999999999</v>
      </c>
      <c r="R45" s="83"/>
      <c r="T45" s="87" t="s">
        <v>100</v>
      </c>
      <c r="U45" s="88" t="s">
        <v>614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53.929200000000002</v>
      </c>
      <c r="R46" s="83"/>
      <c r="T46" s="87" t="s">
        <v>101</v>
      </c>
      <c r="U46" s="88" t="s">
        <v>615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53.410649999999997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52.892099999999999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52.373549999999994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5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51.854999999999997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51.336449999999999</v>
      </c>
      <c r="R51" s="83"/>
      <c r="T51" s="87" t="s">
        <v>105</v>
      </c>
      <c r="U51" s="88" t="s">
        <v>616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50.817899999999995</v>
      </c>
      <c r="R52" s="83"/>
      <c r="T52" s="87" t="s">
        <v>106</v>
      </c>
      <c r="U52" s="88" t="s">
        <v>617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50.299349999999997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49.780799999999992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49.262249999999995</v>
      </c>
      <c r="R55" s="83"/>
      <c r="T55" s="87" t="s">
        <v>108</v>
      </c>
      <c r="U55" s="88" t="s">
        <v>618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48.743699999999997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48.225149999999999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47.706600000000002</v>
      </c>
      <c r="R58" s="83"/>
      <c r="T58" s="87" t="s">
        <v>109</v>
      </c>
      <c r="U58" s="88" t="s">
        <v>619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47.188049999999997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46.669499999999999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3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3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31.290099999999999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31.290099999999999</v>
      </c>
      <c r="R4" s="525">
        <v>-1.2931E-2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388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8" t="s">
        <v>78</v>
      </c>
      <c r="Q39" s="61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34.419110000000003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34.106209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33.793308000000003</v>
      </c>
      <c r="R42" s="34"/>
      <c r="T42" s="87" t="s">
        <v>100</v>
      </c>
      <c r="U42" s="88" t="s">
        <v>445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33.480407</v>
      </c>
      <c r="R43" s="83"/>
      <c r="T43" s="87" t="s">
        <v>101</v>
      </c>
      <c r="U43" s="88" t="s">
        <v>446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33.167506000000003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32.854604999999999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32.541704000000003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32.228802999999999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31.915901999999999</v>
      </c>
      <c r="R48" s="83"/>
      <c r="T48" s="87" t="s">
        <v>105</v>
      </c>
      <c r="U48" s="88" t="s">
        <v>447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31.603000999999999</v>
      </c>
      <c r="R49" s="83"/>
      <c r="T49" s="87" t="s">
        <v>106</v>
      </c>
      <c r="U49" s="88" t="s">
        <v>448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31.290099999999999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30.977198999999999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30.664297999999999</v>
      </c>
      <c r="R52" s="83"/>
      <c r="T52" s="87" t="s">
        <v>108</v>
      </c>
      <c r="U52" s="88" t="s">
        <v>449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30.351396999999999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30.038495999999999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29.725594999999998</v>
      </c>
      <c r="R55" s="83"/>
      <c r="T55" s="87" t="s">
        <v>109</v>
      </c>
      <c r="U55" s="88" t="s">
        <v>389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29.412693999999998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29.099793000000002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28.786892000000002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28.473991000000002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28.161089999999998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15.855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15.855</v>
      </c>
      <c r="R4" s="525">
        <v>-1.03E-2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8" t="s">
        <v>78</v>
      </c>
      <c r="P44" s="618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17.4405</v>
      </c>
      <c r="Q45" s="2"/>
      <c r="T45" s="93" t="s">
        <v>100</v>
      </c>
      <c r="U45" s="88" t="s">
        <v>450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17.281950000000002</v>
      </c>
      <c r="Q46" s="2"/>
      <c r="T46" s="93" t="s">
        <v>101</v>
      </c>
      <c r="U46" s="88" t="s">
        <v>451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17.1234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16.964850000000002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16.8063</v>
      </c>
      <c r="Q49" s="2"/>
      <c r="T49" s="93" t="s">
        <v>104</v>
      </c>
      <c r="U49" s="88" t="s">
        <v>452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16.647750000000002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16.4892</v>
      </c>
      <c r="Q51" s="2"/>
      <c r="T51" s="93" t="s">
        <v>105</v>
      </c>
      <c r="U51" s="88" t="s">
        <v>453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16.330650000000002</v>
      </c>
      <c r="Q52" s="2"/>
      <c r="T52" s="93" t="s">
        <v>106</v>
      </c>
      <c r="U52" s="88" t="s">
        <v>390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16.1721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16.013550000000002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15.855</v>
      </c>
      <c r="Q55" s="2"/>
      <c r="T55" s="93" t="s">
        <v>108</v>
      </c>
      <c r="U55" s="88" t="s">
        <v>454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15.69645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15.5379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15.379350000000001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15.220800000000001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15.062250000000001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14.903699999999999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14.745150000000001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14.586600000000001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14.428050000000001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14.269500000000001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47.74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47.74</v>
      </c>
      <c r="R4" s="525">
        <v>-1.0999999999999999E-2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52.514000000000003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52.036600000000007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51.559200000000004</v>
      </c>
      <c r="Q45" s="34"/>
      <c r="R45" s="34"/>
      <c r="T45" s="93" t="s">
        <v>100</v>
      </c>
      <c r="U45" s="88" t="s">
        <v>455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51.081800000000008</v>
      </c>
      <c r="Q46" s="83"/>
      <c r="R46" s="34"/>
      <c r="T46" s="93" t="s">
        <v>101</v>
      </c>
      <c r="U46" s="88" t="s">
        <v>456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50.604400000000005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50.127000000000002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49.649600000000007</v>
      </c>
      <c r="Q49" s="83"/>
      <c r="R49" s="34"/>
      <c r="T49" s="93" t="s">
        <v>122</v>
      </c>
      <c r="U49" s="88" t="s">
        <v>377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49.172200000000004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48.694800000000001</v>
      </c>
      <c r="Q51" s="83"/>
      <c r="R51" s="34"/>
      <c r="T51" s="93" t="s">
        <v>105</v>
      </c>
      <c r="U51" s="88" t="s">
        <v>457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48.217400000000005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47.74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47.262599999999999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46.785200000000003</v>
      </c>
      <c r="Q55" s="83"/>
      <c r="T55" s="93" t="s">
        <v>108</v>
      </c>
      <c r="U55" s="88" t="s">
        <v>458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46.3078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45.830399999999997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45.353000000000002</v>
      </c>
      <c r="Q58" s="83"/>
      <c r="T58" s="93" t="s">
        <v>109</v>
      </c>
      <c r="U58" s="88" t="s">
        <v>459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44.875599999999999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44.398200000000003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43.920800000000007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43.443400000000004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42.966000000000001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48.31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48.31</v>
      </c>
      <c r="R4" s="525">
        <v>-1.23E-2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53.141000000000005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52.657900000000005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52.174800000000005</v>
      </c>
      <c r="R45" s="34"/>
      <c r="T45" s="93" t="s">
        <v>100</v>
      </c>
      <c r="U45" s="88" t="s">
        <v>460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51.691700000000004</v>
      </c>
      <c r="Q46" s="34"/>
      <c r="R46" s="34"/>
      <c r="T46" s="93" t="s">
        <v>101</v>
      </c>
      <c r="U46" s="88" t="s">
        <v>461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51.208600000000004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50.725500000000004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50.242400000000004</v>
      </c>
      <c r="Q49" s="34"/>
      <c r="R49" s="34"/>
      <c r="T49" s="93" t="s">
        <v>122</v>
      </c>
      <c r="U49" s="88" t="s">
        <v>383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49.759300000000003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49.276200000000003</v>
      </c>
      <c r="Q51" s="83"/>
      <c r="R51" s="34"/>
      <c r="T51" s="93" t="s">
        <v>105</v>
      </c>
      <c r="U51" s="88" t="s">
        <v>462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48.793100000000003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48.31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47.826900000000002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47.343800000000002</v>
      </c>
      <c r="Q55" s="83"/>
      <c r="R55" s="34"/>
      <c r="T55" s="93" t="s">
        <v>108</v>
      </c>
      <c r="U55" s="88" t="s">
        <v>463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46.860700000000001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46.377600000000001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45.894500000000001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45.4114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44.928300000000007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44.445200000000007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43.962100000000007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43.479000000000006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72.13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72.13</v>
      </c>
      <c r="R4" s="525">
        <v>1.1000000000000001E-3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8" t="s">
        <v>78</v>
      </c>
      <c r="P35" s="618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79.343000000000004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78.621700000000004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77.900400000000005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77.179100000000005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76.457800000000006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75.736499999999992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75.015199999999993</v>
      </c>
      <c r="Q42" s="2"/>
      <c r="T42" s="113" t="s">
        <v>100</v>
      </c>
      <c r="U42" s="106" t="s">
        <v>464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74.293899999999994</v>
      </c>
      <c r="Q43" s="2"/>
      <c r="T43" s="113" t="s">
        <v>101</v>
      </c>
      <c r="U43" s="106" t="s">
        <v>465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73.572599999999994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72.851299999999995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72.13</v>
      </c>
      <c r="Q46" s="2"/>
      <c r="T46" s="113" t="s">
        <v>104</v>
      </c>
      <c r="U46" s="106" t="s">
        <v>391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71.408699999999996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70.687399999999997</v>
      </c>
      <c r="Q48" s="2"/>
      <c r="T48" s="113" t="s">
        <v>105</v>
      </c>
      <c r="U48" s="106" t="s">
        <v>466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69.966099999999997</v>
      </c>
      <c r="T49" s="113" t="s">
        <v>106</v>
      </c>
      <c r="U49" s="106" t="s">
        <v>467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69.244799999999998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68.523499999999999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67.802199999999985</v>
      </c>
      <c r="T52" s="113" t="s">
        <v>108</v>
      </c>
      <c r="U52" s="106" t="s">
        <v>468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67.0809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66.3596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65.638300000000001</v>
      </c>
      <c r="T55" s="113" t="s">
        <v>109</v>
      </c>
      <c r="U55" s="106" t="s">
        <v>469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64.917000000000002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104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104</v>
      </c>
      <c r="R4" s="525">
        <v>-3.3E-3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114.4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113.36000000000001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112.32000000000001</v>
      </c>
      <c r="Q45" s="2"/>
      <c r="R45" s="34"/>
      <c r="T45" s="10" t="s">
        <v>100</v>
      </c>
      <c r="U45" s="88" t="s">
        <v>431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111.28</v>
      </c>
      <c r="Q46" s="2"/>
      <c r="R46" s="34"/>
      <c r="T46" s="10" t="s">
        <v>101</v>
      </c>
      <c r="U46" s="88" t="s">
        <v>432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110.24000000000001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109.2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108.16</v>
      </c>
      <c r="Q49" s="2"/>
      <c r="R49" s="34"/>
      <c r="T49" s="10" t="s">
        <v>122</v>
      </c>
      <c r="U49" s="88" t="s">
        <v>368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107.12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106.08</v>
      </c>
      <c r="Q51" s="2"/>
      <c r="R51" s="34"/>
      <c r="T51" s="10" t="s">
        <v>105</v>
      </c>
      <c r="U51" s="88" t="s">
        <v>433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105.04</v>
      </c>
      <c r="Q52" s="2"/>
      <c r="R52" s="34"/>
      <c r="T52" s="10" t="s">
        <v>106</v>
      </c>
      <c r="U52" s="88" t="s">
        <v>434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104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102.96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101.92</v>
      </c>
      <c r="Q55" s="2"/>
      <c r="R55" s="34"/>
      <c r="T55" s="10" t="s">
        <v>108</v>
      </c>
      <c r="U55" s="88" t="s">
        <v>435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100.88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99.84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98.8</v>
      </c>
      <c r="T58" s="10" t="s">
        <v>109</v>
      </c>
      <c r="U58" s="88" t="s">
        <v>436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97.759999999999991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96.72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95.68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94.64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93.600000000000009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174.83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174.83</v>
      </c>
      <c r="R4" s="525">
        <v>-1.09E-2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8" t="s">
        <v>78</v>
      </c>
      <c r="P41" s="618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192.31300000000002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190.56470000000002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188.81640000000002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187.06810000000002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185.31980000000001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183.57150000000001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181.82320000000001</v>
      </c>
      <c r="Q48" s="2"/>
      <c r="T48" s="136" t="s">
        <v>104</v>
      </c>
      <c r="U48" s="88" t="s">
        <v>393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180.07490000000001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178.32660000000001</v>
      </c>
      <c r="Q50" s="2"/>
      <c r="T50" s="136" t="s">
        <v>105</v>
      </c>
      <c r="U50" s="88" t="s">
        <v>403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176.57830000000001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174.83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173.08170000000001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171.33340000000001</v>
      </c>
      <c r="Q54" s="2"/>
      <c r="T54" s="136" t="s">
        <v>108</v>
      </c>
      <c r="U54" s="88" t="s">
        <v>470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169.58510000000001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167.83680000000001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166.08850000000001</v>
      </c>
      <c r="T57" s="136" t="s">
        <v>109</v>
      </c>
      <c r="U57" s="88" t="s">
        <v>471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164.34020000000001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162.59190000000001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160.84360000000001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159.09530000000001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157.34700000000001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69.27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69.27</v>
      </c>
      <c r="R4" s="525">
        <v>-1.17E-2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8" t="s">
        <v>78</v>
      </c>
      <c r="P40" s="618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76.197000000000003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75.504300000000001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74.811599999999999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74.118899999999996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73.426199999999994</v>
      </c>
      <c r="Q45" s="2"/>
      <c r="T45" s="93" t="s">
        <v>100</v>
      </c>
      <c r="U45" s="88" t="s">
        <v>620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72.733499999999992</v>
      </c>
      <c r="Q46" s="2"/>
      <c r="T46" s="93" t="s">
        <v>101</v>
      </c>
      <c r="U46" s="88" t="s">
        <v>621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72.040800000000004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71.348100000000002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70.6554</v>
      </c>
      <c r="Q49" s="2"/>
      <c r="T49" s="93" t="s">
        <v>122</v>
      </c>
      <c r="U49" s="88" t="s">
        <v>372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69.962699999999998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69.27</v>
      </c>
      <c r="Q51" s="2"/>
      <c r="T51" s="93" t="s">
        <v>105</v>
      </c>
      <c r="U51" s="88" t="s">
        <v>622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68.577299999999994</v>
      </c>
      <c r="Q52" s="2"/>
      <c r="T52" s="93" t="s">
        <v>106</v>
      </c>
      <c r="U52" s="88" t="s">
        <v>623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67.884599999999992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67.19189999999999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66.499199999999988</v>
      </c>
      <c r="T55" s="93" t="s">
        <v>108</v>
      </c>
      <c r="U55" s="88" t="s">
        <v>624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65.8065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65.113799999999998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64.421099999999996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63.728400000000001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63.035699999999999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62.342999999999996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71.770499999999998</v>
      </c>
      <c r="R4" s="557">
        <v>9.2879999999999994E-3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7177.05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360.90999999999894</v>
      </c>
      <c r="R7">
        <v>75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-130.03999999999996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-1.7796414167609811E-2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618" t="s">
        <v>78</v>
      </c>
      <c r="P40" s="618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78.947550000000007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78.229844999999997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77.512140000000002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76.794435000000007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76.076729999999998</v>
      </c>
      <c r="Q45" s="2"/>
      <c r="T45" s="93" t="s">
        <v>100</v>
      </c>
      <c r="U45" s="88" t="s">
        <v>625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75.359025000000003</v>
      </c>
      <c r="Q46" s="2"/>
      <c r="T46" s="93" t="s">
        <v>101</v>
      </c>
      <c r="U46" s="88" t="s">
        <v>626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74.641320000000007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73.923614999999998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73.205910000000003</v>
      </c>
      <c r="Q49" s="2"/>
      <c r="T49" s="93" t="s">
        <v>122</v>
      </c>
      <c r="U49" s="88" t="s">
        <v>387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72.488204999999994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71.770499999999998</v>
      </c>
      <c r="Q51" s="2"/>
      <c r="T51" s="93" t="s">
        <v>105</v>
      </c>
      <c r="U51" s="88" t="s">
        <v>627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71.052795000000003</v>
      </c>
      <c r="Q52" s="2"/>
      <c r="T52" s="93" t="s">
        <v>106</v>
      </c>
      <c r="U52" s="88" t="s">
        <v>628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70.335089999999994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69.617384999999999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68.899679999999989</v>
      </c>
      <c r="T55" s="93" t="s">
        <v>108</v>
      </c>
      <c r="U55" s="88" t="s">
        <v>629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68.181974999999994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67.464269999999999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66.746565000000004</v>
      </c>
      <c r="T58" s="93" t="s">
        <v>109</v>
      </c>
      <c r="U58" s="88" t="s">
        <v>630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66.028859999999995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65.311154999999999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64.593450000000004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48.68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48.68</v>
      </c>
      <c r="R4" s="559">
        <v>-1.14E-2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8" t="s">
        <v>78</v>
      </c>
      <c r="P42" s="618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53.548000000000002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53.061200000000007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52.574400000000004</v>
      </c>
      <c r="Q45" s="2"/>
      <c r="T45" s="93" t="s">
        <v>100</v>
      </c>
      <c r="U45" s="88" t="s">
        <v>472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52.087600000000002</v>
      </c>
      <c r="Q46" s="2"/>
      <c r="T46" s="93" t="s">
        <v>101</v>
      </c>
      <c r="U46" s="88" t="s">
        <v>473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51.6008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51.114000000000004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50.627200000000002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50.1404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49.653599999999997</v>
      </c>
      <c r="Q51" s="2"/>
      <c r="T51" s="93" t="s">
        <v>105</v>
      </c>
      <c r="U51" s="88" t="s">
        <v>474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49.166800000000002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48.68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48.193199999999997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47.706400000000002</v>
      </c>
      <c r="T55" s="93" t="s">
        <v>108</v>
      </c>
      <c r="U55" s="88" t="s">
        <v>475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47.2196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46.732799999999997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46.245999999999995</v>
      </c>
      <c r="T58" s="93" t="s">
        <v>109</v>
      </c>
      <c r="U58" s="88" t="s">
        <v>476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45.7592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45.272400000000005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44.785600000000002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44.2988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43.811999999999998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99.19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99.19</v>
      </c>
      <c r="R4" s="525">
        <v>3.7000000000000002E-3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8" t="s">
        <v>78</v>
      </c>
      <c r="P40" s="618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109.10900000000001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108.11710000000001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107.12520000000001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106.13330000000001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105.1414</v>
      </c>
      <c r="Q45" s="2"/>
      <c r="T45" s="93" t="s">
        <v>100</v>
      </c>
      <c r="U45" s="88" t="s">
        <v>477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104.1495</v>
      </c>
      <c r="Q46" s="2"/>
      <c r="T46" s="93" t="s">
        <v>101</v>
      </c>
      <c r="U46" s="88" t="s">
        <v>478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103.1576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102.1657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101.1738</v>
      </c>
      <c r="Q49" s="2"/>
      <c r="T49" s="93" t="s">
        <v>122</v>
      </c>
      <c r="U49" s="88" t="s">
        <v>479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100.1819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99.19</v>
      </c>
      <c r="Q51" s="2"/>
      <c r="T51" s="93" t="s">
        <v>105</v>
      </c>
      <c r="U51" s="88" t="s">
        <v>480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98.198099999999997</v>
      </c>
      <c r="Q52" s="2"/>
      <c r="T52" s="93" t="s">
        <v>106</v>
      </c>
      <c r="U52" s="88" t="s">
        <v>481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97.206199999999995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96.214299999999994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95.222399999999993</v>
      </c>
      <c r="T55" s="93" t="s">
        <v>108</v>
      </c>
      <c r="U55" s="88" t="s">
        <v>482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94.230499999999992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93.238599999999991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92.246700000000004</v>
      </c>
      <c r="T58" s="93" t="s">
        <v>109</v>
      </c>
      <c r="U58" s="88" t="s">
        <v>483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91.254800000000003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90.262900000000002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89.271000000000001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600" t="s">
        <v>1</v>
      </c>
      <c r="B82" s="600" t="s">
        <v>2</v>
      </c>
      <c r="C82" s="600" t="s">
        <v>4</v>
      </c>
      <c r="D82" s="601" t="s">
        <v>5</v>
      </c>
      <c r="E82" s="601" t="s">
        <v>94</v>
      </c>
      <c r="F82" s="601" t="s">
        <v>60</v>
      </c>
      <c r="G82" s="600" t="s">
        <v>3</v>
      </c>
      <c r="H82" s="600" t="s">
        <v>6</v>
      </c>
      <c r="I82" s="601" t="s">
        <v>7</v>
      </c>
      <c r="J82" s="601" t="s">
        <v>95</v>
      </c>
      <c r="K82" s="601" t="s">
        <v>61</v>
      </c>
      <c r="L82" s="600" t="s">
        <v>37</v>
      </c>
      <c r="M82" s="600" t="s">
        <v>38</v>
      </c>
    </row>
    <row r="83" spans="1:13" x14ac:dyDescent="0.25">
      <c r="A83" s="602" t="s">
        <v>63</v>
      </c>
      <c r="B83" s="598">
        <v>42226</v>
      </c>
      <c r="C83" s="603">
        <v>10</v>
      </c>
      <c r="D83" s="604">
        <v>113.72</v>
      </c>
      <c r="E83" s="604">
        <v>0</v>
      </c>
      <c r="F83" s="604">
        <f t="shared" ref="F83:F92" si="67">C83*D83</f>
        <v>1137.2</v>
      </c>
      <c r="G83" s="598">
        <v>42304</v>
      </c>
      <c r="H83" s="605">
        <v>30</v>
      </c>
      <c r="I83" s="604">
        <v>111.35</v>
      </c>
      <c r="J83" s="604">
        <v>0.06</v>
      </c>
      <c r="K83" s="604">
        <f t="shared" ref="K83:K88" si="68">I83*H83-J83</f>
        <v>3340.44</v>
      </c>
      <c r="L83" s="598">
        <v>42580</v>
      </c>
      <c r="M83" s="604">
        <v>10.65</v>
      </c>
    </row>
    <row r="84" spans="1:13" x14ac:dyDescent="0.25">
      <c r="A84" s="606" t="s">
        <v>71</v>
      </c>
      <c r="B84" s="598">
        <v>42226</v>
      </c>
      <c r="C84" s="603">
        <v>5</v>
      </c>
      <c r="D84" s="604">
        <v>112.2</v>
      </c>
      <c r="E84" s="604">
        <v>0</v>
      </c>
      <c r="F84" s="604">
        <f t="shared" si="67"/>
        <v>561</v>
      </c>
      <c r="G84" s="598">
        <v>42416</v>
      </c>
      <c r="H84" s="605">
        <v>15</v>
      </c>
      <c r="I84" s="604">
        <v>92.85</v>
      </c>
      <c r="J84" s="604">
        <v>0.03</v>
      </c>
      <c r="K84" s="604">
        <f t="shared" si="68"/>
        <v>1392.72</v>
      </c>
      <c r="L84" s="603"/>
      <c r="M84" s="603"/>
    </row>
    <row r="85" spans="1:13" x14ac:dyDescent="0.25">
      <c r="A85" s="603"/>
      <c r="B85" s="598">
        <v>42226</v>
      </c>
      <c r="C85" s="603">
        <v>5</v>
      </c>
      <c r="D85" s="604">
        <v>110.93</v>
      </c>
      <c r="E85" s="604">
        <v>0</v>
      </c>
      <c r="F85" s="604">
        <f t="shared" si="67"/>
        <v>554.65000000000009</v>
      </c>
      <c r="G85" s="598">
        <v>42482</v>
      </c>
      <c r="H85" s="605">
        <v>10</v>
      </c>
      <c r="I85" s="604">
        <v>103.71</v>
      </c>
      <c r="J85" s="604">
        <v>0.02</v>
      </c>
      <c r="K85" s="604">
        <f t="shared" si="68"/>
        <v>1037.08</v>
      </c>
      <c r="L85" s="603"/>
      <c r="M85" s="603"/>
    </row>
    <row r="86" spans="1:13" x14ac:dyDescent="0.25">
      <c r="A86" s="603"/>
      <c r="B86" s="598">
        <v>42227</v>
      </c>
      <c r="C86" s="603">
        <v>10</v>
      </c>
      <c r="D86" s="604">
        <v>105</v>
      </c>
      <c r="E86" s="604">
        <v>0</v>
      </c>
      <c r="F86" s="604">
        <f t="shared" si="67"/>
        <v>1050</v>
      </c>
      <c r="G86" s="598">
        <v>42592</v>
      </c>
      <c r="H86" s="605">
        <v>15</v>
      </c>
      <c r="I86" s="604">
        <v>97.88</v>
      </c>
      <c r="J86" s="604">
        <v>0.03</v>
      </c>
      <c r="K86" s="604">
        <f t="shared" si="68"/>
        <v>1468.1699999999998</v>
      </c>
      <c r="L86" s="603"/>
      <c r="M86" s="603"/>
    </row>
    <row r="87" spans="1:13" x14ac:dyDescent="0.25">
      <c r="A87" s="603"/>
      <c r="B87" s="598">
        <v>42374</v>
      </c>
      <c r="C87" s="603">
        <v>25</v>
      </c>
      <c r="D87" s="604">
        <v>100.9</v>
      </c>
      <c r="E87" s="604">
        <v>0</v>
      </c>
      <c r="F87" s="604">
        <f t="shared" si="67"/>
        <v>2522.5</v>
      </c>
      <c r="G87" s="598">
        <v>42684</v>
      </c>
      <c r="H87" s="605">
        <v>50</v>
      </c>
      <c r="I87" s="604">
        <v>97.5</v>
      </c>
      <c r="J87" s="604">
        <v>0.11</v>
      </c>
      <c r="K87" s="604">
        <f t="shared" si="68"/>
        <v>4874.8900000000003</v>
      </c>
      <c r="L87" s="603"/>
      <c r="M87" s="603"/>
    </row>
    <row r="88" spans="1:13" x14ac:dyDescent="0.25">
      <c r="A88" s="603"/>
      <c r="B88" s="598">
        <v>42409</v>
      </c>
      <c r="C88" s="603">
        <v>15</v>
      </c>
      <c r="D88" s="604">
        <v>88.5</v>
      </c>
      <c r="E88" s="604">
        <v>0</v>
      </c>
      <c r="F88" s="604">
        <f t="shared" si="67"/>
        <v>1327.5</v>
      </c>
      <c r="G88" s="598">
        <v>42684</v>
      </c>
      <c r="H88" s="605">
        <v>20</v>
      </c>
      <c r="I88" s="604">
        <v>95.71</v>
      </c>
      <c r="J88" s="604">
        <v>0.04</v>
      </c>
      <c r="K88" s="604">
        <f t="shared" si="68"/>
        <v>1914.1599999999999</v>
      </c>
      <c r="L88" s="603"/>
      <c r="M88" s="603"/>
    </row>
    <row r="89" spans="1:13" x14ac:dyDescent="0.25">
      <c r="A89" s="603"/>
      <c r="B89" s="598">
        <v>42586</v>
      </c>
      <c r="C89" s="603">
        <v>15</v>
      </c>
      <c r="D89" s="604">
        <v>94.88</v>
      </c>
      <c r="E89" s="604">
        <v>0</v>
      </c>
      <c r="F89" s="604">
        <f t="shared" si="67"/>
        <v>1423.1999999999998</v>
      </c>
      <c r="G89" s="603"/>
      <c r="H89" s="605"/>
      <c r="I89" s="604"/>
      <c r="J89" s="604"/>
      <c r="K89" s="604"/>
      <c r="L89" s="603"/>
      <c r="M89" s="603"/>
    </row>
    <row r="90" spans="1:13" x14ac:dyDescent="0.25">
      <c r="A90" s="603"/>
      <c r="B90" s="598">
        <v>42594</v>
      </c>
      <c r="C90" s="603">
        <v>15</v>
      </c>
      <c r="D90" s="604">
        <v>96.85</v>
      </c>
      <c r="E90" s="604">
        <v>0</v>
      </c>
      <c r="F90" s="604">
        <f t="shared" si="67"/>
        <v>1452.75</v>
      </c>
      <c r="G90" s="603"/>
      <c r="H90" s="605"/>
      <c r="I90" s="604"/>
      <c r="J90" s="604"/>
      <c r="K90" s="604"/>
      <c r="L90" s="603"/>
      <c r="M90" s="603"/>
    </row>
    <row r="91" spans="1:13" x14ac:dyDescent="0.25">
      <c r="A91" s="603"/>
      <c r="B91" s="598">
        <v>42611</v>
      </c>
      <c r="C91" s="603">
        <v>25</v>
      </c>
      <c r="D91" s="604">
        <v>94.58</v>
      </c>
      <c r="E91" s="604">
        <v>0</v>
      </c>
      <c r="F91" s="604">
        <f t="shared" si="67"/>
        <v>2364.5</v>
      </c>
      <c r="G91" s="603"/>
      <c r="H91" s="603"/>
      <c r="I91" s="604"/>
      <c r="J91" s="604"/>
      <c r="K91" s="604"/>
      <c r="L91" s="603"/>
      <c r="M91" s="603"/>
    </row>
    <row r="92" spans="1:13" x14ac:dyDescent="0.25">
      <c r="A92" s="603"/>
      <c r="B92" s="598">
        <v>42622</v>
      </c>
      <c r="C92" s="603">
        <v>15</v>
      </c>
      <c r="D92" s="604">
        <v>92.5</v>
      </c>
      <c r="E92" s="604">
        <v>0</v>
      </c>
      <c r="F92" s="604">
        <f t="shared" si="67"/>
        <v>1387.5</v>
      </c>
      <c r="G92" s="603"/>
      <c r="H92" s="603"/>
      <c r="I92" s="604"/>
      <c r="J92" s="604"/>
      <c r="K92" s="604"/>
      <c r="L92" s="603"/>
      <c r="M92" s="603"/>
    </row>
    <row r="93" spans="1:13" x14ac:dyDescent="0.25">
      <c r="A93" s="603"/>
      <c r="B93" s="603"/>
      <c r="C93" s="603"/>
      <c r="D93" s="604"/>
      <c r="E93" s="604"/>
      <c r="F93" s="604"/>
      <c r="G93" s="603"/>
      <c r="H93" s="603"/>
      <c r="I93" s="604"/>
      <c r="J93" s="604"/>
      <c r="K93" s="604"/>
      <c r="L93" s="603"/>
      <c r="M93" s="603"/>
    </row>
    <row r="94" spans="1:13" x14ac:dyDescent="0.25">
      <c r="A94" s="603"/>
      <c r="B94" s="603"/>
      <c r="C94" s="603"/>
      <c r="D94" s="604"/>
      <c r="E94" s="604"/>
      <c r="F94" s="604"/>
      <c r="G94" s="603"/>
      <c r="H94" s="603"/>
      <c r="I94" s="604"/>
      <c r="J94" s="604"/>
      <c r="K94" s="604"/>
      <c r="L94" s="603"/>
      <c r="M94" s="603"/>
    </row>
    <row r="95" spans="1:13" x14ac:dyDescent="0.25">
      <c r="A95" s="603"/>
      <c r="B95" s="603"/>
      <c r="C95" s="603"/>
      <c r="D95" s="604"/>
      <c r="E95" s="604"/>
      <c r="F95" s="604"/>
      <c r="G95" s="603"/>
      <c r="H95" s="603"/>
      <c r="I95" s="604"/>
      <c r="J95" s="604"/>
      <c r="K95" s="604"/>
      <c r="L95" s="603"/>
      <c r="M95" s="603"/>
    </row>
    <row r="96" spans="1:13" x14ac:dyDescent="0.25">
      <c r="A96" s="603"/>
      <c r="B96" s="603"/>
      <c r="C96" s="603"/>
      <c r="D96" s="604"/>
      <c r="E96" s="604"/>
      <c r="F96" s="604"/>
      <c r="G96" s="603"/>
      <c r="H96" s="603"/>
      <c r="I96" s="604"/>
      <c r="J96" s="604"/>
      <c r="K96" s="604"/>
      <c r="L96" s="603"/>
      <c r="M96" s="603"/>
    </row>
    <row r="97" spans="1:13" x14ac:dyDescent="0.25">
      <c r="A97" s="603"/>
      <c r="B97" s="603"/>
      <c r="C97" s="603"/>
      <c r="D97" s="604"/>
      <c r="E97" s="604"/>
      <c r="F97" s="604"/>
      <c r="G97" s="603"/>
      <c r="H97" s="603"/>
      <c r="I97" s="604"/>
      <c r="J97" s="604"/>
      <c r="K97" s="604"/>
      <c r="L97" s="603"/>
      <c r="M97" s="603"/>
    </row>
    <row r="98" spans="1:13" x14ac:dyDescent="0.25">
      <c r="A98" s="603"/>
      <c r="B98" s="603"/>
      <c r="C98" s="603"/>
      <c r="D98" s="604"/>
      <c r="E98" s="604"/>
      <c r="F98" s="604"/>
      <c r="G98" s="603"/>
      <c r="H98" s="603"/>
      <c r="I98" s="604"/>
      <c r="J98" s="604"/>
      <c r="K98" s="604"/>
      <c r="L98" s="603"/>
      <c r="M98" s="603"/>
    </row>
    <row r="99" spans="1:13" x14ac:dyDescent="0.25">
      <c r="A99" s="607" t="s">
        <v>81</v>
      </c>
      <c r="B99" s="608"/>
      <c r="C99" s="608">
        <f>SUM(C83:C92)</f>
        <v>140</v>
      </c>
      <c r="D99" s="609"/>
      <c r="E99" s="609"/>
      <c r="F99" s="609">
        <f>SUM(F83:F92)</f>
        <v>13780.8</v>
      </c>
      <c r="G99" s="608"/>
      <c r="H99" s="610">
        <f>SUM(H83:H88)</f>
        <v>140</v>
      </c>
      <c r="I99" s="609"/>
      <c r="J99" s="609"/>
      <c r="K99" s="609">
        <f>SUM(K83:K88)</f>
        <v>14027.46</v>
      </c>
      <c r="L99" s="608"/>
      <c r="M99" s="609">
        <f>SUM(M83:M86)</f>
        <v>10.65</v>
      </c>
    </row>
    <row r="100" spans="1:13" ht="15.75" thickBot="1" x14ac:dyDescent="0.3">
      <c r="A100" s="611" t="s">
        <v>201</v>
      </c>
      <c r="B100" s="612"/>
      <c r="C100" s="613">
        <f>SumByColor($A$19,C83:C98)</f>
        <v>0</v>
      </c>
      <c r="D100" s="613"/>
      <c r="E100" s="613"/>
      <c r="F100" s="614">
        <f>SumByColor($A$19,F83:F98)</f>
        <v>0</v>
      </c>
      <c r="G100" s="613"/>
      <c r="H100" s="613">
        <f>SumByColor($A$19,H83:H98)</f>
        <v>0</v>
      </c>
      <c r="I100" s="613"/>
      <c r="J100" s="613"/>
      <c r="K100" s="614">
        <f>SumByColor($A$19,K83:K98)</f>
        <v>0</v>
      </c>
      <c r="L100" s="613"/>
      <c r="M100" s="61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5" si="1">H3*I3-J3</f>
        <v>835.98</v>
      </c>
      <c r="O3" s="11" t="s">
        <v>58</v>
      </c>
      <c r="Q3" s="513">
        <f>IF(Q2=0, Q4, (F18-K18)/Q2)</f>
        <v>3.7100999999999997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3.75</v>
      </c>
      <c r="R4" s="525">
        <v>1.6299999999999999E-2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52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4125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"/>
      <c r="H6" s="185"/>
      <c r="I6" s="3"/>
      <c r="J6" s="3"/>
      <c r="K6" s="3"/>
      <c r="O6" s="11" t="s">
        <v>64</v>
      </c>
      <c r="Q6" s="2">
        <f>Q3*Q2</f>
        <v>4081.1099999999997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478.82000000000062</v>
      </c>
      <c r="R7" s="30">
        <v>42705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43.890000000000327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1.0754427104390799E-2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SUM(H2:H5)</f>
        <v>1200</v>
      </c>
      <c r="I18" s="18"/>
      <c r="J18" s="18"/>
      <c r="K18" s="18">
        <f>SUM(K2:K5)</f>
        <v>4807.8900000000003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8" t="s">
        <v>78</v>
      </c>
      <c r="P40" s="618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4.125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4.0875000000000004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4.0500000000000007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4.0125000000000002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0" si="17">C45*(E45-D45)</f>
        <v>-8.0399999999997362</v>
      </c>
      <c r="G45" s="40">
        <f t="shared" ref="G45:G50" si="18">D45*C45</f>
        <v>3272.04</v>
      </c>
      <c r="H45" s="232">
        <f t="shared" ref="H45:H50" si="19">(E45-D45)/D45</f>
        <v>-2.4571826750283423E-3</v>
      </c>
      <c r="I45" s="40"/>
      <c r="O45" s="83">
        <v>1.06</v>
      </c>
      <c r="P45" s="83">
        <f t="shared" si="10"/>
        <v>3.9750000000000001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2">
        <v>3.9</v>
      </c>
      <c r="O46" s="83">
        <v>1.05</v>
      </c>
      <c r="P46" s="83">
        <f t="shared" si="10"/>
        <v>3.9375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379</v>
      </c>
      <c r="O47" s="83">
        <v>1.04</v>
      </c>
      <c r="P47" s="83">
        <f t="shared" si="10"/>
        <v>3.9000000000000004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3.8625000000000003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3.8250000000000002</v>
      </c>
      <c r="Q49" s="2"/>
      <c r="T49" s="93" t="s">
        <v>122</v>
      </c>
      <c r="U49" s="88" t="s">
        <v>484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3.7875000000000001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10"/>
        <v>3.75</v>
      </c>
      <c r="Q51" s="2"/>
      <c r="T51" s="93" t="s">
        <v>105</v>
      </c>
      <c r="U51" s="88" t="s">
        <v>403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3.7124999999999999</v>
      </c>
      <c r="Q52" s="2"/>
      <c r="T52" s="93" t="s">
        <v>106</v>
      </c>
      <c r="U52" s="88" t="s">
        <v>394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3.6749999999999998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3.6374999999999997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3.5999999999999996</v>
      </c>
      <c r="T55" s="93" t="s">
        <v>108</v>
      </c>
      <c r="U55" s="88" t="s">
        <v>485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3.5625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3.5249999999999999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3.4875000000000003</v>
      </c>
      <c r="T58" s="93" t="s">
        <v>109</v>
      </c>
      <c r="U58" s="88" t="s">
        <v>486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3.45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3.4125000000000001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3.375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0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82.490049999999997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74.243200000000002</v>
      </c>
      <c r="R4" s="525">
        <v>-1.5864E-2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14848.64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16498.009999999998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-1649.369999999999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-1649.369999999999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-9.9973875637122248E-2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575</v>
      </c>
      <c r="D31" s="13"/>
      <c r="E31" s="13"/>
      <c r="F31" s="13">
        <f>SUM(F2:F30)</f>
        <v>47728.2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375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618" t="s">
        <v>78</v>
      </c>
      <c r="P42" s="618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81.66752000000001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80.925088000000002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80.182656000000009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79.440224000000001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78.697792000000007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77.955359999999999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77.212928000000005</v>
      </c>
      <c r="Q49" s="2"/>
      <c r="T49" s="93" t="s">
        <v>122</v>
      </c>
      <c r="U49" s="88" t="s">
        <v>383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76.470495999999997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75.728064000000003</v>
      </c>
      <c r="Q51" s="2"/>
      <c r="T51" s="93" t="s">
        <v>105</v>
      </c>
      <c r="U51" s="88" t="s">
        <v>403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74.985631999999995</v>
      </c>
      <c r="Q52" s="2"/>
      <c r="T52" s="93" t="s">
        <v>106</v>
      </c>
      <c r="U52" s="88" t="s">
        <v>487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74.243200000000002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73.500768000000008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72.758336</v>
      </c>
      <c r="Q55" s="2"/>
      <c r="T55" s="93" t="s">
        <v>108</v>
      </c>
      <c r="U55" s="88" t="s">
        <v>488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72.015904000000006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71.273471999999998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70.531040000000004</v>
      </c>
      <c r="T58" s="93" t="s">
        <v>109</v>
      </c>
      <c r="U58" s="88" t="s">
        <v>489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69.788607999999996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69.046176000000003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68.303744000000009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67.561312000000001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66.818880000000007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4" si="103">C103*(E103-D103)</f>
        <v>-2395.2499999999973</v>
      </c>
      <c r="G103" s="40">
        <f t="shared" ref="G103:G104" si="104">D103*C103</f>
        <v>20522.75</v>
      </c>
      <c r="H103" s="232">
        <f t="shared" ref="H103:H104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9" t="s">
        <v>400</v>
      </c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67.385000000000005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67.385000000000005</v>
      </c>
      <c r="R4" s="525">
        <v>-8.7500000000000008E-3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618" t="s">
        <v>78</v>
      </c>
      <c r="P42" s="618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74.123500000000007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73.449650000000005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72.775800000000004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72.101950000000016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71.428100000000015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70.754250000000013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70.080400000000012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69.40655000000001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68.732700000000008</v>
      </c>
      <c r="Q51" s="83"/>
      <c r="T51" s="93" t="s">
        <v>105</v>
      </c>
      <c r="U51" s="88" t="s">
        <v>403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68.058850000000007</v>
      </c>
      <c r="Q52" s="83"/>
      <c r="T52" s="93" t="s">
        <v>106</v>
      </c>
      <c r="U52" s="88" t="s">
        <v>490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67.385000000000005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66.711150000000004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66.037300000000002</v>
      </c>
      <c r="Q55" s="83"/>
      <c r="T55" s="93" t="s">
        <v>108</v>
      </c>
      <c r="U55" s="88" t="s">
        <v>491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65.36345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64.689599999999999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64.015749999999997</v>
      </c>
      <c r="Q58" s="83"/>
      <c r="T58" s="93" t="s">
        <v>109</v>
      </c>
      <c r="U58" s="88" t="s">
        <v>492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63.341900000000003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62.668050000000008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61.994200000000006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61.320350000000005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60.646500000000003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62.164999999999999</v>
      </c>
      <c r="R4" s="525">
        <v>-2.1700000000000001E-3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3108.25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-28.300000000000182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-78.25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-2.4556723678016631E-2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618" t="s">
        <v>78</v>
      </c>
      <c r="P41" s="618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68.381500000000003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67.75985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67.138199999999998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66.516550000000009</v>
      </c>
      <c r="Q45" s="2"/>
      <c r="T45" s="93" t="s">
        <v>100</v>
      </c>
      <c r="U45" s="130" t="s">
        <v>631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65.894900000000007</v>
      </c>
      <c r="Q46" s="2"/>
      <c r="T46" s="93" t="s">
        <v>101</v>
      </c>
      <c r="U46" s="130" t="s">
        <v>632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65.273250000000004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64.651600000000002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64.029949999999999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63.408299999999997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62.786650000000002</v>
      </c>
      <c r="Q51" s="2"/>
      <c r="T51" s="93" t="s">
        <v>105</v>
      </c>
      <c r="U51" s="130" t="s">
        <v>633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62.164999999999999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61.543349999999997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60.921700000000001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60.300049999999999</v>
      </c>
      <c r="T55" s="93" t="s">
        <v>108</v>
      </c>
      <c r="U55" s="130" t="s">
        <v>634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59.678399999999996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59.056749999999994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58.435099999999998</v>
      </c>
      <c r="T58" s="93" t="s">
        <v>109</v>
      </c>
      <c r="U58" s="130" t="s">
        <v>635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57.813450000000003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57.191800000000001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56.570149999999998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55.948500000000003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34.204999999999998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34.204999999999998</v>
      </c>
      <c r="R4" s="525">
        <v>-1.31E-3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3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3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618" t="s">
        <v>78</v>
      </c>
      <c r="P41" s="618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37.625500000000002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37.283450000000002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36.941400000000002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36.599350000000001</v>
      </c>
      <c r="Q45" s="2"/>
      <c r="T45" s="10" t="s">
        <v>100</v>
      </c>
      <c r="U45" s="10" t="s">
        <v>493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36.257300000000001</v>
      </c>
      <c r="Q46" s="2"/>
      <c r="T46" s="10" t="s">
        <v>101</v>
      </c>
      <c r="U46" s="10" t="s">
        <v>494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35.91525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35.5732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35.23115</v>
      </c>
      <c r="Q49" s="2"/>
      <c r="T49" s="10" t="s">
        <v>122</v>
      </c>
      <c r="U49" s="10" t="s">
        <v>382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34.889099999999999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34.547049999999999</v>
      </c>
      <c r="Q51" s="2"/>
      <c r="T51" s="10" t="s">
        <v>105</v>
      </c>
      <c r="U51" s="10" t="s">
        <v>495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34.204999999999998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33.862949999999998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33.520899999999997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33.178849999999997</v>
      </c>
      <c r="T55" s="10" t="s">
        <v>108</v>
      </c>
      <c r="U55" s="10" t="s">
        <v>496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32.836799999999997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32.494749999999996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32.152699999999996</v>
      </c>
      <c r="T58" s="10" t="s">
        <v>109</v>
      </c>
      <c r="U58" s="10" t="s">
        <v>497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31.810649999999999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31.468599999999999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31.126549999999998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30.784499999999998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3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139.97</v>
      </c>
      <c r="R4" s="525">
        <v>-2.92E-2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2799.4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173.27000000000021</v>
      </c>
      <c r="R7" s="30">
        <v>42733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1.8000000000001819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6.4340863597375677E-4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566">
        <v>42403</v>
      </c>
      <c r="C21" s="567">
        <v>10</v>
      </c>
      <c r="D21" s="569">
        <v>123.5</v>
      </c>
      <c r="E21" s="569">
        <v>126.05</v>
      </c>
      <c r="F21" s="569">
        <f>C21*(E21-D21)</f>
        <v>25.499999999999972</v>
      </c>
      <c r="G21" s="569">
        <f>D21*C21</f>
        <v>1235</v>
      </c>
      <c r="H21" s="638">
        <f>(E21-D21)/D21</f>
        <v>2.0647773279352202E-2</v>
      </c>
      <c r="I21" s="569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566">
        <v>42422</v>
      </c>
      <c r="C22" s="567">
        <v>10</v>
      </c>
      <c r="D22" s="569">
        <v>123.5</v>
      </c>
      <c r="E22" s="569">
        <v>131.44</v>
      </c>
      <c r="F22" s="569">
        <f>C22*(E22-D22)</f>
        <v>79.399999999999977</v>
      </c>
      <c r="G22" s="569">
        <f>D22*C22</f>
        <v>1235</v>
      </c>
      <c r="H22" s="638">
        <f>(E22-D22)/D22</f>
        <v>6.4291497975708489E-2</v>
      </c>
      <c r="I22" s="569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566">
        <v>42430</v>
      </c>
      <c r="C23" s="567">
        <v>10</v>
      </c>
      <c r="D23" s="569">
        <v>123.5</v>
      </c>
      <c r="E23" s="569">
        <v>135.28</v>
      </c>
      <c r="F23" s="569">
        <f>C23*(E23-D23)</f>
        <v>117.80000000000001</v>
      </c>
      <c r="G23" s="569">
        <f>D23*C23</f>
        <v>1235</v>
      </c>
      <c r="H23" s="638">
        <f>(E23-D23)/D23</f>
        <v>9.5384615384615387E-2</v>
      </c>
      <c r="I23" s="569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566">
        <v>42431</v>
      </c>
      <c r="C24" s="567">
        <v>10</v>
      </c>
      <c r="D24" s="569">
        <v>123.5</v>
      </c>
      <c r="E24" s="569">
        <v>138.12</v>
      </c>
      <c r="F24" s="569">
        <f>C24*(E24-D24)</f>
        <v>146.20000000000005</v>
      </c>
      <c r="G24" s="569">
        <f>D24*C24</f>
        <v>1235</v>
      </c>
      <c r="H24" s="638">
        <f>(E24-D24)/D24</f>
        <v>0.11838056680161947</v>
      </c>
      <c r="I24" s="569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566">
        <v>42436</v>
      </c>
      <c r="C25" s="567">
        <v>0</v>
      </c>
      <c r="D25" s="569"/>
      <c r="E25" s="569"/>
      <c r="F25" s="569">
        <v>171.47</v>
      </c>
      <c r="G25" s="569"/>
      <c r="H25" s="570"/>
      <c r="I25" s="569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139.88</v>
      </c>
      <c r="F27" s="40">
        <f>C27*(E27-D27)</f>
        <v>0</v>
      </c>
      <c r="G27" s="40">
        <f>D27*C27</f>
        <v>2797.6</v>
      </c>
      <c r="H27" s="231">
        <f>(E27-D27)/D27</f>
        <v>0</v>
      </c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8" t="s">
        <v>78</v>
      </c>
      <c r="P45" s="618"/>
      <c r="T45" s="100" t="s">
        <v>100</v>
      </c>
      <c r="U45" s="100" t="s">
        <v>498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153.96700000000001</v>
      </c>
      <c r="Q46" s="2"/>
      <c r="T46" s="100" t="s">
        <v>101</v>
      </c>
      <c r="U46" s="100" t="s">
        <v>499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152.56730000000002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151.16760000000002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149.7679</v>
      </c>
      <c r="Q49" s="2"/>
      <c r="T49" s="100" t="s">
        <v>122</v>
      </c>
      <c r="U49" s="100" t="s">
        <v>376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148.3682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146.96850000000001</v>
      </c>
      <c r="Q51" s="2"/>
      <c r="T51" s="100" t="s">
        <v>105</v>
      </c>
      <c r="U51" s="100" t="s">
        <v>500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145.56880000000001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144.16910000000001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142.76939999999999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141.36969999999999</v>
      </c>
      <c r="Q55" s="2"/>
      <c r="T55" s="100" t="s">
        <v>108</v>
      </c>
      <c r="U55" s="100" t="s">
        <v>501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139.97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138.5703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137.17060000000001</v>
      </c>
      <c r="Q58" s="2"/>
      <c r="T58" s="100" t="s">
        <v>109</v>
      </c>
      <c r="U58" s="100" t="s">
        <v>502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135.77089999999998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134.37119999999999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132.97149999999999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131.5718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130.1721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128.7724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127.37270000000001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125.973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3" priority="3">
      <formula>F27&gt;0</formula>
    </cfRule>
    <cfRule type="expression" dxfId="2" priority="4">
      <formula>F27&lt;0</formula>
    </cfRule>
  </conditionalFormatting>
  <conditionalFormatting sqref="H27">
    <cfRule type="expression" dxfId="1" priority="1">
      <formula>H27&gt;0</formula>
    </cfRule>
    <cfRule type="expression" dxfId="0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39.424999999999997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39.424999999999997</v>
      </c>
      <c r="R4" s="525">
        <v>-4.4200000000000003E-3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43.3675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42.97325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42.579000000000001</v>
      </c>
      <c r="T45" s="93" t="s">
        <v>100</v>
      </c>
      <c r="U45" s="439" t="s">
        <v>503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42.184750000000001</v>
      </c>
      <c r="Q46" s="2"/>
      <c r="T46" s="93" t="s">
        <v>101</v>
      </c>
      <c r="U46" s="439" t="s">
        <v>504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41.790500000000002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41.396250000000002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41.001999999999995</v>
      </c>
      <c r="Q49" s="2"/>
      <c r="T49" s="93" t="s">
        <v>122</v>
      </c>
      <c r="U49" s="439" t="s">
        <v>382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40.607749999999996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40.213499999999996</v>
      </c>
      <c r="Q51" s="2"/>
      <c r="T51" s="93" t="s">
        <v>105</v>
      </c>
      <c r="U51" s="439" t="s">
        <v>505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39.819249999999997</v>
      </c>
      <c r="Q52" s="2"/>
      <c r="T52" s="93" t="s">
        <v>106</v>
      </c>
      <c r="U52" s="439" t="s">
        <v>506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39.424999999999997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39.030749999999998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38.636499999999998</v>
      </c>
      <c r="Q55" s="2"/>
      <c r="T55" s="93" t="s">
        <v>108</v>
      </c>
      <c r="U55" s="439" t="s">
        <v>507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38.242249999999999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37.847999999999999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37.453749999999992</v>
      </c>
      <c r="Q58" s="2"/>
      <c r="T58" s="93" t="s">
        <v>109</v>
      </c>
      <c r="U58" s="439" t="s">
        <v>508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37.059499999999993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36.66525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36.271000000000001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35.876750000000001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35.482500000000002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108.59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108.59</v>
      </c>
      <c r="R4" s="525">
        <v>-1.6999999999999999E-3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8" t="s">
        <v>78</v>
      </c>
      <c r="Q39" s="618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119.44900000000001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118.36310000000002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117.27720000000001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116.19130000000001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115.1054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114.01950000000001</v>
      </c>
      <c r="T45" s="93" t="s">
        <v>100</v>
      </c>
      <c r="U45" s="88" t="s">
        <v>509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112.93360000000001</v>
      </c>
      <c r="T46" s="93" t="s">
        <v>101</v>
      </c>
      <c r="U46" s="88" t="s">
        <v>510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111.8477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110.76180000000001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109.6759</v>
      </c>
      <c r="T49" s="93" t="s">
        <v>122</v>
      </c>
      <c r="U49" s="88" t="s">
        <v>368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108.59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107.50410000000001</v>
      </c>
      <c r="T51" s="93" t="s">
        <v>105</v>
      </c>
      <c r="U51" s="88" t="s">
        <v>511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106.4182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105.3323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104.24639999999999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103.1605</v>
      </c>
      <c r="T55" s="93" t="s">
        <v>108</v>
      </c>
      <c r="U55" s="88" t="s">
        <v>512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102.0746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100.98870000000001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99.902800000000013</v>
      </c>
      <c r="T58" s="93" t="s">
        <v>109</v>
      </c>
      <c r="U58" s="88" t="s">
        <v>513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98.816900000000004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97.731000000000009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151.85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151.85</v>
      </c>
      <c r="R4" s="525">
        <v>-6.3E-3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8" t="s">
        <v>78</v>
      </c>
      <c r="P41" s="618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167.035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165.51650000000001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163.99799999999999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162.4795</v>
      </c>
      <c r="Q45" s="83"/>
      <c r="T45" s="93" t="s">
        <v>100</v>
      </c>
      <c r="U45" s="88" t="s">
        <v>514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160.96100000000001</v>
      </c>
      <c r="Q46" s="83"/>
      <c r="T46" s="93" t="s">
        <v>101</v>
      </c>
      <c r="U46" s="88" t="s">
        <v>515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159.4425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157.92400000000001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156.40549999999999</v>
      </c>
      <c r="Q49" s="83"/>
      <c r="T49" s="93" t="s">
        <v>122</v>
      </c>
      <c r="U49" s="88" t="s">
        <v>370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154.887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153.36849999999998</v>
      </c>
      <c r="Q51" s="83"/>
      <c r="T51" s="93" t="s">
        <v>105</v>
      </c>
      <c r="U51" s="88" t="s">
        <v>516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151.85</v>
      </c>
      <c r="Q52" s="83"/>
      <c r="T52" s="93" t="s">
        <v>106</v>
      </c>
      <c r="U52" s="88" t="s">
        <v>517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150.33150000000001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148.81299999999999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147.2945</v>
      </c>
      <c r="Q55" s="83"/>
      <c r="T55" s="93" t="s">
        <v>108</v>
      </c>
      <c r="U55" s="88" t="s">
        <v>518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145.77599999999998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144.25749999999999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142.73899999999998</v>
      </c>
      <c r="Q58" s="83"/>
      <c r="T58" s="93" t="s">
        <v>109</v>
      </c>
      <c r="U58" s="88" t="s">
        <v>519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141.22050000000002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139.702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138.18350000000001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136.66499999999999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2016-11-28T20:03:20Z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