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r:id="rId19"/>
    <sheet name="AKAM" sheetId="63" state="hidden" r:id="rId20"/>
    <sheet name="ARNC" sheetId="76" r:id="rId21"/>
    <sheet name="IEMG" sheetId="105" r:id="rId22"/>
    <sheet name="CVS" sheetId="69" r:id="rId23"/>
    <sheet name="ADBE" sheetId="85" state="hidden" r:id="rId24"/>
    <sheet name="MRO" sheetId="25" state="hidden" r:id="rId25"/>
    <sheet name="GE" sheetId="86" state="hidden" r:id="rId26"/>
    <sheet name="XRAY" sheetId="103" state="hidden" r:id="rId27"/>
    <sheet name="XLP" sheetId="104" state="hidden" r:id="rId28"/>
    <sheet name="KR" sheetId="51" state="hidden" r:id="rId29"/>
    <sheet name="F" sheetId="54" r:id="rId30"/>
    <sheet name="JNJ" sheetId="68" r:id="rId31"/>
    <sheet name="ULTA" sheetId="81" r:id="rId32"/>
    <sheet name="FRC" sheetId="89" state="hidden" r:id="rId33"/>
    <sheet name="AAP" sheetId="77" state="hidden" r:id="rId34"/>
    <sheet name="CMCSA" sheetId="99" r:id="rId35"/>
    <sheet name="XEC" sheetId="100" state="hidden" r:id="rId36"/>
    <sheet name="WRK" sheetId="108" state="hidden" r:id="rId37"/>
    <sheet name="MO" sheetId="102" state="hidden" r:id="rId38"/>
    <sheet name="T" sheetId="93" r:id="rId39"/>
    <sheet name="COST" sheetId="78" r:id="rId40"/>
    <sheet name="CPN" sheetId="7" state="hidden" r:id="rId41"/>
    <sheet name="EW" sheetId="72" state="hidden" r:id="rId42"/>
    <sheet name="TJX" sheetId="79" state="hidden" r:id="rId43"/>
    <sheet name="QQQ" sheetId="101" r:id="rId44"/>
    <sheet name="WBA" sheetId="84" r:id="rId45"/>
    <sheet name="AZO" sheetId="83" r:id="rId46"/>
    <sheet name="FL" sheetId="98" r:id="rId47"/>
    <sheet name="MLM" sheetId="97" state="hidden" r:id="rId48"/>
    <sheet name="KHC" sheetId="96" state="hidden" r:id="rId49"/>
    <sheet name="KBWY" sheetId="94" r:id="rId50"/>
    <sheet name="AYI" sheetId="92" state="hidden" r:id="rId51"/>
    <sheet name="DIA" sheetId="91" state="hidden" r:id="rId52"/>
    <sheet name="ICE" sheetId="95" r:id="rId53"/>
    <sheet name="NKE" sheetId="50" state="hidden" r:id="rId54"/>
    <sheet name="MOS" sheetId="58" state="hidden" r:id="rId55"/>
    <sheet name="VGK" sheetId="59" state="hidden" r:id="rId56"/>
    <sheet name="CMG" sheetId="87" state="hidden" r:id="rId57"/>
    <sheet name="HAS" sheetId="90" state="hidden" r:id="rId58"/>
    <sheet name="HSIC" sheetId="82" state="hidden" r:id="rId59"/>
    <sheet name="PDCO" sheetId="88" state="hidden" r:id="rId60"/>
    <sheet name="MU" sheetId="17" state="hidden" r:id="rId61"/>
    <sheet name="IP" sheetId="44" state="hidden" r:id="rId62"/>
    <sheet name="INTC" sheetId="13" state="hidden" r:id="rId63"/>
    <sheet name="HES" sheetId="10" state="hidden" r:id="rId64"/>
    <sheet name="UNP" sheetId="20" state="hidden" r:id="rId65"/>
    <sheet name="NCLH" sheetId="67" state="hidden" r:id="rId66"/>
    <sheet name="SPY" sheetId="47" r:id="rId67"/>
    <sheet name="SWKS" sheetId="41" state="hidden" r:id="rId68"/>
    <sheet name="CNI" sheetId="42" state="hidden" r:id="rId69"/>
    <sheet name="WFC" sheetId="45" state="hidden" r:id="rId70"/>
    <sheet name="AA" sheetId="3" state="hidden" r:id="rId71"/>
    <sheet name="CF" sheetId="61" state="hidden" r:id="rId72"/>
    <sheet name="TGT" sheetId="75" state="hidden" r:id="rId73"/>
    <sheet name="NWL" sheetId="46" r:id="rId74"/>
    <sheet name="KORS" sheetId="16" state="hidden" r:id="rId75"/>
    <sheet name="ALL" sheetId="22" state="hidden" r:id="rId76"/>
    <sheet name="NSC" sheetId="24" state="hidden" r:id="rId77"/>
    <sheet name="AVGO" sheetId="15" state="hidden" r:id="rId78"/>
    <sheet name="UAL" sheetId="52" state="hidden" r:id="rId79"/>
    <sheet name="CAH" sheetId="53" state="hidden" r:id="rId80"/>
    <sheet name="DAL" sheetId="49" r:id="rId81"/>
    <sheet name="TEVA" sheetId="74" r:id="rId82"/>
    <sheet name="DIS" sheetId="34" state="hidden" r:id="rId83"/>
    <sheet name="FTR" sheetId="40" state="hidden" r:id="rId84"/>
    <sheet name="GILD" sheetId="31" state="hidden" r:id="rId85"/>
    <sheet name="WWD" sheetId="28" state="hidden" r:id="rId86"/>
    <sheet name="GIS" sheetId="43" state="hidden" r:id="rId87"/>
    <sheet name="GM" sheetId="29" state="hidden" r:id="rId88"/>
    <sheet name="TMO" sheetId="48" state="hidden" r:id="rId89"/>
    <sheet name="TKR" sheetId="32" state="hidden" r:id="rId90"/>
    <sheet name="UTX" sheetId="30" state="hidden" r:id="rId91"/>
    <sheet name="UNH" sheetId="26" state="hidden" r:id="rId92"/>
  </sheets>
  <functionGroups builtInGroupCount="18"/>
  <definedNames>
    <definedName name="_xlnm._FilterDatabase" localSheetId="0" hidden="1">ACTIVE!$E$1:$M$26</definedName>
    <definedName name="hp?s_AA_Historical_Prices_1" localSheetId="70">AA!$W$1:$AC$68</definedName>
    <definedName name="hp?s_AAPL" localSheetId="8">AAPL!#REF!</definedName>
    <definedName name="hp?s_AKAM_Historical_Prices" localSheetId="16">BMY!$W$1:$AC$70</definedName>
    <definedName name="hp?s_ALL_Historical_Prices" localSheetId="75">ALL!$X$1:$AD$69</definedName>
    <definedName name="hp?s_AVGO" localSheetId="77">AVGO!$W$1:$AC$69</definedName>
    <definedName name="hp?s_AXP_Historical_Prices" localSheetId="9">AXP!$W$1:$AC$70</definedName>
    <definedName name="hp?s_BIIB" localSheetId="3">BIIB!#REF!</definedName>
    <definedName name="hp?s_CAH" localSheetId="79">CAH!#REF!</definedName>
    <definedName name="hp?s_cce" localSheetId="15">CCE!#REF!</definedName>
    <definedName name="hp?s_CNI" localSheetId="68">CNI!$W$1:$AC$69</definedName>
    <definedName name="hp?s_CPN_Historical_Prices" localSheetId="40">CPN!$W$1:$AC$68</definedName>
    <definedName name="hp?s_DIS" localSheetId="15">CCE!#REF!</definedName>
    <definedName name="hp?s_DIS" localSheetId="82">DIS!$W$1:$AC$68</definedName>
    <definedName name="hp?s_DIS" localSheetId="83">FTR!#REF!</definedName>
    <definedName name="hp?s_ew_Historical_Prices" localSheetId="41">EW!$W$1:$AC$68</definedName>
    <definedName name="hp?s_foxa" localSheetId="12">FOXA!$W$1:$AC$69</definedName>
    <definedName name="hp?s_GILD" localSheetId="84">GILD!#REF!</definedName>
    <definedName name="hp?s_GIS" localSheetId="86">GIS!#REF!</definedName>
    <definedName name="hp?s_GM" localSheetId="87">GM!$W$1:$AC$69</definedName>
    <definedName name="hp?s_HES" localSheetId="63">HES!$W$1:$AC$69</definedName>
    <definedName name="hp?s_INTC_Historical_Prices" localSheetId="62">INTC!$W$1:$AC$69</definedName>
    <definedName name="hp?s_IP" localSheetId="61">IP!$W$1:$AC$69</definedName>
    <definedName name="hp?s_KORS" localSheetId="74">KORS!$W$1:$AC$68</definedName>
    <definedName name="hp?s_MYL" localSheetId="4">MYL!$W$1:$AC$68</definedName>
    <definedName name="hp?s_nclh" localSheetId="65">NCLH!$W$1:$AC$68</definedName>
    <definedName name="hp?s_nke" localSheetId="53">NKE!$W$1:$AC$69</definedName>
    <definedName name="hp?s_NWL" localSheetId="73">NWL!#REF!</definedName>
    <definedName name="hp?s_pinc" localSheetId="11">PINC!$W$1:$AC$68</definedName>
    <definedName name="hp?s_SWKS" localSheetId="67">SWKS!$W$1:$AC$69</definedName>
    <definedName name="hp?s_TKR" localSheetId="89">TKR!$W$1:$AC$69</definedName>
    <definedName name="hp?s_tmo" localSheetId="88">TMO!$W$1:$AC$69</definedName>
    <definedName name="hp?s_ual" localSheetId="78">UAL!$W$1:$AC$68</definedName>
    <definedName name="hp?s_UNH" localSheetId="91">UNH!$W$1:$AC$69</definedName>
    <definedName name="hp?s_UTX" localSheetId="90">UTX!$W$1:$AC$69</definedName>
    <definedName name="hp?s_vgk" localSheetId="55">VGK!$W$1:$AC$69</definedName>
    <definedName name="hp?s_WFC" localSheetId="69">WFC!#REF!</definedName>
    <definedName name="hp?s_WWD" localSheetId="85">WWD!$W$1:$AC$69</definedName>
    <definedName name="PL" localSheetId="70">AA!$Q$7</definedName>
    <definedName name="PL" localSheetId="33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0">#REF!</definedName>
    <definedName name="PL" localSheetId="45">#REF!</definedName>
    <definedName name="PL" localSheetId="16">#REF!</definedName>
    <definedName name="PL" localSheetId="79">#REF!</definedName>
    <definedName name="PL" localSheetId="71">#REF!</definedName>
    <definedName name="PL" localSheetId="34">#REF!</definedName>
    <definedName name="PL" localSheetId="56">#REF!</definedName>
    <definedName name="PL" localSheetId="39">#REF!</definedName>
    <definedName name="PL" localSheetId="22">#REF!</definedName>
    <definedName name="PL" localSheetId="10">#REF!</definedName>
    <definedName name="PL" localSheetId="51">#REF!</definedName>
    <definedName name="PL" localSheetId="17">#REF!</definedName>
    <definedName name="PL" localSheetId="41">#REF!</definedName>
    <definedName name="PL" localSheetId="29">#REF!</definedName>
    <definedName name="PL" localSheetId="46">#REF!</definedName>
    <definedName name="PL" localSheetId="12">#REF!</definedName>
    <definedName name="PL" localSheetId="32">#REF!</definedName>
    <definedName name="PL" localSheetId="25">#REF!</definedName>
    <definedName name="PL" localSheetId="18">#REF!</definedName>
    <definedName name="PL" localSheetId="57">#REF!</definedName>
    <definedName name="PL" localSheetId="58">#REF!</definedName>
    <definedName name="PL" localSheetId="52">#REF!</definedName>
    <definedName name="PL" localSheetId="21">#REF!</definedName>
    <definedName name="PL" localSheetId="30">#REF!</definedName>
    <definedName name="PL" localSheetId="49">#REF!</definedName>
    <definedName name="PL" localSheetId="48">#REF!</definedName>
    <definedName name="PL" localSheetId="28">#REF!</definedName>
    <definedName name="PL" localSheetId="14">#REF!</definedName>
    <definedName name="PL" localSheetId="47">#REF!</definedName>
    <definedName name="PL" localSheetId="37">#REF!</definedName>
    <definedName name="PL" localSheetId="54">#REF!</definedName>
    <definedName name="PL" localSheetId="4">#REF!</definedName>
    <definedName name="PL" localSheetId="65">NCLH!$Q$7</definedName>
    <definedName name="PL" localSheetId="53">#REF!</definedName>
    <definedName name="PL" localSheetId="7">#REF!</definedName>
    <definedName name="PL" localSheetId="59">#REF!</definedName>
    <definedName name="PL" localSheetId="11">PINC!$Q$7</definedName>
    <definedName name="PL" localSheetId="43">#REF!</definedName>
    <definedName name="PL" localSheetId="66">SPY!$Q$7</definedName>
    <definedName name="PL" localSheetId="67">SWKS!$Q$7</definedName>
    <definedName name="PL" localSheetId="38">#REF!</definedName>
    <definedName name="PL" localSheetId="72">#REF!</definedName>
    <definedName name="PL" localSheetId="42">#REF!</definedName>
    <definedName name="PL" localSheetId="78">#REF!</definedName>
    <definedName name="PL" localSheetId="31">#REF!</definedName>
    <definedName name="PL" localSheetId="55">#REF!</definedName>
    <definedName name="PL" localSheetId="44">#REF!</definedName>
    <definedName name="PL" localSheetId="69">WFC!$Q$7</definedName>
    <definedName name="PL" localSheetId="36">#REF!</definedName>
    <definedName name="PL" localSheetId="35">#REF!</definedName>
    <definedName name="PL" localSheetId="27">#REF!</definedName>
    <definedName name="PL" localSheetId="26">#REF!</definedName>
    <definedName name="q?s_aa_ql_1" localSheetId="70">AA!$T$40:$U$55</definedName>
    <definedName name="q?s_AKAM" localSheetId="19">AKAM!$T$43:$U$58</definedName>
    <definedName name="q?s_ALL" localSheetId="75">ALL!$T$40:$U$55</definedName>
    <definedName name="q?s_AVGO" localSheetId="7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1">CF!$T$56:$U$71</definedName>
    <definedName name="q?s_CNI" localSheetId="68">CNI!$T$43:$U$58</definedName>
    <definedName name="q?s_CPN" localSheetId="40">CPN!$T$43:$U$58</definedName>
    <definedName name="q?s_dg" localSheetId="10">DG!$T$43:$U$58</definedName>
    <definedName name="q?s_DIS" localSheetId="82">DIS!$T$43:$U$58</definedName>
    <definedName name="q?s_ew" localSheetId="41">EW!$T$43:$U$58</definedName>
    <definedName name="q?s_F" localSheetId="29">F!$T$43:$U$58</definedName>
    <definedName name="q?s_foxa" localSheetId="12">FOXA!$T$43:$U$58</definedName>
    <definedName name="q?s_FTR" localSheetId="83">FTR!$T$43:$U$58</definedName>
    <definedName name="q?s_GILD" localSheetId="84">GILD!$T$43:$U$58</definedName>
    <definedName name="q?s_GM" localSheetId="87">GM!$T$43:$U$58</definedName>
    <definedName name="q?s_HES" localSheetId="63">HES!$T$43:$U$58</definedName>
    <definedName name="q?s_INTC" localSheetId="62">INTC!$T$43:$U$58</definedName>
    <definedName name="q?s_IP" localSheetId="61">IP!$T$43:$U$58</definedName>
    <definedName name="q?s_JNJ" localSheetId="30">JNJ!$T$43:$U$58</definedName>
    <definedName name="q?s_KORS" localSheetId="74">KORS!$T$43:$U$58</definedName>
    <definedName name="q?s_MU" localSheetId="60">MU!#REF!</definedName>
    <definedName name="q?s_MYL" localSheetId="4">MYL!$T$43:$U$58</definedName>
    <definedName name="q?s_nclh" localSheetId="65">NCLH!$T$40:$U$55</definedName>
    <definedName name="q?s_NKE" localSheetId="53">NKE!$T$43:$U$58</definedName>
    <definedName name="q?s_NSC" localSheetId="64">UNP!$T$43:$U$58</definedName>
    <definedName name="q?s_pinc" localSheetId="11">PINC!$T$40:$U$55</definedName>
    <definedName name="q?s_SIG" localSheetId="5">SIG!#REF!</definedName>
    <definedName name="q?s_SWKS" localSheetId="67">SWKS!$T$40:$U$55</definedName>
    <definedName name="q?s_tgt" localSheetId="72">TGT!$T$43:$U$58</definedName>
    <definedName name="q?s_TKR" localSheetId="89">TKR!$T$43:$U$58</definedName>
    <definedName name="q?s_tmo" localSheetId="88">TMO!$T$43:$U$58</definedName>
    <definedName name="q?s_UAL" localSheetId="78">UAL!$T$43:$U$58</definedName>
    <definedName name="q?s_UNH" localSheetId="91">UNH!$T$43:$U$58</definedName>
    <definedName name="q?s_UTX" localSheetId="90">UTX!$T$43:$U$58</definedName>
    <definedName name="q?s_vgk" localSheetId="55">VGK!$T$43:$U$56</definedName>
    <definedName name="q?s_WWD" localSheetId="8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92" l="1"/>
  <c r="C18" i="92"/>
  <c r="F18" i="99"/>
  <c r="C18" i="99"/>
  <c r="K18" i="86"/>
  <c r="H18" i="86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4" i="51"/>
  <c r="H174" i="51"/>
  <c r="G174" i="51"/>
  <c r="F52" i="51"/>
  <c r="C18" i="101"/>
  <c r="F58" i="92"/>
  <c r="H58" i="92"/>
  <c r="G58" i="92"/>
  <c r="F293" i="25"/>
  <c r="G293" i="25"/>
  <c r="H293" i="25"/>
  <c r="H19" i="109"/>
  <c r="C19" i="109"/>
  <c r="H85" i="109"/>
  <c r="F19" i="109"/>
  <c r="M19" i="109"/>
  <c r="F85" i="109"/>
  <c r="C85" i="109"/>
  <c r="M85" i="109"/>
  <c r="K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2" i="25"/>
  <c r="G292" i="25"/>
  <c r="H29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1" i="25"/>
  <c r="H291" i="25"/>
  <c r="G29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6" i="46"/>
  <c r="G96" i="46"/>
  <c r="H96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M19" i="108"/>
  <c r="H19" i="108"/>
  <c r="C85" i="108"/>
  <c r="F85" i="108"/>
  <c r="F19" i="108"/>
  <c r="H85" i="108"/>
  <c r="K85" i="108"/>
  <c r="C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H85" i="107"/>
  <c r="H19" i="107"/>
  <c r="K85" i="107"/>
  <c r="M19" i="107"/>
  <c r="C19" i="107"/>
  <c r="K19" i="107"/>
  <c r="F19" i="107"/>
  <c r="C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K19" i="106"/>
  <c r="C19" i="106"/>
  <c r="M85" i="106"/>
  <c r="H19" i="106"/>
  <c r="F85" i="106"/>
  <c r="H85" i="106"/>
  <c r="C85" i="106"/>
  <c r="K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7" i="46"/>
  <c r="H77" i="46"/>
  <c r="G77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M19" i="47"/>
  <c r="H37" i="46"/>
  <c r="H19" i="47"/>
  <c r="C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C85" i="105"/>
  <c r="H19" i="105"/>
  <c r="C19" i="105"/>
  <c r="H85" i="105"/>
  <c r="K19" i="105"/>
  <c r="F19" i="105"/>
  <c r="F85" i="105"/>
  <c r="M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H19" i="104"/>
  <c r="K19" i="104"/>
  <c r="C85" i="104"/>
  <c r="K85" i="104"/>
  <c r="M85" i="104"/>
  <c r="C19" i="104"/>
  <c r="F85" i="104"/>
  <c r="F19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85" i="103"/>
  <c r="M19" i="103"/>
  <c r="C85" i="103"/>
  <c r="F85" i="103"/>
  <c r="M85" i="103"/>
  <c r="C19" i="103"/>
  <c r="H85" i="103"/>
  <c r="H19" i="103"/>
  <c r="F19" i="103"/>
  <c r="K19" i="89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85" i="102"/>
  <c r="C19" i="102"/>
  <c r="H19" i="102"/>
  <c r="K19" i="102"/>
  <c r="H85" i="102"/>
  <c r="F85" i="102"/>
  <c r="M19" i="102"/>
  <c r="F19" i="102"/>
  <c r="K85" i="102"/>
  <c r="M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H85" i="100"/>
  <c r="F85" i="101"/>
  <c r="F19" i="100"/>
  <c r="F19" i="99"/>
  <c r="K19" i="100"/>
  <c r="C85" i="100"/>
  <c r="M19" i="101"/>
  <c r="M19" i="100"/>
  <c r="K19" i="101"/>
  <c r="K85" i="100"/>
  <c r="H85" i="101"/>
  <c r="C19" i="100"/>
  <c r="H19" i="100"/>
  <c r="C19" i="101"/>
  <c r="C85" i="101"/>
  <c r="M85" i="100"/>
  <c r="M85" i="99"/>
  <c r="C85" i="99"/>
  <c r="K19" i="99"/>
  <c r="C19" i="99"/>
  <c r="K85" i="101"/>
  <c r="F85" i="100"/>
  <c r="H85" i="99"/>
  <c r="H19" i="101"/>
  <c r="M85" i="101"/>
  <c r="H19" i="99"/>
  <c r="F85" i="99"/>
  <c r="K85" i="99"/>
  <c r="F19" i="101"/>
  <c r="M19" i="99"/>
  <c r="Q2" i="99" l="1"/>
  <c r="Q3" i="99" s="1"/>
  <c r="Q6" i="99" s="1"/>
  <c r="M66" i="101"/>
  <c r="Q10" i="101" s="1"/>
  <c r="J46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19" i="98"/>
  <c r="K25" i="88"/>
  <c r="C85" i="98"/>
  <c r="C85" i="97"/>
  <c r="K85" i="98"/>
  <c r="M85" i="97"/>
  <c r="M19" i="98"/>
  <c r="F19" i="98"/>
  <c r="F19" i="97"/>
  <c r="H85" i="97"/>
  <c r="H19" i="98"/>
  <c r="M19" i="97"/>
  <c r="F85" i="97"/>
  <c r="C19" i="97"/>
  <c r="K19" i="98"/>
  <c r="H85" i="98"/>
  <c r="H19" i="97"/>
  <c r="K85" i="97"/>
  <c r="M85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19" i="96"/>
  <c r="F84" i="96"/>
  <c r="F19" i="96"/>
  <c r="M84" i="96"/>
  <c r="H84" i="96"/>
  <c r="M19" i="96"/>
  <c r="K19" i="96"/>
  <c r="K84" i="96"/>
  <c r="C19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H85" i="95"/>
  <c r="F19" i="95"/>
  <c r="H19" i="95"/>
  <c r="F85" i="95"/>
  <c r="K19" i="95"/>
  <c r="M19" i="95"/>
  <c r="C19" i="95"/>
  <c r="K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M85" i="94"/>
  <c r="F85" i="94"/>
  <c r="M19" i="94"/>
  <c r="H19" i="94"/>
  <c r="H85" i="94"/>
  <c r="F19" i="94"/>
  <c r="C19" i="94"/>
  <c r="C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C85" i="93"/>
  <c r="M19" i="93"/>
  <c r="K85" i="93"/>
  <c r="M85" i="93"/>
  <c r="F19" i="93"/>
  <c r="H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F19" i="91"/>
  <c r="M19" i="92"/>
  <c r="K19" i="92"/>
  <c r="H19" i="91"/>
  <c r="M85" i="92"/>
  <c r="F19" i="47"/>
  <c r="F85" i="92"/>
  <c r="K19" i="91"/>
  <c r="C19" i="91"/>
  <c r="H19" i="92"/>
  <c r="C19" i="92"/>
  <c r="H85" i="92"/>
  <c r="M85" i="91"/>
  <c r="M19" i="91"/>
  <c r="C85" i="92"/>
  <c r="F19" i="92"/>
  <c r="F85" i="91"/>
  <c r="H85" i="91"/>
  <c r="K85" i="92"/>
  <c r="K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7" i="46"/>
  <c r="H57" i="46"/>
  <c r="G57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85" i="90"/>
  <c r="M19" i="90"/>
  <c r="C85" i="90"/>
  <c r="F85" i="90"/>
  <c r="F19" i="90"/>
  <c r="H19" i="90"/>
  <c r="C19" i="90"/>
  <c r="H85" i="90"/>
  <c r="K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F85" i="89"/>
  <c r="H58" i="51"/>
  <c r="H19" i="89"/>
  <c r="K85" i="89"/>
  <c r="H85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M85" i="87"/>
  <c r="C19" i="87"/>
  <c r="F85" i="87"/>
  <c r="C101" i="88"/>
  <c r="M19" i="87"/>
  <c r="H19" i="87"/>
  <c r="H101" i="88"/>
  <c r="M25" i="88"/>
  <c r="H85" i="87"/>
  <c r="K101" i="88"/>
  <c r="C85" i="87"/>
  <c r="F25" i="88"/>
  <c r="F101" i="88"/>
  <c r="K85" i="87"/>
  <c r="M101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M19" i="86"/>
  <c r="M85" i="86"/>
  <c r="K85" i="86"/>
  <c r="H85" i="86"/>
  <c r="F85" i="86"/>
  <c r="F19" i="86"/>
  <c r="C19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2" i="46"/>
  <c r="G42" i="46"/>
  <c r="H42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F19" i="85"/>
  <c r="F85" i="85"/>
  <c r="K85" i="85"/>
  <c r="M19" i="85"/>
  <c r="M85" i="85"/>
  <c r="C85" i="85"/>
  <c r="K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25" i="84"/>
  <c r="C85" i="83"/>
  <c r="M19" i="83"/>
  <c r="H25" i="84"/>
  <c r="F85" i="83"/>
  <c r="M25" i="84"/>
  <c r="K110" i="84"/>
  <c r="M85" i="83"/>
  <c r="C110" i="84"/>
  <c r="M110" i="84"/>
  <c r="H19" i="83"/>
  <c r="H110" i="84"/>
  <c r="K19" i="83"/>
  <c r="C19" i="83"/>
  <c r="C25" i="84"/>
  <c r="K85" i="83"/>
  <c r="F110" i="84"/>
  <c r="F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M18" i="74"/>
  <c r="H18" i="74"/>
  <c r="H19" i="82"/>
  <c r="C18" i="74"/>
  <c r="F60" i="82"/>
  <c r="C60" i="82"/>
  <c r="M19" i="82"/>
  <c r="H60" i="82"/>
  <c r="C19" i="82"/>
  <c r="K60" i="82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H78" i="75"/>
  <c r="C78" i="75"/>
  <c r="H96" i="31"/>
  <c r="K78" i="75"/>
  <c r="M78" i="75"/>
  <c r="K96" i="31"/>
  <c r="M96" i="31"/>
  <c r="C96" i="31"/>
  <c r="F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85" i="64"/>
  <c r="K19" i="64"/>
  <c r="H19" i="64"/>
  <c r="H85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30" i="81"/>
  <c r="M110" i="81"/>
  <c r="H110" i="81"/>
  <c r="C110" i="81"/>
  <c r="H30" i="81"/>
  <c r="F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H85" i="80"/>
  <c r="C85" i="80"/>
  <c r="F19" i="80"/>
  <c r="K85" i="80"/>
  <c r="K19" i="80"/>
  <c r="C19" i="80"/>
  <c r="M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C19" i="79"/>
  <c r="F65" i="79"/>
  <c r="F19" i="79"/>
  <c r="K65" i="79"/>
  <c r="C65" i="79"/>
  <c r="H19" i="79"/>
  <c r="M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85" i="78"/>
  <c r="C19" i="78"/>
  <c r="F19" i="78"/>
  <c r="C85" i="78"/>
  <c r="K85" i="78"/>
  <c r="M19" i="78"/>
  <c r="K19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19" i="77"/>
  <c r="H89" i="77"/>
  <c r="C89" i="77"/>
  <c r="M89" i="77"/>
  <c r="H19" i="77"/>
  <c r="F19" i="77"/>
  <c r="F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M93" i="68"/>
  <c r="C93" i="68"/>
  <c r="K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3" i="25"/>
  <c r="H823" i="25"/>
  <c r="C823" i="25"/>
  <c r="F799" i="25"/>
  <c r="F798" i="25"/>
  <c r="F797" i="25"/>
  <c r="F796" i="25"/>
  <c r="F795" i="25"/>
  <c r="F794" i="25"/>
  <c r="F793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F705" i="25"/>
  <c r="F704" i="25"/>
  <c r="F703" i="25"/>
  <c r="K702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4" i="25"/>
  <c r="K824" i="25"/>
  <c r="M824" i="25"/>
  <c r="H824" i="25"/>
  <c r="F824" i="25"/>
  <c r="O364" i="38" l="1"/>
  <c r="Z364" i="38"/>
  <c r="N363" i="38"/>
  <c r="F823" i="25"/>
  <c r="K823" i="25"/>
  <c r="P363" i="38"/>
  <c r="O363" i="38" l="1"/>
  <c r="Z363" i="38"/>
  <c r="M560" i="25"/>
  <c r="Q10" i="25" s="1"/>
  <c r="K293" i="25" s="1"/>
  <c r="E362" i="38"/>
  <c r="H362" i="38"/>
  <c r="K362" i="38"/>
  <c r="M362" i="38"/>
  <c r="U362" i="38" s="1"/>
  <c r="S362" i="38"/>
  <c r="K291" i="25" l="1"/>
  <c r="K292" i="25"/>
  <c r="K289" i="25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H306" i="25"/>
  <c r="G306" i="25"/>
  <c r="H305" i="25"/>
  <c r="G305" i="25"/>
  <c r="H304" i="25"/>
  <c r="G304" i="25"/>
  <c r="H303" i="25"/>
  <c r="G303" i="25"/>
  <c r="H302" i="25"/>
  <c r="G302" i="25"/>
  <c r="H301" i="25"/>
  <c r="G301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47" i="38" s="1"/>
  <c r="X747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5"/>
  <c r="H19" i="52"/>
  <c r="M63" i="66"/>
  <c r="F19" i="69"/>
  <c r="F58" i="51"/>
  <c r="C65" i="71"/>
  <c r="K19" i="73"/>
  <c r="H213" i="57"/>
  <c r="K19" i="60"/>
  <c r="K65" i="63"/>
  <c r="M19" i="34"/>
  <c r="K199" i="58"/>
  <c r="M23" i="17"/>
  <c r="H19" i="75"/>
  <c r="M19" i="69"/>
  <c r="H23" i="17"/>
  <c r="H100" i="34"/>
  <c r="K19" i="3"/>
  <c r="F23" i="17"/>
  <c r="H19" i="69"/>
  <c r="C108" i="45"/>
  <c r="C63" i="66"/>
  <c r="K19" i="52"/>
  <c r="H19" i="53"/>
  <c r="M451" i="17"/>
  <c r="F19" i="63"/>
  <c r="K19" i="68"/>
  <c r="C72" i="59"/>
  <c r="F75" i="41"/>
  <c r="M19" i="70"/>
  <c r="H19" i="61"/>
  <c r="C199" i="58"/>
  <c r="K23" i="17"/>
  <c r="C86" i="53"/>
  <c r="C19" i="71"/>
  <c r="K100" i="34"/>
  <c r="C19" i="73"/>
  <c r="C81" i="61"/>
  <c r="M19" i="55"/>
  <c r="M90" i="72"/>
  <c r="C25" i="31"/>
  <c r="H94" i="52"/>
  <c r="H90" i="72"/>
  <c r="F28" i="43"/>
  <c r="M72" i="59"/>
  <c r="M19" i="71"/>
  <c r="H86" i="53"/>
  <c r="H77" i="70"/>
  <c r="K213" i="57"/>
  <c r="C19" i="66"/>
  <c r="F19" i="64"/>
  <c r="K108" i="45"/>
  <c r="C119" i="7"/>
  <c r="K19" i="34"/>
  <c r="M19" i="52"/>
  <c r="H19" i="68"/>
  <c r="K19" i="70"/>
  <c r="F85" i="64"/>
  <c r="C19" i="75"/>
  <c r="M23" i="57"/>
  <c r="K19" i="66"/>
  <c r="C90" i="72"/>
  <c r="F86" i="53"/>
  <c r="K90" i="72"/>
  <c r="C105" i="25"/>
  <c r="K19" i="72"/>
  <c r="M58" i="51"/>
  <c r="M19" i="45"/>
  <c r="M19" i="62"/>
  <c r="C77" i="70"/>
  <c r="K19" i="41"/>
  <c r="K67" i="60"/>
  <c r="H75" i="41"/>
  <c r="C100" i="34"/>
  <c r="H55" i="50"/>
  <c r="C19" i="53"/>
  <c r="C19" i="50"/>
  <c r="H19" i="59"/>
  <c r="F81" i="61"/>
  <c r="K19" i="59"/>
  <c r="C67" i="60"/>
  <c r="C19" i="54"/>
  <c r="K51" i="54"/>
  <c r="F19" i="75"/>
  <c r="C19" i="52"/>
  <c r="M19" i="53"/>
  <c r="F19" i="34"/>
  <c r="M19" i="61"/>
  <c r="C19" i="61"/>
  <c r="C75" i="41"/>
  <c r="K19" i="71"/>
  <c r="H199" i="58"/>
  <c r="H19" i="70"/>
  <c r="K55" i="50"/>
  <c r="M19" i="41"/>
  <c r="C19" i="63"/>
  <c r="F77" i="70"/>
  <c r="F72" i="59"/>
  <c r="K94" i="52"/>
  <c r="F19" i="52"/>
  <c r="F19" i="68"/>
  <c r="H19" i="50"/>
  <c r="F451" i="17"/>
  <c r="M19" i="54"/>
  <c r="K156" i="49"/>
  <c r="K65" i="71"/>
  <c r="C65" i="63"/>
  <c r="F19" i="41"/>
  <c r="H30" i="40"/>
  <c r="H19" i="41"/>
  <c r="M67" i="60"/>
  <c r="C94" i="52"/>
  <c r="M19" i="3"/>
  <c r="F19" i="54"/>
  <c r="F19" i="72"/>
  <c r="F30" i="49"/>
  <c r="K81" i="61"/>
  <c r="F156" i="49"/>
  <c r="C213" i="57"/>
  <c r="C30" i="40"/>
  <c r="C19" i="3"/>
  <c r="K19" i="69"/>
  <c r="H19" i="3"/>
  <c r="H105" i="25"/>
  <c r="H72" i="59"/>
  <c r="M100" i="34"/>
  <c r="M75" i="41"/>
  <c r="M19" i="59"/>
  <c r="F19" i="55"/>
  <c r="H38" i="58"/>
  <c r="K19" i="61"/>
  <c r="F19" i="50"/>
  <c r="M19" i="63"/>
  <c r="M94" i="52"/>
  <c r="C19" i="69"/>
  <c r="H19" i="62"/>
  <c r="K19" i="53"/>
  <c r="C19" i="68"/>
  <c r="H451" i="17"/>
  <c r="F65" i="71"/>
  <c r="F19" i="60"/>
  <c r="C156" i="49"/>
  <c r="M81" i="61"/>
  <c r="F19" i="3"/>
  <c r="K119" i="7"/>
  <c r="H19" i="55"/>
  <c r="H81" i="61"/>
  <c r="H19" i="71"/>
  <c r="C19" i="41"/>
  <c r="M77" i="70"/>
  <c r="C451" i="17"/>
  <c r="M65" i="71"/>
  <c r="H51" i="54"/>
  <c r="M19" i="73"/>
  <c r="F119" i="7"/>
  <c r="F38" i="58"/>
  <c r="K19" i="50"/>
  <c r="F19" i="73"/>
  <c r="F19" i="66"/>
  <c r="H65" i="71"/>
  <c r="C23" i="57"/>
  <c r="H25" i="31"/>
  <c r="F90" i="72"/>
  <c r="C51" i="54"/>
  <c r="M19" i="72"/>
  <c r="K25" i="31"/>
  <c r="M213" i="57"/>
  <c r="K77" i="70"/>
  <c r="C23" i="17"/>
  <c r="C19" i="70"/>
  <c r="K30" i="40"/>
  <c r="M19" i="75"/>
  <c r="C55" i="50"/>
  <c r="F19" i="61"/>
  <c r="F30" i="40"/>
  <c r="K23" i="57"/>
  <c r="F19" i="59"/>
  <c r="M38" i="58"/>
  <c r="F19" i="45"/>
  <c r="H19" i="60"/>
  <c r="K38" i="58"/>
  <c r="C19" i="64"/>
  <c r="M119" i="7"/>
  <c r="K75" i="41"/>
  <c r="H19" i="73"/>
  <c r="M51" i="54"/>
  <c r="F65" i="63"/>
  <c r="H156" i="49"/>
  <c r="K18" i="74"/>
  <c r="C38" i="58"/>
  <c r="H19" i="63"/>
  <c r="C19" i="60"/>
  <c r="M19" i="60"/>
  <c r="K58" i="51"/>
  <c r="K19" i="55"/>
  <c r="C85" i="64"/>
  <c r="C19" i="62"/>
  <c r="K63" i="66"/>
  <c r="M30" i="49"/>
  <c r="F63" i="66"/>
  <c r="K19" i="63"/>
  <c r="F23" i="57"/>
  <c r="C19" i="34"/>
  <c r="F67" i="60"/>
  <c r="K72" i="59"/>
  <c r="C19" i="72"/>
  <c r="H65" i="63"/>
  <c r="K86" i="53"/>
  <c r="F55" i="50"/>
  <c r="M19" i="66"/>
  <c r="C19" i="55"/>
  <c r="M30" i="40"/>
  <c r="H19" i="66"/>
  <c r="C30" i="49"/>
  <c r="M86" i="53"/>
  <c r="F19" i="70"/>
  <c r="H108" i="45"/>
  <c r="F100" i="34"/>
  <c r="C19" i="45"/>
  <c r="F19" i="71"/>
  <c r="F18" i="74"/>
  <c r="F94" i="52"/>
  <c r="F213" i="57"/>
  <c r="H67" i="60"/>
  <c r="M19" i="50"/>
  <c r="M65" i="63"/>
  <c r="M55" i="50"/>
  <c r="K19" i="54"/>
  <c r="F25" i="31"/>
  <c r="H119" i="7"/>
  <c r="C19" i="59"/>
  <c r="M156" i="49"/>
  <c r="M19" i="68"/>
  <c r="M25" i="31"/>
  <c r="K451" i="17"/>
  <c r="F199" i="58"/>
  <c r="F19" i="62"/>
  <c r="H63" i="66"/>
  <c r="F19" i="53"/>
  <c r="H19" i="54"/>
  <c r="H19" i="34"/>
  <c r="K19" i="62"/>
  <c r="M199" i="58"/>
  <c r="H19" i="72"/>
  <c r="F105" i="25"/>
  <c r="F51" i="54"/>
  <c r="F108" i="45"/>
  <c r="M108" i="45"/>
  <c r="V745" i="38" l="1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6" i="38" l="1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K101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K174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6" i="38" l="1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5" i="46"/>
  <c r="K96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6" i="51"/>
  <c r="K167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<sst xmlns="http://schemas.openxmlformats.org/spreadsheetml/2006/main" count="8113" uniqueCount="1309">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</sst>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92"/>
      <tableStyleElement type="headerRow" dxfId="2991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12408"/>
        <c:axId val="407016824"/>
      </c:scatterChart>
      <c:valAx>
        <c:axId val="40761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16824"/>
        <c:crosses val="autoZero"/>
        <c:crossBetween val="midCat"/>
      </c:valAx>
      <c:valAx>
        <c:axId val="407016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1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454368"/>
        <c:axId val="465906960"/>
      </c:scatterChart>
      <c:valAx>
        <c:axId val="46645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06960"/>
        <c:crosses val="autoZero"/>
        <c:crossBetween val="midCat"/>
      </c:valAx>
      <c:valAx>
        <c:axId val="4659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543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06288"/>
        <c:axId val="159889504"/>
      </c:scatterChart>
      <c:valAx>
        <c:axId val="45210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9504"/>
        <c:crosses val="autoZero"/>
        <c:crossBetween val="midCat"/>
      </c:valAx>
      <c:valAx>
        <c:axId val="1598895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0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49704"/>
        <c:axId val="466847352"/>
      </c:scatterChart>
      <c:valAx>
        <c:axId val="46684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47352"/>
        <c:crosses val="autoZero"/>
        <c:crossBetween val="midCat"/>
      </c:valAx>
      <c:valAx>
        <c:axId val="4668473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4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51272"/>
        <c:axId val="466852448"/>
      </c:scatterChart>
      <c:valAx>
        <c:axId val="46685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2448"/>
        <c:crosses val="autoZero"/>
        <c:crossBetween val="midCat"/>
      </c:valAx>
      <c:valAx>
        <c:axId val="4668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53624"/>
        <c:axId val="466852840"/>
      </c:scatterChart>
      <c:valAx>
        <c:axId val="466853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2840"/>
        <c:crosses val="autoZero"/>
        <c:crossBetween val="midCat"/>
      </c:valAx>
      <c:valAx>
        <c:axId val="4668528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3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46960"/>
        <c:axId val="466848528"/>
      </c:scatterChart>
      <c:valAx>
        <c:axId val="46684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48528"/>
        <c:crosses val="autoZero"/>
        <c:crossBetween val="midCat"/>
      </c:valAx>
      <c:valAx>
        <c:axId val="466848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469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50880"/>
        <c:axId val="466851664"/>
      </c:scatterChart>
      <c:valAx>
        <c:axId val="46685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1664"/>
        <c:crosses val="autoZero"/>
        <c:crossBetween val="midCat"/>
      </c:valAx>
      <c:valAx>
        <c:axId val="46685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02856"/>
        <c:axId val="468196192"/>
      </c:lineChart>
      <c:dateAx>
        <c:axId val="46820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96192"/>
        <c:crosses val="autoZero"/>
        <c:auto val="1"/>
        <c:lblOffset val="100"/>
        <c:baseTimeUnit val="days"/>
      </c:dateAx>
      <c:valAx>
        <c:axId val="46819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0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95408"/>
        <c:axId val="468199328"/>
      </c:lineChart>
      <c:dateAx>
        <c:axId val="46819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99328"/>
        <c:crosses val="autoZero"/>
        <c:auto val="1"/>
        <c:lblOffset val="100"/>
        <c:baseTimeUnit val="days"/>
      </c:dateAx>
      <c:valAx>
        <c:axId val="468199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9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853232"/>
        <c:axId val="468284856"/>
      </c:lineChart>
      <c:dateAx>
        <c:axId val="466853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4856"/>
        <c:crosses val="autoZero"/>
        <c:auto val="1"/>
        <c:lblOffset val="100"/>
        <c:baseTimeUnit val="days"/>
      </c:dateAx>
      <c:valAx>
        <c:axId val="46828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285248"/>
        <c:axId val="468282896"/>
      </c:lineChart>
      <c:dateAx>
        <c:axId val="468285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2896"/>
        <c:crosses val="autoZero"/>
        <c:auto val="1"/>
        <c:lblOffset val="100"/>
        <c:baseTimeUnit val="days"/>
      </c:dateAx>
      <c:valAx>
        <c:axId val="46828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81328"/>
        <c:axId val="468282112"/>
      </c:lineChart>
      <c:dateAx>
        <c:axId val="468281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2112"/>
        <c:crosses val="autoZero"/>
        <c:auto val="1"/>
        <c:lblOffset val="100"/>
        <c:baseTimeUnit val="days"/>
      </c:dateAx>
      <c:valAx>
        <c:axId val="46828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85640"/>
        <c:axId val="468281720"/>
      </c:lineChart>
      <c:dateAx>
        <c:axId val="468285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1720"/>
        <c:crosses val="autoZero"/>
        <c:auto val="1"/>
        <c:lblOffset val="100"/>
        <c:baseTimeUnit val="days"/>
      </c:dateAx>
      <c:valAx>
        <c:axId val="4682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279760"/>
        <c:axId val="468280152"/>
      </c:lineChart>
      <c:dateAx>
        <c:axId val="468279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0152"/>
        <c:crosses val="autoZero"/>
        <c:auto val="1"/>
        <c:lblOffset val="100"/>
        <c:baseTimeUnit val="days"/>
      </c:dateAx>
      <c:valAx>
        <c:axId val="46828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7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284464"/>
        <c:axId val="468280936"/>
      </c:lineChart>
      <c:dateAx>
        <c:axId val="468284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0936"/>
        <c:crosses val="autoZero"/>
        <c:auto val="1"/>
        <c:lblOffset val="100"/>
        <c:baseTimeUnit val="days"/>
      </c:dateAx>
      <c:valAx>
        <c:axId val="46828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MRO!$B$109:$B$298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</c:numCache>
            </c:numRef>
          </c:cat>
          <c:val>
            <c:numRef>
              <c:f>MRO!$D$109:$D$298</c:f>
              <c:numCache>
                <c:formatCode>0.000</c:formatCode>
                <c:ptCount val="19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MRO!$B$109:$B$298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</c:numCache>
            </c:numRef>
          </c:cat>
          <c:val>
            <c:numRef>
              <c:f>MRO!$E$109:$E$298</c:f>
              <c:numCache>
                <c:formatCode>0.00</c:formatCode>
                <c:ptCount val="19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9248"/>
        <c:axId val="471530032"/>
      </c:lineChart>
      <c:dateAx>
        <c:axId val="47152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30032"/>
        <c:crosses val="autoZero"/>
        <c:auto val="1"/>
        <c:lblOffset val="100"/>
        <c:baseTimeUnit val="days"/>
      </c:dateAx>
      <c:valAx>
        <c:axId val="4715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MRO!$B$109:$B$298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</c:numCache>
            </c:numRef>
          </c:cat>
          <c:val>
            <c:numRef>
              <c:f>MRO!$K$109:$K$298</c:f>
              <c:numCache>
                <c:formatCode>0.00</c:formatCode>
                <c:ptCount val="19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8464"/>
        <c:axId val="471527680"/>
      </c:lineChart>
      <c:dateAx>
        <c:axId val="471528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7680"/>
        <c:crosses val="autoZero"/>
        <c:auto val="1"/>
        <c:lblOffset val="100"/>
        <c:baseTimeUnit val="days"/>
      </c:dateAx>
      <c:valAx>
        <c:axId val="4715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4936"/>
        <c:axId val="471526112"/>
      </c:lineChart>
      <c:dateAx>
        <c:axId val="471524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6112"/>
        <c:crosses val="autoZero"/>
        <c:auto val="1"/>
        <c:lblOffset val="100"/>
        <c:baseTimeUnit val="days"/>
      </c:dateAx>
      <c:valAx>
        <c:axId val="471526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2584"/>
        <c:axId val="471525720"/>
      </c:lineChart>
      <c:dateAx>
        <c:axId val="471522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5720"/>
        <c:crosses val="autoZero"/>
        <c:auto val="1"/>
        <c:lblOffset val="100"/>
        <c:baseTimeUnit val="days"/>
      </c:dateAx>
      <c:valAx>
        <c:axId val="47152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2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6896"/>
        <c:axId val="471523760"/>
      </c:lineChart>
      <c:dateAx>
        <c:axId val="471526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3760"/>
        <c:crosses val="autoZero"/>
        <c:auto val="1"/>
        <c:lblOffset val="100"/>
        <c:baseTimeUnit val="days"/>
      </c:dateAx>
      <c:valAx>
        <c:axId val="471523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7288"/>
        <c:axId val="471528856"/>
      </c:lineChart>
      <c:dateAx>
        <c:axId val="471527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8856"/>
        <c:crosses val="autoZero"/>
        <c:auto val="1"/>
        <c:lblOffset val="100"/>
        <c:baseTimeUnit val="days"/>
      </c:dateAx>
      <c:valAx>
        <c:axId val="47152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7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0936"/>
        <c:axId val="481829760"/>
      </c:lineChart>
      <c:dateAx>
        <c:axId val="481830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29760"/>
        <c:crosses val="autoZero"/>
        <c:auto val="1"/>
        <c:lblOffset val="100"/>
        <c:baseTimeUnit val="days"/>
      </c:dateAx>
      <c:valAx>
        <c:axId val="48182976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09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2896"/>
        <c:axId val="481834464"/>
      </c:lineChart>
      <c:dateAx>
        <c:axId val="48183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4464"/>
        <c:crosses val="autoZero"/>
        <c:auto val="1"/>
        <c:lblOffset val="100"/>
        <c:baseTimeUnit val="days"/>
      </c:dateAx>
      <c:valAx>
        <c:axId val="48183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2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30152"/>
        <c:axId val="481836424"/>
      </c:lineChart>
      <c:dateAx>
        <c:axId val="481830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6424"/>
        <c:crosses val="autoZero"/>
        <c:auto val="1"/>
        <c:lblOffset val="100"/>
        <c:baseTimeUnit val="days"/>
      </c:dateAx>
      <c:valAx>
        <c:axId val="48183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32504"/>
        <c:axId val="481831328"/>
      </c:lineChart>
      <c:dateAx>
        <c:axId val="481832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1328"/>
        <c:crosses val="autoZero"/>
        <c:auto val="1"/>
        <c:lblOffset val="100"/>
        <c:baseTimeUnit val="days"/>
      </c:dateAx>
      <c:valAx>
        <c:axId val="4818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2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28976"/>
        <c:axId val="481831720"/>
      </c:lineChart>
      <c:dateAx>
        <c:axId val="481828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1720"/>
        <c:crosses val="autoZero"/>
        <c:auto val="1"/>
        <c:lblOffset val="100"/>
        <c:baseTimeUnit val="days"/>
      </c:dateAx>
      <c:valAx>
        <c:axId val="48183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2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4072"/>
        <c:axId val="468282504"/>
      </c:lineChart>
      <c:dateAx>
        <c:axId val="481834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2504"/>
        <c:crosses val="autoZero"/>
        <c:auto val="1"/>
        <c:lblOffset val="100"/>
        <c:baseTimeUnit val="days"/>
      </c:dateAx>
      <c:valAx>
        <c:axId val="46828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4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49672"/>
        <c:axId val="483250848"/>
      </c:lineChart>
      <c:dateAx>
        <c:axId val="48324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0848"/>
        <c:crosses val="autoZero"/>
        <c:auto val="1"/>
        <c:lblOffset val="100"/>
        <c:baseTimeUnit val="days"/>
      </c:dateAx>
      <c:valAx>
        <c:axId val="4832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4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53200"/>
        <c:axId val="483250064"/>
      </c:lineChart>
      <c:dateAx>
        <c:axId val="48325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0064"/>
        <c:crosses val="autoZero"/>
        <c:auto val="1"/>
        <c:lblOffset val="100"/>
        <c:baseTimeUnit val="days"/>
      </c:dateAx>
      <c:valAx>
        <c:axId val="4832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50456"/>
        <c:axId val="483249280"/>
      </c:lineChart>
      <c:dateAx>
        <c:axId val="48325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49280"/>
        <c:crosses val="autoZero"/>
        <c:auto val="1"/>
        <c:lblOffset val="100"/>
        <c:baseTimeUnit val="days"/>
      </c:dateAx>
      <c:valAx>
        <c:axId val="48324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55944"/>
        <c:axId val="483251240"/>
      </c:lineChart>
      <c:dateAx>
        <c:axId val="48325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1240"/>
        <c:crosses val="autoZero"/>
        <c:auto val="1"/>
        <c:lblOffset val="100"/>
        <c:baseTimeUnit val="days"/>
      </c:dateAx>
      <c:valAx>
        <c:axId val="48325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52416"/>
        <c:axId val="483254768"/>
      </c:lineChart>
      <c:dateAx>
        <c:axId val="48325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4768"/>
        <c:crosses val="autoZero"/>
        <c:auto val="1"/>
        <c:lblOffset val="100"/>
        <c:baseTimeUnit val="days"/>
      </c:dateAx>
      <c:valAx>
        <c:axId val="48325476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55160"/>
        <c:axId val="483256336"/>
      </c:lineChart>
      <c:dateAx>
        <c:axId val="483255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6336"/>
        <c:crosses val="autoZero"/>
        <c:auto val="1"/>
        <c:lblOffset val="100"/>
        <c:baseTimeUnit val="days"/>
      </c:dateAx>
      <c:valAx>
        <c:axId val="48325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55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08784"/>
        <c:axId val="484012704"/>
      </c:lineChart>
      <c:dateAx>
        <c:axId val="48400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2704"/>
        <c:crosses val="autoZero"/>
        <c:auto val="1"/>
        <c:lblOffset val="100"/>
        <c:baseTimeUnit val="days"/>
      </c:dateAx>
      <c:valAx>
        <c:axId val="484012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1528"/>
        <c:axId val="484011920"/>
      </c:lineChart>
      <c:dateAx>
        <c:axId val="484011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1920"/>
        <c:crosses val="autoZero"/>
        <c:auto val="1"/>
        <c:lblOffset val="100"/>
        <c:baseTimeUnit val="days"/>
      </c:dateAx>
      <c:valAx>
        <c:axId val="4840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2312"/>
        <c:axId val="484014272"/>
      </c:lineChart>
      <c:dateAx>
        <c:axId val="484012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4272"/>
        <c:crosses val="autoZero"/>
        <c:auto val="1"/>
        <c:lblOffset val="100"/>
        <c:baseTimeUnit val="days"/>
      </c:dateAx>
      <c:valAx>
        <c:axId val="4840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2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09568"/>
        <c:axId val="484010352"/>
      </c:lineChart>
      <c:dateAx>
        <c:axId val="484009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0352"/>
        <c:crosses val="autoZero"/>
        <c:auto val="1"/>
        <c:lblOffset val="100"/>
        <c:baseTimeUnit val="days"/>
      </c:dateAx>
      <c:valAx>
        <c:axId val="4840103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0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0744"/>
        <c:axId val="500283208"/>
      </c:lineChart>
      <c:dateAx>
        <c:axId val="484010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83208"/>
        <c:crosses val="autoZero"/>
        <c:auto val="1"/>
        <c:lblOffset val="100"/>
        <c:baseTimeUnit val="days"/>
      </c:dateAx>
      <c:valAx>
        <c:axId val="50028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83600"/>
        <c:axId val="500280856"/>
      </c:lineChart>
      <c:dateAx>
        <c:axId val="500283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80856"/>
        <c:crosses val="autoZero"/>
        <c:auto val="1"/>
        <c:lblOffset val="100"/>
        <c:baseTimeUnit val="days"/>
      </c:dateAx>
      <c:valAx>
        <c:axId val="50028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8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81640"/>
        <c:axId val="500277328"/>
      </c:lineChart>
      <c:dateAx>
        <c:axId val="50028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77328"/>
        <c:crosses val="autoZero"/>
        <c:auto val="1"/>
        <c:lblOffset val="100"/>
        <c:baseTimeUnit val="days"/>
      </c:dateAx>
      <c:valAx>
        <c:axId val="5002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8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78112"/>
        <c:axId val="500280464"/>
      </c:lineChart>
      <c:dateAx>
        <c:axId val="500278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80464"/>
        <c:crosses val="autoZero"/>
        <c:auto val="1"/>
        <c:lblOffset val="100"/>
        <c:baseTimeUnit val="days"/>
      </c:dateAx>
      <c:valAx>
        <c:axId val="50028046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7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01608"/>
        <c:axId val="508692984"/>
      </c:lineChart>
      <c:dateAx>
        <c:axId val="50870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2984"/>
        <c:crosses val="autoZero"/>
        <c:auto val="1"/>
        <c:lblOffset val="100"/>
        <c:baseTimeUnit val="days"/>
      </c:dateAx>
      <c:valAx>
        <c:axId val="50869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691024"/>
        <c:axId val="508696512"/>
      </c:scatterChart>
      <c:valAx>
        <c:axId val="50869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6512"/>
        <c:crosses val="autoZero"/>
        <c:crossBetween val="midCat"/>
      </c:valAx>
      <c:valAx>
        <c:axId val="508696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697296"/>
        <c:axId val="508697688"/>
      </c:scatterChart>
      <c:valAx>
        <c:axId val="50869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7688"/>
        <c:crosses val="autoZero"/>
        <c:crossBetween val="midCat"/>
      </c:valAx>
      <c:valAx>
        <c:axId val="50869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02784"/>
        <c:axId val="508691808"/>
      </c:lineChart>
      <c:catAx>
        <c:axId val="50870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1808"/>
        <c:crosses val="autoZero"/>
        <c:auto val="1"/>
        <c:lblAlgn val="ctr"/>
        <c:lblOffset val="100"/>
        <c:noMultiLvlLbl val="0"/>
      </c:catAx>
      <c:valAx>
        <c:axId val="508691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00040"/>
        <c:axId val="508692200"/>
      </c:lineChart>
      <c:dateAx>
        <c:axId val="50870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92200"/>
        <c:crosses val="autoZero"/>
        <c:auto val="1"/>
        <c:lblOffset val="100"/>
        <c:baseTimeUnit val="days"/>
      </c:dateAx>
      <c:valAx>
        <c:axId val="508692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05920"/>
        <c:axId val="508704744"/>
      </c:lineChart>
      <c:dateAx>
        <c:axId val="50870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4744"/>
        <c:crosses val="autoZero"/>
        <c:auto val="1"/>
        <c:lblOffset val="100"/>
        <c:baseTimeUnit val="days"/>
      </c:dateAx>
      <c:valAx>
        <c:axId val="508704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706312"/>
        <c:axId val="508704352"/>
      </c:lineChart>
      <c:dateAx>
        <c:axId val="50870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4352"/>
        <c:crosses val="autoZero"/>
        <c:auto val="1"/>
        <c:lblOffset val="100"/>
        <c:baseTimeUnit val="days"/>
      </c:dateAx>
      <c:valAx>
        <c:axId val="508704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52864"/>
        <c:axId val="512846200"/>
      </c:lineChart>
      <c:dateAx>
        <c:axId val="512852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6200"/>
        <c:crosses val="autoZero"/>
        <c:auto val="1"/>
        <c:lblOffset val="100"/>
        <c:baseTimeUnit val="days"/>
      </c:dateAx>
      <c:valAx>
        <c:axId val="51284620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46592"/>
        <c:axId val="512853648"/>
      </c:lineChart>
      <c:dateAx>
        <c:axId val="512846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3648"/>
        <c:crosses val="autoZero"/>
        <c:auto val="1"/>
        <c:lblOffset val="100"/>
        <c:baseTimeUnit val="days"/>
      </c:dateAx>
      <c:valAx>
        <c:axId val="5128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46984"/>
        <c:axId val="512854824"/>
      </c:lineChart>
      <c:dateAx>
        <c:axId val="512846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4824"/>
        <c:crosses val="autoZero"/>
        <c:auto val="1"/>
        <c:lblOffset val="100"/>
        <c:baseTimeUnit val="days"/>
      </c:dateAx>
      <c:valAx>
        <c:axId val="512854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55216"/>
        <c:axId val="512849336"/>
      </c:lineChart>
      <c:catAx>
        <c:axId val="51285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9336"/>
        <c:crosses val="autoZero"/>
        <c:auto val="1"/>
        <c:lblAlgn val="ctr"/>
        <c:lblOffset val="100"/>
        <c:noMultiLvlLbl val="0"/>
      </c:catAx>
      <c:valAx>
        <c:axId val="512849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44632"/>
        <c:axId val="512844240"/>
      </c:lineChart>
      <c:catAx>
        <c:axId val="512844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4240"/>
        <c:crosses val="autoZero"/>
        <c:auto val="1"/>
        <c:lblAlgn val="ctr"/>
        <c:lblOffset val="100"/>
        <c:noMultiLvlLbl val="0"/>
      </c:catAx>
      <c:valAx>
        <c:axId val="512844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4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858744"/>
        <c:axId val="512858352"/>
      </c:lineChart>
      <c:dateAx>
        <c:axId val="512858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8352"/>
        <c:crosses val="autoZero"/>
        <c:auto val="1"/>
        <c:lblOffset val="100"/>
        <c:baseTimeUnit val="days"/>
      </c:dateAx>
      <c:valAx>
        <c:axId val="5128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859136"/>
        <c:axId val="512859528"/>
      </c:lineChart>
      <c:dateAx>
        <c:axId val="512859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9528"/>
        <c:crosses val="autoZero"/>
        <c:auto val="1"/>
        <c:lblOffset val="100"/>
        <c:baseTimeUnit val="days"/>
      </c:dateAx>
      <c:valAx>
        <c:axId val="51285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463272"/>
        <c:axId val="569465624"/>
      </c:lineChart>
      <c:dateAx>
        <c:axId val="569463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5624"/>
        <c:crosses val="autoZero"/>
        <c:auto val="1"/>
        <c:lblOffset val="100"/>
        <c:baseTimeUnit val="days"/>
      </c:dateAx>
      <c:valAx>
        <c:axId val="56946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64056"/>
        <c:axId val="569459744"/>
      </c:lineChart>
      <c:dateAx>
        <c:axId val="56946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9744"/>
        <c:crosses val="autoZero"/>
        <c:auto val="1"/>
        <c:lblOffset val="100"/>
        <c:baseTimeUnit val="days"/>
      </c:dateAx>
      <c:valAx>
        <c:axId val="5694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57000"/>
        <c:axId val="569462488"/>
      </c:lineChart>
      <c:dateAx>
        <c:axId val="56945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2488"/>
        <c:crosses val="autoZero"/>
        <c:auto val="1"/>
        <c:lblOffset val="100"/>
        <c:baseTimeUnit val="days"/>
      </c:dateAx>
      <c:valAx>
        <c:axId val="569462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58568"/>
        <c:axId val="569460136"/>
      </c:lineChart>
      <c:dateAx>
        <c:axId val="569458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0136"/>
        <c:crosses val="autoZero"/>
        <c:auto val="1"/>
        <c:lblOffset val="100"/>
        <c:baseTimeUnit val="days"/>
      </c:dateAx>
      <c:valAx>
        <c:axId val="569460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63664"/>
        <c:axId val="569454648"/>
      </c:lineChart>
      <c:dateAx>
        <c:axId val="569463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4648"/>
        <c:crosses val="autoZero"/>
        <c:auto val="1"/>
        <c:lblOffset val="100"/>
        <c:baseTimeUnit val="days"/>
      </c:dateAx>
      <c:valAx>
        <c:axId val="5694546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66408"/>
        <c:axId val="569455040"/>
      </c:lineChart>
      <c:dateAx>
        <c:axId val="569466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5040"/>
        <c:crosses val="autoZero"/>
        <c:auto val="1"/>
        <c:lblOffset val="100"/>
        <c:baseTimeUnit val="days"/>
      </c:dateAx>
      <c:valAx>
        <c:axId val="5694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66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57784"/>
        <c:axId val="569458176"/>
      </c:lineChart>
      <c:catAx>
        <c:axId val="56945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8176"/>
        <c:crosses val="autoZero"/>
        <c:auto val="1"/>
        <c:lblAlgn val="ctr"/>
        <c:lblOffset val="100"/>
        <c:noMultiLvlLbl val="0"/>
      </c:catAx>
      <c:valAx>
        <c:axId val="5694581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5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44368"/>
        <c:axId val="569743976"/>
      </c:lineChart>
      <c:dateAx>
        <c:axId val="569744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43976"/>
        <c:crosses val="autoZero"/>
        <c:auto val="1"/>
        <c:lblOffset val="100"/>
        <c:baseTimeUnit val="days"/>
      </c:dateAx>
      <c:valAx>
        <c:axId val="569743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4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1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wsj.com/mdc/public/page/2_3021-peyield.html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nasdaq.com/markets/corn.aspx?timeframe=2y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trendforce.com/price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2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2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wsj.com/mdc/public/page/2_3021-peyield.html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3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2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4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5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0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6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8" activePane="bottomLeft" state="frozen"/>
      <selection pane="bottomLeft" activeCell="O90" sqref="O9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2">
        <v>18.82</v>
      </c>
      <c r="G2" s="78">
        <v>23.605426666666663</v>
      </c>
      <c r="H2">
        <v>1500</v>
      </c>
      <c r="I2" s="2">
        <v>28230</v>
      </c>
      <c r="J2" s="2">
        <v>35408.139999999992</v>
      </c>
      <c r="K2" s="2">
        <v>-7178.1399999999921</v>
      </c>
      <c r="L2" s="736">
        <v>-0.202725700926397</v>
      </c>
      <c r="M2" s="2">
        <v>-7103.1199999999917</v>
      </c>
      <c r="N2">
        <v>1000</v>
      </c>
      <c r="O2" t="s">
        <v>1271</v>
      </c>
      <c r="P2" s="736">
        <v>4.8884165781083955E-2</v>
      </c>
      <c r="Q2" s="736">
        <v>-5.7599999999999998E-2</v>
      </c>
      <c r="R2" s="2">
        <v>9.1804878048780498</v>
      </c>
      <c r="S2" s="866">
        <v>43366</v>
      </c>
      <c r="T2" s="345"/>
      <c r="U2" s="345"/>
    </row>
    <row r="3" spans="1:41" ht="21.95" customHeight="1" x14ac:dyDescent="0.25">
      <c r="A3" s="50"/>
      <c r="B3" s="50"/>
      <c r="C3" s="51"/>
      <c r="D3" s="788"/>
      <c r="E3" s="22" t="s">
        <v>920</v>
      </c>
      <c r="F3" s="2">
        <v>55.89</v>
      </c>
      <c r="G3" s="78">
        <v>57.671025</v>
      </c>
      <c r="H3">
        <v>400</v>
      </c>
      <c r="I3" s="2">
        <v>22356</v>
      </c>
      <c r="J3" s="2">
        <v>23068.41</v>
      </c>
      <c r="K3" s="2">
        <v>-712.40999999999985</v>
      </c>
      <c r="L3" s="736">
        <v>-3.0882492551502244E-2</v>
      </c>
      <c r="M3" s="2">
        <v>-712.40999999999985</v>
      </c>
      <c r="N3">
        <v>300</v>
      </c>
      <c r="O3" t="s">
        <v>1211</v>
      </c>
      <c r="P3" s="736">
        <v>4.4730721059223474E-2</v>
      </c>
      <c r="Q3" s="736">
        <v>6.7000000000000002E-3</v>
      </c>
      <c r="R3" s="2">
        <v>14.746701846965699</v>
      </c>
      <c r="S3" s="866">
        <v>43366</v>
      </c>
      <c r="T3" s="48"/>
      <c r="U3" s="48"/>
      <c r="V3" s="48"/>
      <c r="W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 s="2"/>
      <c r="AN3"/>
      <c r="AO3"/>
    </row>
    <row r="4" spans="1:41" ht="21.95" customHeight="1" x14ac:dyDescent="0.25">
      <c r="A4" s="152"/>
      <c r="B4" s="50"/>
      <c r="C4" s="51"/>
      <c r="D4" s="788"/>
      <c r="E4" s="22" t="s">
        <v>899</v>
      </c>
      <c r="F4" s="2">
        <v>33.989899999999999</v>
      </c>
      <c r="G4" s="78">
        <v>26.976066666666679</v>
      </c>
      <c r="H4">
        <v>600</v>
      </c>
      <c r="I4" s="2">
        <v>20393.939999999999</v>
      </c>
      <c r="J4" s="2">
        <v>16185.640000000007</v>
      </c>
      <c r="K4" s="2">
        <v>4208.299999999992</v>
      </c>
      <c r="L4" s="736">
        <v>0.26000207591420482</v>
      </c>
      <c r="M4" s="2">
        <v>4208.299999999992</v>
      </c>
      <c r="N4">
        <v>600</v>
      </c>
      <c r="O4" t="s">
        <v>1305</v>
      </c>
      <c r="P4" s="736">
        <v>5.8841008652570324E-2</v>
      </c>
      <c r="Q4" s="736">
        <v>-3.8E-3</v>
      </c>
      <c r="R4" s="2">
        <v>9.7953602305475496</v>
      </c>
      <c r="S4" s="866">
        <v>43353</v>
      </c>
      <c r="T4" s="48"/>
    </row>
    <row r="5" spans="1:41" ht="21.95" customHeight="1" x14ac:dyDescent="0.25">
      <c r="A5" s="51"/>
      <c r="B5" s="51"/>
      <c r="C5" s="51"/>
      <c r="D5" s="788"/>
      <c r="E5" s="22" t="s">
        <v>50</v>
      </c>
      <c r="F5" s="2">
        <v>23.41</v>
      </c>
      <c r="G5" s="78">
        <v>-17.712912499999948</v>
      </c>
      <c r="H5">
        <v>800</v>
      </c>
      <c r="I5" s="2">
        <v>18728</v>
      </c>
      <c r="J5" s="2">
        <v>-14170.329999999958</v>
      </c>
      <c r="K5" s="2">
        <v>32898.329999999958</v>
      </c>
      <c r="L5" s="736"/>
      <c r="M5" s="2">
        <v>47513.901000001584</v>
      </c>
      <c r="N5">
        <v>800</v>
      </c>
      <c r="O5" t="s">
        <v>1306</v>
      </c>
      <c r="P5" s="736">
        <v>8.5433575395130294E-3</v>
      </c>
      <c r="Q5" s="736">
        <v>-1.3100000000000001E-2</v>
      </c>
      <c r="R5" s="2">
        <v>37.158730158730158</v>
      </c>
      <c r="S5" s="866">
        <v>43353</v>
      </c>
      <c r="T5" s="48"/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49.3399</v>
      </c>
      <c r="G6" s="78">
        <v>50.326900000000002</v>
      </c>
      <c r="H6">
        <v>300</v>
      </c>
      <c r="I6" s="2">
        <v>14801.97</v>
      </c>
      <c r="J6" s="2">
        <v>15098.07</v>
      </c>
      <c r="K6" s="2">
        <v>-296.10000000000036</v>
      </c>
      <c r="L6" s="736">
        <v>-1.9611778194166575E-2</v>
      </c>
      <c r="M6" s="2">
        <v>-296.10000000000036</v>
      </c>
      <c r="N6">
        <v>300</v>
      </c>
      <c r="O6"/>
      <c r="P6" s="736">
        <v>3.5670927585990241E-2</v>
      </c>
      <c r="Q6" s="736">
        <v>-4.5999999999999999E-3</v>
      </c>
      <c r="R6" s="2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171</v>
      </c>
      <c r="F7" s="2">
        <v>43.489899999999999</v>
      </c>
      <c r="G7" s="78">
        <v>46.707033333333342</v>
      </c>
      <c r="H7">
        <v>300</v>
      </c>
      <c r="I7" s="2">
        <v>13046.97</v>
      </c>
      <c r="J7" s="2">
        <v>14012.110000000002</v>
      </c>
      <c r="K7" s="2">
        <v>-965.14000000000124</v>
      </c>
      <c r="L7" s="736">
        <v>-6.8878991101269035E-2</v>
      </c>
      <c r="M7" s="2">
        <v>-915.19000000000142</v>
      </c>
      <c r="N7">
        <v>200</v>
      </c>
      <c r="O7" t="s">
        <v>1303</v>
      </c>
      <c r="P7" s="736">
        <v>4.5067935313716521E-2</v>
      </c>
      <c r="Q7" s="736">
        <v>3.5000000000000001E-3</v>
      </c>
      <c r="R7" s="2">
        <v>14.400629139072848</v>
      </c>
      <c r="S7" s="866">
        <v>43320</v>
      </c>
      <c r="T7" s="48"/>
      <c r="U7" s="48"/>
      <c r="V7" s="48"/>
    </row>
    <row r="8" spans="1:41" ht="21.95" customHeight="1" x14ac:dyDescent="0.25">
      <c r="A8" s="50"/>
      <c r="B8" s="50"/>
      <c r="C8" s="51"/>
      <c r="D8" s="788"/>
      <c r="E8" s="22" t="s">
        <v>943</v>
      </c>
      <c r="F8" s="78">
        <v>36.3399</v>
      </c>
      <c r="G8" s="78">
        <v>42.790885714285722</v>
      </c>
      <c r="H8">
        <v>350</v>
      </c>
      <c r="I8" s="2">
        <v>12718.965</v>
      </c>
      <c r="J8" s="2">
        <v>14976.810000000003</v>
      </c>
      <c r="K8" s="2">
        <v>-2257.8450000000012</v>
      </c>
      <c r="L8" s="736">
        <v>-0.15075606888249246</v>
      </c>
      <c r="M8" s="2">
        <v>-2257.8450000000012</v>
      </c>
      <c r="N8">
        <v>350</v>
      </c>
      <c r="O8" t="s">
        <v>1272</v>
      </c>
      <c r="P8" s="736">
        <v>1.9900000000000001E-2</v>
      </c>
      <c r="Q8" s="736">
        <v>4.1000000000000003E-3</v>
      </c>
      <c r="R8" s="2">
        <v>17.513204819277107</v>
      </c>
      <c r="S8" s="866">
        <v>43331</v>
      </c>
      <c r="U8" s="48"/>
      <c r="W8" s="48"/>
    </row>
    <row r="9" spans="1:41" ht="21.95" customHeight="1" x14ac:dyDescent="0.25">
      <c r="A9" s="50"/>
      <c r="B9" s="50"/>
      <c r="C9" s="51"/>
      <c r="D9" s="788"/>
      <c r="E9" s="22" t="s">
        <v>1252</v>
      </c>
      <c r="F9" s="2">
        <v>50.559899999999999</v>
      </c>
      <c r="G9" s="78">
        <v>53.3</v>
      </c>
      <c r="H9">
        <v>250</v>
      </c>
      <c r="I9" s="2">
        <v>12639.975</v>
      </c>
      <c r="J9" s="2">
        <v>13325</v>
      </c>
      <c r="K9" s="2">
        <v>-685.02499999999964</v>
      </c>
      <c r="L9" s="736">
        <v>-5.1409005628517794E-2</v>
      </c>
      <c r="M9" s="2">
        <v>-685.02499999999964</v>
      </c>
      <c r="N9">
        <v>100</v>
      </c>
      <c r="O9" t="s">
        <v>1304</v>
      </c>
      <c r="P9" s="736">
        <v>3.4019054626294752E-2</v>
      </c>
      <c r="Q9" s="736">
        <v>-0.02</v>
      </c>
      <c r="R9" s="2">
        <v>12.687553324968631</v>
      </c>
      <c r="S9" s="866">
        <v>43331</v>
      </c>
      <c r="T9" s="48"/>
      <c r="V9" s="48"/>
    </row>
    <row r="10" spans="1:41" ht="21.95" customHeight="1" x14ac:dyDescent="0.25">
      <c r="A10" s="50"/>
      <c r="B10" s="50"/>
      <c r="C10" s="50"/>
      <c r="D10" s="788"/>
      <c r="E10" s="22" t="s">
        <v>195</v>
      </c>
      <c r="F10" s="2">
        <v>29.07</v>
      </c>
      <c r="G10" s="78">
        <v>18.356174999999844</v>
      </c>
      <c r="H10">
        <v>400</v>
      </c>
      <c r="I10" s="2">
        <v>11628</v>
      </c>
      <c r="J10" s="2">
        <v>7342.4699999999375</v>
      </c>
      <c r="K10" s="2">
        <v>4285.5300000000861</v>
      </c>
      <c r="L10" s="736">
        <v>0.58366326317984263</v>
      </c>
      <c r="M10" s="2">
        <v>6033.50000000008</v>
      </c>
      <c r="N10" s="29">
        <v>43388</v>
      </c>
      <c r="O10" t="s">
        <v>1295</v>
      </c>
      <c r="P10" s="736">
        <v>1.9263845889232887E-2</v>
      </c>
      <c r="Q10" s="736">
        <v>1.01E-2</v>
      </c>
      <c r="R10" s="2">
        <v>14.009638554216867</v>
      </c>
      <c r="S10" s="866">
        <v>43358</v>
      </c>
      <c r="U10" s="48"/>
    </row>
    <row r="11" spans="1:41" ht="21.95" customHeight="1" x14ac:dyDescent="0.25">
      <c r="A11" s="50"/>
      <c r="B11" s="50"/>
      <c r="C11" s="51"/>
      <c r="D11" s="788"/>
      <c r="E11" s="22" t="s">
        <v>923</v>
      </c>
      <c r="F11" s="2">
        <v>182.60990000000001</v>
      </c>
      <c r="G11" s="78">
        <v>191.64816666666667</v>
      </c>
      <c r="H11">
        <v>60</v>
      </c>
      <c r="I11" s="2">
        <v>10956.594000000001</v>
      </c>
      <c r="J11" s="2">
        <v>11498.89</v>
      </c>
      <c r="K11" s="2">
        <v>-542.29599999999846</v>
      </c>
      <c r="L11" s="736">
        <v>-4.7160725948330616E-2</v>
      </c>
      <c r="M11" s="2">
        <v>-542.29599999999846</v>
      </c>
      <c r="N11">
        <v>30</v>
      </c>
      <c r="O11" t="s">
        <v>1286</v>
      </c>
      <c r="P11" s="736">
        <v>1.0514216370525365E-2</v>
      </c>
      <c r="Q11" s="736">
        <v>-1.8200000000000001E-2</v>
      </c>
      <c r="R11" s="2">
        <v>21.184443155452438</v>
      </c>
      <c r="S11" s="866">
        <v>43358</v>
      </c>
      <c r="T11" s="48"/>
    </row>
    <row r="12" spans="1:41" ht="21.95" customHeight="1" x14ac:dyDescent="0.25">
      <c r="A12" s="50"/>
      <c r="B12" s="51"/>
      <c r="C12" s="51"/>
      <c r="D12" s="788"/>
      <c r="E12" s="22" t="s">
        <v>223</v>
      </c>
      <c r="F12" s="2">
        <v>33.11</v>
      </c>
      <c r="G12" s="78">
        <v>9.7890333333332098</v>
      </c>
      <c r="H12">
        <v>300</v>
      </c>
      <c r="I12" s="2">
        <v>9933</v>
      </c>
      <c r="J12" s="2">
        <v>2936.7099999999627</v>
      </c>
      <c r="K12" s="2">
        <v>6996.2900000000373</v>
      </c>
      <c r="L12" s="736">
        <v>2.3823564464996974</v>
      </c>
      <c r="M12" s="2">
        <v>8448.5500000000357</v>
      </c>
      <c r="N12">
        <v>300</v>
      </c>
      <c r="O12" t="s">
        <v>1264</v>
      </c>
      <c r="P12" s="736">
        <v>3.0202355783751134E-3</v>
      </c>
      <c r="Q12" s="736">
        <v>-1.9800000000000002E-2</v>
      </c>
      <c r="R12" s="2">
        <v>23.650000000000002</v>
      </c>
      <c r="S12" s="866">
        <v>43319</v>
      </c>
      <c r="T12" s="48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1193</v>
      </c>
      <c r="F13" s="2">
        <v>2401.58</v>
      </c>
      <c r="G13" s="78">
        <v>2747</v>
      </c>
      <c r="H13">
        <v>4</v>
      </c>
      <c r="I13" s="2">
        <v>9606.32</v>
      </c>
      <c r="J13" s="2">
        <v>10988</v>
      </c>
      <c r="K13" s="2">
        <v>-1381.6800000000003</v>
      </c>
      <c r="L13" s="736">
        <v>-0.12574444848926103</v>
      </c>
      <c r="M13" s="2">
        <v>-1381.6800000000003</v>
      </c>
      <c r="N13">
        <v>4</v>
      </c>
      <c r="O13" s="29" t="s">
        <v>1260</v>
      </c>
      <c r="P13" s="736">
        <v>0</v>
      </c>
      <c r="Q13" s="736">
        <v>5.4000000000000003E-3</v>
      </c>
      <c r="R13" s="2">
        <v>12.379278350515463</v>
      </c>
      <c r="S13" s="866">
        <v>43331</v>
      </c>
      <c r="T13" s="48"/>
      <c r="V13" s="48"/>
      <c r="W13" s="48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1"/>
      <c r="B14" s="152"/>
      <c r="C14" s="325"/>
      <c r="D14" s="788"/>
      <c r="E14" s="22" t="s">
        <v>807</v>
      </c>
      <c r="F14" s="2">
        <v>93.78</v>
      </c>
      <c r="G14" s="78">
        <v>92.237000000000009</v>
      </c>
      <c r="H14">
        <v>100</v>
      </c>
      <c r="I14" s="2">
        <v>9378</v>
      </c>
      <c r="J14" s="2">
        <v>9223.7000000000007</v>
      </c>
      <c r="K14" s="2">
        <v>154.29999999999927</v>
      </c>
      <c r="L14" s="736">
        <v>1.6728644687056083E-2</v>
      </c>
      <c r="M14" s="2">
        <v>154.29999999999927</v>
      </c>
      <c r="N14" s="29">
        <v>43390</v>
      </c>
      <c r="O14" t="s">
        <v>1098</v>
      </c>
      <c r="P14" s="736">
        <v>7.2510130091703994E-3</v>
      </c>
      <c r="Q14" s="736">
        <v>-1.7000000000000001E-2</v>
      </c>
      <c r="R14" s="2">
        <v>19.743157894736843</v>
      </c>
      <c r="W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1"/>
      <c r="B15" s="51"/>
      <c r="C15" s="51"/>
      <c r="D15" s="788"/>
      <c r="E15" s="22" t="s">
        <v>1205</v>
      </c>
      <c r="F15" s="2">
        <v>90.58</v>
      </c>
      <c r="G15" s="78">
        <v>81.195599999999999</v>
      </c>
      <c r="H15">
        <v>100</v>
      </c>
      <c r="I15" s="2">
        <v>9058</v>
      </c>
      <c r="J15" s="2">
        <v>8119.5599999999995</v>
      </c>
      <c r="K15" s="2">
        <v>938.4399999999996</v>
      </c>
      <c r="L15" s="736">
        <v>0.11557769140199714</v>
      </c>
      <c r="M15" s="2">
        <v>938.4399999999996</v>
      </c>
      <c r="N15" s="29">
        <v>43384</v>
      </c>
      <c r="O15" t="s">
        <v>1264</v>
      </c>
      <c r="P15" s="736">
        <v>1.6780746301611835E-2</v>
      </c>
      <c r="Q15" s="736">
        <v>-5.1000000000000004E-3</v>
      </c>
      <c r="R15" s="2">
        <v>13.956856702619413</v>
      </c>
      <c r="S15" s="866">
        <v>43359</v>
      </c>
    </row>
    <row r="16" spans="1:41" ht="21.95" customHeight="1" x14ac:dyDescent="0.25">
      <c r="A16" s="50"/>
      <c r="B16" s="51"/>
      <c r="C16" s="51"/>
      <c r="D16" s="788"/>
      <c r="E16" s="22" t="s">
        <v>324</v>
      </c>
      <c r="F16" s="2">
        <v>21.5</v>
      </c>
      <c r="G16" s="78">
        <v>18.958225000000002</v>
      </c>
      <c r="H16">
        <v>400</v>
      </c>
      <c r="I16" s="2">
        <v>8600</v>
      </c>
      <c r="J16" s="2">
        <v>7583.2900000000009</v>
      </c>
      <c r="K16" s="2">
        <v>1016.7099999999991</v>
      </c>
      <c r="L16" s="736">
        <v>0.13407241447973095</v>
      </c>
      <c r="M16" s="2">
        <v>1301.6800000000039</v>
      </c>
      <c r="N16" s="29">
        <v>43383</v>
      </c>
      <c r="O16" t="s">
        <v>1253</v>
      </c>
      <c r="P16" s="736">
        <v>0</v>
      </c>
      <c r="Q16" s="736">
        <v>-1.5599999999999999E-2</v>
      </c>
      <c r="R16" s="2">
        <v>8.7755102040816322</v>
      </c>
      <c r="S16" s="866">
        <v>43345</v>
      </c>
    </row>
    <row r="17" spans="1:41" ht="21.95" customHeight="1" x14ac:dyDescent="0.25">
      <c r="A17" s="50"/>
      <c r="B17" s="51"/>
      <c r="C17" s="51"/>
      <c r="D17" s="788"/>
      <c r="E17" s="22" t="s">
        <v>52</v>
      </c>
      <c r="F17" s="2">
        <v>53.79</v>
      </c>
      <c r="G17" s="78">
        <v>48.23446666666667</v>
      </c>
      <c r="H17">
        <v>150</v>
      </c>
      <c r="I17" s="2">
        <v>8068.5</v>
      </c>
      <c r="J17" s="2">
        <v>7235.17</v>
      </c>
      <c r="K17" s="2">
        <v>833.32999999999993</v>
      </c>
      <c r="L17" s="736">
        <v>0.11517766686891937</v>
      </c>
      <c r="M17" s="2">
        <v>1890.0699999999979</v>
      </c>
      <c r="N17">
        <v>150</v>
      </c>
      <c r="O17" t="s">
        <v>1240</v>
      </c>
      <c r="P17" s="736">
        <v>3.5396913924521288E-2</v>
      </c>
      <c r="Q17" s="736">
        <v>3.7000000000000002E-3</v>
      </c>
      <c r="R17" s="2">
        <v>10.977551020408162</v>
      </c>
      <c r="S17" s="866">
        <v>43323</v>
      </c>
      <c r="T17" s="48"/>
      <c r="V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24.08</v>
      </c>
      <c r="G18" s="78">
        <v>30.899533333333309</v>
      </c>
      <c r="H18">
        <v>300</v>
      </c>
      <c r="I18" s="2">
        <v>7223.9999999999991</v>
      </c>
      <c r="J18" s="2">
        <v>9269.8599999999933</v>
      </c>
      <c r="K18" s="2">
        <v>-2045.8599999999942</v>
      </c>
      <c r="L18" s="736">
        <v>-0.22070020474958574</v>
      </c>
      <c r="M18" s="2">
        <v>-2045.8599999999942</v>
      </c>
      <c r="N18">
        <v>300</v>
      </c>
      <c r="O18" t="s">
        <v>1192</v>
      </c>
      <c r="P18" s="736">
        <v>4.3189368770764125E-2</v>
      </c>
      <c r="Q18" s="736">
        <v>1.01E-2</v>
      </c>
      <c r="R18" s="2">
        <v>14.164705882352941</v>
      </c>
      <c r="S18" s="866">
        <v>43324</v>
      </c>
      <c r="V18" s="48"/>
    </row>
    <row r="19" spans="1:41" ht="21.95" customHeight="1" x14ac:dyDescent="0.25">
      <c r="A19" s="51"/>
      <c r="B19" s="50"/>
      <c r="C19" s="51"/>
      <c r="D19" s="788"/>
      <c r="E19" s="22" t="s">
        <v>937</v>
      </c>
      <c r="F19" s="2">
        <v>34.559899999999999</v>
      </c>
      <c r="G19" s="78">
        <v>30.636200000000009</v>
      </c>
      <c r="H19">
        <v>200</v>
      </c>
      <c r="I19" s="2">
        <v>6911.98</v>
      </c>
      <c r="J19" s="2">
        <v>6127.2400000000016</v>
      </c>
      <c r="K19" s="2">
        <v>784.73999999999796</v>
      </c>
      <c r="L19" s="736">
        <v>0.12807397784320471</v>
      </c>
      <c r="M19" s="2">
        <v>784.73999999999796</v>
      </c>
      <c r="N19">
        <v>100</v>
      </c>
      <c r="O19" t="s">
        <v>1210</v>
      </c>
      <c r="P19" s="736">
        <v>2.1990804371540426E-2</v>
      </c>
      <c r="Q19" s="736">
        <v>-1.8499999999999999E-2</v>
      </c>
      <c r="R19" s="2">
        <v>13.82396</v>
      </c>
      <c r="S19" s="866">
        <v>43366</v>
      </c>
      <c r="T19" s="48"/>
    </row>
    <row r="20" spans="1:41" ht="21.95" customHeight="1" x14ac:dyDescent="0.25">
      <c r="A20" s="50"/>
      <c r="B20" s="50"/>
      <c r="C20" s="51"/>
      <c r="D20" s="788"/>
      <c r="E20" s="22" t="s">
        <v>173</v>
      </c>
      <c r="F20" s="2">
        <v>53.19</v>
      </c>
      <c r="G20" s="78">
        <v>45.319000000000038</v>
      </c>
      <c r="H20">
        <v>120</v>
      </c>
      <c r="I20" s="2">
        <v>6382.7999999999993</v>
      </c>
      <c r="J20" s="2">
        <v>5438.2800000000043</v>
      </c>
      <c r="K20" s="2">
        <v>944.51999999999316</v>
      </c>
      <c r="L20" s="736">
        <v>0.17367991350206211</v>
      </c>
      <c r="M20" s="2">
        <v>2549.0999999999949</v>
      </c>
      <c r="N20">
        <v>40</v>
      </c>
      <c r="O20" t="s">
        <v>1261</v>
      </c>
      <c r="P20" s="736">
        <v>3.2336905433352138E-2</v>
      </c>
      <c r="Q20" s="736">
        <v>-6.0000000000000001E-3</v>
      </c>
      <c r="R20" s="2">
        <v>11.767699115044248</v>
      </c>
      <c r="T20" s="48"/>
    </row>
    <row r="21" spans="1:41" ht="21.95" customHeight="1" x14ac:dyDescent="0.25">
      <c r="A21" s="50"/>
      <c r="B21" s="50"/>
      <c r="C21" s="51"/>
      <c r="D21" s="788"/>
      <c r="E21" s="22" t="s">
        <v>1307</v>
      </c>
      <c r="F21" s="2">
        <v>63.19</v>
      </c>
      <c r="G21" s="78">
        <v>63.5</v>
      </c>
      <c r="H21">
        <v>100</v>
      </c>
      <c r="I21" s="2">
        <v>6319</v>
      </c>
      <c r="J21" s="2">
        <v>6350</v>
      </c>
      <c r="K21" s="2">
        <v>-31</v>
      </c>
      <c r="L21" s="736">
        <v>-4.8818897637795634E-3</v>
      </c>
      <c r="M21" s="2">
        <v>-31</v>
      </c>
      <c r="N21" s="29">
        <v>43409</v>
      </c>
      <c r="O21" t="s">
        <v>1179</v>
      </c>
      <c r="P21" s="736">
        <v>2.5320462098433298E-2</v>
      </c>
      <c r="Q21" s="736">
        <v>-1.2800000000000001E-2</v>
      </c>
      <c r="R21" s="2">
        <v>15.189903846153845</v>
      </c>
      <c r="S21" s="866">
        <v>43324</v>
      </c>
      <c r="T21" s="48"/>
      <c r="V21" s="48"/>
    </row>
    <row r="22" spans="1:41" ht="21.95" customHeight="1" x14ac:dyDescent="0.25">
      <c r="A22" s="50"/>
      <c r="B22" s="50"/>
      <c r="C22" s="51"/>
      <c r="D22" s="788"/>
      <c r="E22" s="22" t="s">
        <v>14</v>
      </c>
      <c r="F22" s="2">
        <v>62.07</v>
      </c>
      <c r="G22" s="78">
        <v>48.463200000000001</v>
      </c>
      <c r="H22">
        <v>100</v>
      </c>
      <c r="I22" s="2">
        <v>6207</v>
      </c>
      <c r="J22" s="2">
        <v>4846.32</v>
      </c>
      <c r="K22" s="2">
        <v>1360.6800000000003</v>
      </c>
      <c r="L22" s="736">
        <v>0.2807656118456891</v>
      </c>
      <c r="M22" s="2">
        <v>1360.6800000000003</v>
      </c>
      <c r="N22" s="29">
        <v>43397</v>
      </c>
      <c r="O22" t="s">
        <v>1210</v>
      </c>
      <c r="P22" s="736">
        <v>4.5110359271789913E-2</v>
      </c>
      <c r="Q22" s="736">
        <v>4.7000000000000002E-3</v>
      </c>
      <c r="R22" s="2">
        <v>15.575909661229609</v>
      </c>
      <c r="S22" s="866">
        <v>43319</v>
      </c>
    </row>
    <row r="23" spans="1:41" ht="21.95" customHeight="1" x14ac:dyDescent="0.25">
      <c r="A23" s="50"/>
      <c r="B23" s="50"/>
      <c r="C23" s="51"/>
      <c r="D23" s="788"/>
      <c r="E23" s="22" t="s">
        <v>760</v>
      </c>
      <c r="F23" s="2">
        <v>13.18</v>
      </c>
      <c r="G23" s="78">
        <v>13.904200000000005</v>
      </c>
      <c r="H23">
        <v>400</v>
      </c>
      <c r="I23" s="2">
        <v>5272</v>
      </c>
      <c r="J23" s="2">
        <v>5561.6800000000021</v>
      </c>
      <c r="K23" s="2">
        <v>-289.68000000000211</v>
      </c>
      <c r="L23" s="736">
        <v>-5.2084981516376694E-2</v>
      </c>
      <c r="M23" s="2">
        <v>-289.68000000000211</v>
      </c>
      <c r="N23">
        <v>200</v>
      </c>
      <c r="O23" t="s">
        <v>1260</v>
      </c>
      <c r="P23" s="736">
        <v>3.6418816388467376E-2</v>
      </c>
      <c r="Q23" s="736">
        <v>4.1099999999999998E-2</v>
      </c>
      <c r="R23" s="2">
        <v>13.873684210526315</v>
      </c>
      <c r="S23" s="866">
        <v>43337</v>
      </c>
      <c r="T23" s="48"/>
      <c r="V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897</v>
      </c>
      <c r="F24" s="78">
        <v>130.98990000000001</v>
      </c>
      <c r="G24" s="78">
        <v>108.02024999999989</v>
      </c>
      <c r="H24">
        <v>40</v>
      </c>
      <c r="I24" s="2">
        <v>5239.5960000000005</v>
      </c>
      <c r="J24" s="2">
        <v>4320.8099999999959</v>
      </c>
      <c r="K24" s="2">
        <v>918.78600000000279</v>
      </c>
      <c r="L24" s="736">
        <v>0.21264207405556032</v>
      </c>
      <c r="M24" s="2">
        <v>918.78600000000279</v>
      </c>
      <c r="N24" s="29">
        <v>43383</v>
      </c>
      <c r="O24" t="s">
        <v>1179</v>
      </c>
      <c r="P24" s="736">
        <v>3.9697717152238458E-3</v>
      </c>
      <c r="Q24" s="736">
        <v>-3.3000000000000002E-2</v>
      </c>
      <c r="R24" s="2">
        <v>15.196044083526685</v>
      </c>
      <c r="S24" s="866">
        <v>43324</v>
      </c>
      <c r="T24" s="48"/>
    </row>
    <row r="25" spans="1:41" ht="21.95" customHeight="1" x14ac:dyDescent="0.25">
      <c r="A25" s="50"/>
      <c r="B25" s="51"/>
      <c r="C25" s="51"/>
      <c r="D25" s="788"/>
      <c r="E25" s="22" t="s">
        <v>901</v>
      </c>
      <c r="F25" s="2">
        <v>76.02</v>
      </c>
      <c r="G25" s="78">
        <v>64.77500000000002</v>
      </c>
      <c r="H25">
        <v>60</v>
      </c>
      <c r="I25" s="2">
        <v>4561.2</v>
      </c>
      <c r="J25" s="2">
        <v>3886.5000000000014</v>
      </c>
      <c r="K25" s="2">
        <v>674.699999999998</v>
      </c>
      <c r="L25" s="736">
        <v>0.17360092628328788</v>
      </c>
      <c r="M25" s="2">
        <v>674.699999999998</v>
      </c>
      <c r="N25">
        <v>60</v>
      </c>
      <c r="O25" t="s">
        <v>1274</v>
      </c>
      <c r="P25" s="736">
        <v>1.2628255722178374E-2</v>
      </c>
      <c r="Q25" s="736">
        <v>1.5E-3</v>
      </c>
      <c r="R25" s="2">
        <v>21.414084507042254</v>
      </c>
      <c r="T25" s="48"/>
      <c r="U25" s="48"/>
      <c r="V25" s="48"/>
    </row>
    <row r="26" spans="1:41" ht="21.95" customHeight="1" x14ac:dyDescent="0.25">
      <c r="A26" s="50"/>
      <c r="B26" s="50"/>
      <c r="C26" s="51"/>
      <c r="D26" s="788"/>
      <c r="E26" s="22" t="s">
        <v>828</v>
      </c>
      <c r="F26" s="2">
        <v>101.64</v>
      </c>
      <c r="G26" s="78">
        <v>71.708499999999987</v>
      </c>
      <c r="H26">
        <v>40</v>
      </c>
      <c r="I26" s="2">
        <v>4065.6</v>
      </c>
      <c r="J26" s="2">
        <v>2868.3399999999992</v>
      </c>
      <c r="K26" s="2">
        <v>1197.2599999999998</v>
      </c>
      <c r="L26" s="736">
        <v>0.41740518906405821</v>
      </c>
      <c r="M26" s="2">
        <v>1197.2599999999998</v>
      </c>
      <c r="N26" s="29">
        <v>43398</v>
      </c>
      <c r="O26" t="s">
        <v>1237</v>
      </c>
      <c r="P26" s="736">
        <v>2.2432113341204249E-2</v>
      </c>
      <c r="Q26" s="736">
        <v>2E-3</v>
      </c>
      <c r="R26" s="2">
        <v>21.352941176470591</v>
      </c>
      <c r="U26" s="48"/>
      <c r="V26" s="48"/>
    </row>
    <row r="27" spans="1:41" ht="21.95" customHeight="1" x14ac:dyDescent="0.25">
      <c r="A27" s="50"/>
      <c r="B27" s="50"/>
      <c r="C27" s="51"/>
      <c r="D27" s="788"/>
      <c r="E27" s="22" t="s">
        <v>271</v>
      </c>
      <c r="F27" s="78">
        <v>78.669899999999998</v>
      </c>
      <c r="G27" s="78">
        <v>35.904000000000018</v>
      </c>
      <c r="H27">
        <v>50</v>
      </c>
      <c r="I27" s="2">
        <v>3933.4949999999999</v>
      </c>
      <c r="J27" s="2">
        <v>1795.200000000001</v>
      </c>
      <c r="K27" s="2">
        <v>2138.2949999999992</v>
      </c>
      <c r="L27" s="736">
        <v>1.1911179812834214</v>
      </c>
      <c r="M27" s="2">
        <v>2335.5049999999947</v>
      </c>
      <c r="N27" s="29">
        <v>43398</v>
      </c>
      <c r="O27" t="s">
        <v>1264</v>
      </c>
      <c r="P27" s="736">
        <v>2.5422683898161814E-2</v>
      </c>
      <c r="Q27" s="736">
        <v>-9.1000000000000004E-3</v>
      </c>
      <c r="R27" s="2">
        <v>11.278838709677419</v>
      </c>
      <c r="S27" s="866">
        <v>43324</v>
      </c>
      <c r="U27" s="48"/>
    </row>
    <row r="28" spans="1:41" ht="21.95" customHeight="1" x14ac:dyDescent="0.25">
      <c r="A28" s="50"/>
      <c r="B28" s="50"/>
      <c r="C28" s="51"/>
      <c r="D28" s="788"/>
      <c r="E28" s="22" t="s">
        <v>714</v>
      </c>
      <c r="F28" s="78">
        <v>72.510000000000005</v>
      </c>
      <c r="G28" s="78">
        <v>33.01080000000016</v>
      </c>
      <c r="H28">
        <v>50</v>
      </c>
      <c r="I28" s="2">
        <v>3625.5000000000005</v>
      </c>
      <c r="J28" s="2">
        <v>1650.5400000000079</v>
      </c>
      <c r="K28" s="2">
        <v>1974.9599999999923</v>
      </c>
      <c r="L28" s="736">
        <v>1.1965538551019561</v>
      </c>
      <c r="M28" s="2">
        <v>1974.9599999999923</v>
      </c>
      <c r="N28">
        <v>50</v>
      </c>
      <c r="O28" t="s">
        <v>1285</v>
      </c>
      <c r="P28" s="736">
        <v>2.2065921941801129E-2</v>
      </c>
      <c r="Q28" s="736">
        <v>-1.1299999999999999E-2</v>
      </c>
      <c r="R28" s="2">
        <v>12.135564853556486</v>
      </c>
      <c r="S28" s="866">
        <v>43317</v>
      </c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152"/>
      <c r="B29" s="50"/>
      <c r="C29" s="51"/>
      <c r="D29" s="788"/>
      <c r="E29" s="22" t="s">
        <v>939</v>
      </c>
      <c r="F29" s="2">
        <v>180.15</v>
      </c>
      <c r="G29" s="78">
        <v>104.2360000000006</v>
      </c>
      <c r="H29">
        <v>15</v>
      </c>
      <c r="I29" s="2">
        <v>2702.25</v>
      </c>
      <c r="J29" s="2">
        <v>1563.5400000000091</v>
      </c>
      <c r="K29" s="2">
        <v>1138.7099999999919</v>
      </c>
      <c r="L29" s="736">
        <v>0.7282896504086781</v>
      </c>
      <c r="M29" s="2">
        <v>1138.7099999999919</v>
      </c>
      <c r="N29" s="29">
        <v>43409</v>
      </c>
      <c r="O29"/>
      <c r="P29" s="736">
        <v>7.1051901193449904E-3</v>
      </c>
      <c r="Q29" s="736">
        <v>-1.2200000000000001E-2</v>
      </c>
      <c r="R29" s="2">
        <v>19.68</v>
      </c>
      <c r="T29" s="48"/>
      <c r="U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1"/>
      <c r="C30" s="51"/>
      <c r="D30" s="788"/>
      <c r="E30" s="22" t="s">
        <v>62</v>
      </c>
      <c r="F30" s="2">
        <v>349.37</v>
      </c>
      <c r="G30" s="78">
        <v>349.37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T30" s="48"/>
      <c r="V30" s="48"/>
    </row>
    <row r="31" spans="1:41" ht="21.95" customHeight="1" x14ac:dyDescent="0.25">
      <c r="A31" s="51"/>
      <c r="B31" s="51"/>
      <c r="C31" s="51"/>
      <c r="D31" s="788"/>
      <c r="E31" s="22" t="s">
        <v>202</v>
      </c>
      <c r="F31" s="2">
        <v>37.11</v>
      </c>
      <c r="G31" s="78">
        <v>37.11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T31" s="48"/>
      <c r="U31" s="48"/>
    </row>
    <row r="32" spans="1:41" ht="21.95" customHeight="1" x14ac:dyDescent="0.25">
      <c r="A32" s="50"/>
      <c r="B32" s="50"/>
      <c r="C32" s="50"/>
      <c r="D32" s="788"/>
      <c r="E32" s="22" t="s">
        <v>211</v>
      </c>
      <c r="F32" s="2">
        <v>65.89</v>
      </c>
      <c r="G32" s="78">
        <v>65.89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1192</v>
      </c>
      <c r="P32" s="736">
        <v>2.2461678555167702E-2</v>
      </c>
      <c r="Q32" s="736">
        <v>-1.52E-2</v>
      </c>
      <c r="R32" s="2">
        <v>16.4725</v>
      </c>
      <c r="U32" s="48"/>
      <c r="V32" s="48"/>
    </row>
    <row r="33" spans="1:41" ht="21.95" customHeight="1" x14ac:dyDescent="0.25">
      <c r="A33" s="50"/>
      <c r="B33" s="50"/>
      <c r="C33" s="51"/>
      <c r="D33" s="788"/>
      <c r="E33" s="22" t="s">
        <v>201</v>
      </c>
      <c r="F33" s="2">
        <v>220.42</v>
      </c>
      <c r="G33" s="78">
        <v>220.42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222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  <c r="T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2">
        <v>109.52</v>
      </c>
      <c r="G35" s="78">
        <v>109.52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T35" s="48"/>
      <c r="X35" s="48"/>
    </row>
    <row r="36" spans="1:41" ht="21.95" customHeight="1" x14ac:dyDescent="0.25">
      <c r="A36" s="50"/>
      <c r="B36" s="51"/>
      <c r="C36" s="51"/>
      <c r="D36" s="788"/>
      <c r="E36" s="22" t="s">
        <v>23</v>
      </c>
      <c r="F36" s="2">
        <v>44.76</v>
      </c>
      <c r="G36" s="78">
        <v>44.76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  <c r="T36" s="48"/>
      <c r="U36" s="48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45.67</v>
      </c>
      <c r="G37" s="78">
        <v>45.67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T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2">
        <v>15.45</v>
      </c>
      <c r="G38" s="78">
        <v>15.45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1212</v>
      </c>
      <c r="P38" s="736">
        <v>0</v>
      </c>
      <c r="Q38" s="736">
        <v>1.5800000000000002E-2</v>
      </c>
      <c r="R38" s="2">
        <v>48.28125</v>
      </c>
    </row>
    <row r="39" spans="1:41" ht="21.95" customHeight="1" x14ac:dyDescent="0.25">
      <c r="A39" s="50"/>
      <c r="B39" s="51"/>
      <c r="C39" s="51"/>
      <c r="D39" s="788"/>
      <c r="E39" s="22" t="s">
        <v>36</v>
      </c>
      <c r="F39" s="2">
        <v>62.09</v>
      </c>
      <c r="G39" s="78">
        <v>62.09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T39" s="48"/>
      <c r="X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45.71</v>
      </c>
      <c r="G40" s="78">
        <v>45.71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  <c r="U40" s="48"/>
      <c r="V40" s="48"/>
    </row>
    <row r="41" spans="1:41" ht="21.95" customHeight="1" x14ac:dyDescent="0.25">
      <c r="A41" s="51"/>
      <c r="B41" s="50"/>
      <c r="C41" s="51"/>
      <c r="D41" s="788"/>
      <c r="E41" s="22" t="s">
        <v>295</v>
      </c>
      <c r="F41" s="2">
        <v>61.62</v>
      </c>
      <c r="G41" s="78">
        <v>61.62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T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28.58</v>
      </c>
      <c r="G42" s="78">
        <v>28.58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72.510000000000005</v>
      </c>
      <c r="G43" s="78">
        <v>72.510000000000005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  <c r="T43" s="48"/>
      <c r="U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21.54</v>
      </c>
      <c r="G44" s="78">
        <v>21.54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268.47000000000003</v>
      </c>
      <c r="G45" s="78">
        <v>268.47000000000003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T45" s="48"/>
      <c r="V45" s="48"/>
    </row>
    <row r="46" spans="1:41" ht="21.95" customHeight="1" x14ac:dyDescent="0.25">
      <c r="A46" s="51"/>
      <c r="B46" s="51"/>
      <c r="C46" s="51"/>
      <c r="D46" s="788"/>
      <c r="E46" s="22" t="s">
        <v>1021</v>
      </c>
      <c r="F46" s="2">
        <v>53.92</v>
      </c>
      <c r="G46" s="78">
        <v>53.92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2.7818991097922848E-2</v>
      </c>
      <c r="Q46" s="736">
        <v>-1.2999999999999999E-3</v>
      </c>
      <c r="R46" s="2"/>
      <c r="T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9.27</v>
      </c>
      <c r="G47" s="78">
        <v>9.27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U47" s="48"/>
    </row>
    <row r="48" spans="1:41" ht="21.95" customHeight="1" x14ac:dyDescent="0.25">
      <c r="A48" s="51"/>
      <c r="B48" s="51"/>
      <c r="C48" s="51"/>
      <c r="D48" s="788"/>
      <c r="E48" s="22" t="s">
        <v>266</v>
      </c>
      <c r="F48" s="78">
        <v>138.16</v>
      </c>
      <c r="G48" s="78">
        <v>138.16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17.014778325123153</v>
      </c>
      <c r="T48" s="48"/>
      <c r="V48" s="48"/>
      <c r="W48" s="48"/>
    </row>
    <row r="49" spans="1:41" ht="21.95" customHeight="1" x14ac:dyDescent="0.25">
      <c r="A49" s="50"/>
      <c r="B49" s="50"/>
      <c r="C49" s="51"/>
      <c r="D49" s="788"/>
      <c r="E49" s="22" t="s">
        <v>674</v>
      </c>
      <c r="F49" s="2">
        <v>278.33</v>
      </c>
      <c r="G49" s="78">
        <v>278.33</v>
      </c>
      <c r="H49">
        <v>0</v>
      </c>
      <c r="I49" s="2">
        <v>0</v>
      </c>
      <c r="J49" s="2">
        <v>0</v>
      </c>
      <c r="K49" s="2">
        <v>4854.3499999999767</v>
      </c>
      <c r="L49" s="736">
        <v>0</v>
      </c>
      <c r="M49" s="2">
        <v>5079.1199999999772</v>
      </c>
      <c r="N49">
        <v>0</v>
      </c>
      <c r="O49" t="s">
        <v>1139</v>
      </c>
      <c r="P49" s="736">
        <v>0</v>
      </c>
      <c r="Q49" s="736">
        <v>3.6799999999999999E-2</v>
      </c>
      <c r="R49" s="2">
        <v>28.424223856209149</v>
      </c>
      <c r="S49" s="866">
        <v>43324</v>
      </c>
      <c r="U49" s="48"/>
      <c r="X49" s="48"/>
    </row>
    <row r="50" spans="1:41" ht="21.95" customHeight="1" x14ac:dyDescent="0.25">
      <c r="A50" s="51"/>
      <c r="B50" s="51"/>
      <c r="C50" s="51"/>
      <c r="D50" s="788"/>
      <c r="E50" s="22" t="s">
        <v>659</v>
      </c>
      <c r="F50" s="2">
        <v>169.33</v>
      </c>
      <c r="G50" s="78">
        <v>169.33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25.310911808669658</v>
      </c>
      <c r="U50" s="48"/>
    </row>
    <row r="51" spans="1:41" ht="21.95" customHeight="1" x14ac:dyDescent="0.25">
      <c r="A51" s="51"/>
      <c r="B51" s="51"/>
      <c r="C51" s="51"/>
      <c r="D51" s="788"/>
      <c r="E51" s="22" t="s">
        <v>938</v>
      </c>
      <c r="F51" s="2">
        <v>93.12</v>
      </c>
      <c r="G51" s="78">
        <v>93.12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6.8728522336769758E-3</v>
      </c>
      <c r="Q51" s="736">
        <v>1.0800000000000001E-2</v>
      </c>
      <c r="R51" s="2">
        <v>12.61788617886179</v>
      </c>
      <c r="T51" s="48"/>
      <c r="U51" s="48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233.81</v>
      </c>
      <c r="G52" s="78">
        <v>233.81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2.1384885163166674E-3</v>
      </c>
      <c r="Q52" s="736">
        <v>7.7000000000000002E-3</v>
      </c>
      <c r="R52" s="2">
        <v>34.083090379008745</v>
      </c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1"/>
      <c r="C53" s="51"/>
      <c r="D53" s="788"/>
      <c r="E53" s="22" t="s">
        <v>17</v>
      </c>
      <c r="F53" s="78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W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170.39</v>
      </c>
      <c r="G54" s="78">
        <v>170.39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78"/>
      <c r="G55" s="78">
        <v>0</v>
      </c>
      <c r="H55">
        <v>0</v>
      </c>
      <c r="I55" s="2">
        <v>0</v>
      </c>
      <c r="J55" s="2">
        <v>0</v>
      </c>
      <c r="K55" s="2">
        <v>0</v>
      </c>
      <c r="L55" s="736"/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U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778</v>
      </c>
      <c r="G56" s="78">
        <v>778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924</v>
      </c>
      <c r="F57" s="78">
        <v>50.12</v>
      </c>
      <c r="G57" s="78">
        <v>50.12</v>
      </c>
      <c r="H57">
        <v>0</v>
      </c>
      <c r="I57" s="2">
        <v>0</v>
      </c>
      <c r="J57" s="2">
        <v>0</v>
      </c>
      <c r="K57" s="2">
        <v>2227.6699999999946</v>
      </c>
      <c r="L57" s="736">
        <v>0</v>
      </c>
      <c r="M57" s="2">
        <v>2227.6699999999946</v>
      </c>
      <c r="N57">
        <v>0</v>
      </c>
      <c r="O57" t="s">
        <v>1273</v>
      </c>
      <c r="P57" s="736">
        <v>2.7533918595371108E-2</v>
      </c>
      <c r="Q57" s="736">
        <v>4.4999999999999998E-2</v>
      </c>
      <c r="R57" s="2">
        <v>11.390909090909089</v>
      </c>
      <c r="S57" s="866">
        <v>43314</v>
      </c>
      <c r="T57" s="48"/>
      <c r="U57" s="48"/>
      <c r="V57" s="48"/>
      <c r="X57" s="850"/>
    </row>
    <row r="58" spans="1:41" ht="21.95" customHeight="1" x14ac:dyDescent="0.25">
      <c r="A58" s="50"/>
      <c r="B58" s="50"/>
      <c r="C58" s="50"/>
      <c r="D58" s="788"/>
      <c r="E58" s="22" t="s">
        <v>900</v>
      </c>
      <c r="F58" s="2">
        <v>33.18</v>
      </c>
      <c r="G58" s="78">
        <v>33.18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7.956600361663653E-2</v>
      </c>
      <c r="Q58" s="736">
        <v>6.9999999999999999E-4</v>
      </c>
      <c r="R58" s="2"/>
      <c r="U58" s="48"/>
      <c r="X58" s="2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1"/>
      <c r="B59" s="51"/>
      <c r="C59" s="51"/>
      <c r="D59" s="788"/>
      <c r="E59" s="22" t="s">
        <v>896</v>
      </c>
      <c r="F59" s="2">
        <v>263.77999999999997</v>
      </c>
      <c r="G59" s="78">
        <v>263.77999999999997</v>
      </c>
      <c r="H59">
        <v>0</v>
      </c>
      <c r="I59" s="2">
        <v>0</v>
      </c>
      <c r="J59" s="2">
        <v>0</v>
      </c>
      <c r="K59" s="2">
        <v>423.00000000000364</v>
      </c>
      <c r="L59" s="736">
        <v>0</v>
      </c>
      <c r="M59" s="2">
        <v>423.00000000000364</v>
      </c>
      <c r="N59">
        <v>0</v>
      </c>
      <c r="O59"/>
      <c r="P59" s="736">
        <v>1.9900000000000001E-2</v>
      </c>
      <c r="Q59" s="736">
        <v>5.3E-3</v>
      </c>
      <c r="R59" s="2">
        <v>16.34</v>
      </c>
      <c r="T59" s="48"/>
      <c r="V59" s="48"/>
      <c r="W59" s="48"/>
    </row>
    <row r="60" spans="1:41" ht="21.95" customHeight="1" x14ac:dyDescent="0.25">
      <c r="A60" s="50"/>
      <c r="B60" s="51"/>
      <c r="C60" s="51"/>
      <c r="D60" s="788"/>
      <c r="E60" s="22" t="s">
        <v>194</v>
      </c>
      <c r="F60" s="2">
        <v>83.7</v>
      </c>
      <c r="G60" s="78">
        <v>83.7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785.90999999999985</v>
      </c>
      <c r="N60">
        <v>0</v>
      </c>
      <c r="O60"/>
      <c r="P60" s="736">
        <v>1.29E-2</v>
      </c>
      <c r="Q60" s="736">
        <v>-5.4999999999999997E-3</v>
      </c>
      <c r="R60" s="2"/>
    </row>
    <row r="61" spans="1:41" ht="21.95" customHeight="1" x14ac:dyDescent="0.25">
      <c r="A61" s="50"/>
      <c r="B61" s="51"/>
      <c r="C61" s="51"/>
      <c r="D61" s="788"/>
      <c r="E61" s="22" t="s">
        <v>221</v>
      </c>
      <c r="F61" s="2">
        <v>57.14</v>
      </c>
      <c r="G61" s="78">
        <v>57.14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257.64999999999964</v>
      </c>
      <c r="N61">
        <v>0</v>
      </c>
      <c r="O61"/>
      <c r="P61" s="736">
        <v>0</v>
      </c>
      <c r="Q61" s="736">
        <v>8.6999999999999994E-3</v>
      </c>
      <c r="R61" s="2"/>
      <c r="T61" s="48"/>
      <c r="V61" s="48"/>
      <c r="W61" s="48"/>
    </row>
    <row r="62" spans="1:41" ht="21.95" customHeight="1" x14ac:dyDescent="0.25">
      <c r="A62" s="50"/>
      <c r="B62" s="50"/>
      <c r="C62" s="51"/>
      <c r="D62" s="788"/>
      <c r="E62" s="22" t="s">
        <v>802</v>
      </c>
      <c r="F62" s="2">
        <v>467.91</v>
      </c>
      <c r="G62" s="78">
        <v>467.91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1264.8599999999997</v>
      </c>
      <c r="N62">
        <v>0</v>
      </c>
      <c r="O62"/>
      <c r="P62" s="736">
        <v>0</v>
      </c>
      <c r="Q62" s="736">
        <v>5.3E-3</v>
      </c>
      <c r="R62" s="2"/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712</v>
      </c>
      <c r="F63" s="2">
        <v>84.92</v>
      </c>
      <c r="G63" s="78">
        <v>84.92</v>
      </c>
      <c r="H63">
        <v>0</v>
      </c>
      <c r="I63" s="2">
        <v>0</v>
      </c>
      <c r="J63" s="2">
        <v>0</v>
      </c>
      <c r="K63" s="2">
        <v>581.39999999999964</v>
      </c>
      <c r="L63" s="736">
        <v>0</v>
      </c>
      <c r="M63" s="2">
        <v>1040.7199999999993</v>
      </c>
      <c r="N63">
        <v>0</v>
      </c>
      <c r="O63" t="s">
        <v>1190</v>
      </c>
      <c r="P63" s="736">
        <v>0</v>
      </c>
      <c r="Q63" s="736">
        <v>-2.5000000000000001E-3</v>
      </c>
      <c r="R63" s="2">
        <v>20.788249694002449</v>
      </c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34</v>
      </c>
      <c r="F64" s="2">
        <v>44.35</v>
      </c>
      <c r="G64" s="78">
        <v>44.35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21137.586999999941</v>
      </c>
      <c r="N64">
        <v>0</v>
      </c>
      <c r="O64"/>
      <c r="P64" s="736">
        <v>0</v>
      </c>
      <c r="Q64" s="736">
        <v>2.01E-2</v>
      </c>
      <c r="R64" s="2"/>
      <c r="U64" s="48"/>
      <c r="V64" s="48"/>
    </row>
    <row r="65" spans="1:41" ht="21.95" customHeight="1" x14ac:dyDescent="0.25">
      <c r="A65" s="51"/>
      <c r="B65" s="51"/>
      <c r="C65" s="51"/>
      <c r="D65" s="788"/>
      <c r="E65" s="22" t="s">
        <v>172</v>
      </c>
      <c r="F65" s="2">
        <v>50.95</v>
      </c>
      <c r="G65" s="78">
        <v>50.95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119.92000000000053</v>
      </c>
      <c r="N65">
        <v>0</v>
      </c>
      <c r="O65"/>
      <c r="P65" s="736">
        <v>3.6400000000000002E-2</v>
      </c>
      <c r="Q65" s="736">
        <v>1.17E-2</v>
      </c>
      <c r="R65" s="2"/>
      <c r="U65" s="48"/>
    </row>
    <row r="66" spans="1:41" ht="21.95" customHeight="1" x14ac:dyDescent="0.25">
      <c r="A66" s="50"/>
      <c r="B66" s="50"/>
      <c r="C66" s="51"/>
      <c r="D66" s="788"/>
      <c r="E66" s="22" t="s">
        <v>27</v>
      </c>
      <c r="F66" s="2">
        <v>45.7</v>
      </c>
      <c r="G66" s="78">
        <v>45.7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1407.5400000000009</v>
      </c>
      <c r="N66">
        <v>0</v>
      </c>
      <c r="O66"/>
      <c r="P66" s="736">
        <v>3.0200000000000001E-2</v>
      </c>
      <c r="Q66" s="736">
        <v>1.4500000000000001E-2</v>
      </c>
      <c r="R66" s="2"/>
      <c r="T66" s="48"/>
      <c r="V66" s="48"/>
      <c r="X66" s="48"/>
    </row>
    <row r="67" spans="1:41" ht="21.95" customHeight="1" x14ac:dyDescent="0.25">
      <c r="A67" s="50"/>
      <c r="B67" s="51"/>
      <c r="C67" s="51"/>
      <c r="D67" s="788"/>
      <c r="E67" s="22" t="s">
        <v>22</v>
      </c>
      <c r="F67" s="2">
        <v>70.44</v>
      </c>
      <c r="G67" s="78">
        <v>70.44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3178.8000000000466</v>
      </c>
      <c r="N67">
        <v>0</v>
      </c>
      <c r="O67"/>
      <c r="P67" s="736">
        <v>2.07E-2</v>
      </c>
      <c r="Q67" s="736">
        <v>9.1000000000000004E-3</v>
      </c>
      <c r="R67" s="2"/>
      <c r="U67" s="48"/>
    </row>
    <row r="68" spans="1:41" ht="21.95" customHeight="1" x14ac:dyDescent="0.25">
      <c r="A68" s="50"/>
      <c r="B68" s="50"/>
      <c r="C68" s="51"/>
      <c r="D68" s="788"/>
      <c r="E68" s="22" t="s">
        <v>42</v>
      </c>
      <c r="F68" s="2">
        <v>162.79</v>
      </c>
      <c r="G68" s="78">
        <v>162.79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128.08999999999833</v>
      </c>
      <c r="N68">
        <v>0</v>
      </c>
      <c r="O68"/>
      <c r="P68" s="736">
        <v>2.18E-2</v>
      </c>
      <c r="Q68" s="736">
        <v>-6.9999999999999999E-4</v>
      </c>
      <c r="R68" s="2"/>
      <c r="W68" s="48"/>
    </row>
    <row r="69" spans="1:41" ht="21.95" customHeight="1" x14ac:dyDescent="0.25">
      <c r="A69" s="50"/>
      <c r="B69" s="51"/>
      <c r="C69" s="51"/>
      <c r="D69" s="788"/>
      <c r="E69" s="22" t="s">
        <v>264</v>
      </c>
      <c r="F69" s="2">
        <v>57.18</v>
      </c>
      <c r="G69" s="78">
        <v>57.18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427.92000000000007</v>
      </c>
      <c r="N69">
        <v>0</v>
      </c>
      <c r="O69"/>
      <c r="P69" s="736">
        <v>0</v>
      </c>
      <c r="Q69" s="736">
        <v>1.32E-2</v>
      </c>
      <c r="R69" s="2"/>
    </row>
    <row r="70" spans="1:41" ht="21.95" customHeight="1" x14ac:dyDescent="0.25">
      <c r="A70" s="50"/>
      <c r="B70" s="50"/>
      <c r="C70" s="50"/>
      <c r="D70" s="788"/>
      <c r="E70" s="22" t="s">
        <v>175</v>
      </c>
      <c r="F70" s="2">
        <v>289.88</v>
      </c>
      <c r="G70" s="78">
        <v>289.88</v>
      </c>
      <c r="H70">
        <v>0</v>
      </c>
      <c r="I70" s="2">
        <v>0</v>
      </c>
      <c r="J70" s="2">
        <v>0</v>
      </c>
      <c r="K70" s="2">
        <v>935.99000000000524</v>
      </c>
      <c r="L70" s="736">
        <v>0</v>
      </c>
      <c r="M70" s="2">
        <v>1096.8200000000052</v>
      </c>
      <c r="N70">
        <v>0</v>
      </c>
      <c r="O70"/>
      <c r="P70" s="736">
        <v>1.84E-2</v>
      </c>
      <c r="Q70" s="736">
        <v>6.0000000000000001E-3</v>
      </c>
      <c r="R70" s="2">
        <v>22.298461538461538</v>
      </c>
      <c r="V70" s="48"/>
    </row>
    <row r="71" spans="1:41" ht="21.95" customHeight="1" x14ac:dyDescent="0.25">
      <c r="A71" s="50"/>
      <c r="B71" s="50"/>
      <c r="C71" s="51"/>
      <c r="D71" s="788"/>
      <c r="E71" s="22" t="s">
        <v>170</v>
      </c>
      <c r="F71" s="2">
        <v>90.04</v>
      </c>
      <c r="G71" s="78">
        <v>90.04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1368.9000000000015</v>
      </c>
      <c r="N71">
        <v>0</v>
      </c>
      <c r="O71"/>
      <c r="P71" s="736">
        <v>1.14E-2</v>
      </c>
      <c r="Q71" s="736">
        <v>7.4000000000000003E-3</v>
      </c>
      <c r="R71" s="2"/>
      <c r="T71" s="48"/>
      <c r="W71" s="48"/>
      <c r="Y71" s="48"/>
    </row>
    <row r="72" spans="1:41" ht="21.95" customHeight="1" x14ac:dyDescent="0.25">
      <c r="A72" s="50"/>
      <c r="B72" s="50"/>
      <c r="C72" s="51"/>
      <c r="D72" s="788"/>
      <c r="E72" s="22" t="s">
        <v>8</v>
      </c>
      <c r="F72" s="78">
        <v>89.53</v>
      </c>
      <c r="G72" s="78">
        <v>89.53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121.94999999999982</v>
      </c>
      <c r="N72">
        <v>0</v>
      </c>
      <c r="O72"/>
      <c r="P72" s="736">
        <v>1.67E-2</v>
      </c>
      <c r="Q72" s="736">
        <v>5.9999999999999995E-4</v>
      </c>
      <c r="R72" s="2"/>
      <c r="T72" s="48"/>
      <c r="V72" s="48"/>
    </row>
    <row r="73" spans="1:41" ht="21.95" customHeight="1" x14ac:dyDescent="0.25">
      <c r="A73" s="50"/>
      <c r="B73" s="51"/>
      <c r="C73" s="51"/>
      <c r="D73" s="788"/>
      <c r="E73" s="22" t="s">
        <v>10</v>
      </c>
      <c r="F73" s="2">
        <v>40.479999999999997</v>
      </c>
      <c r="G73" s="78">
        <v>40.479999999999997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1128.3800000000047</v>
      </c>
      <c r="N73">
        <v>0</v>
      </c>
      <c r="O73"/>
      <c r="P73" s="736">
        <v>1.2500000000000001E-2</v>
      </c>
      <c r="Q73" s="736">
        <v>3.4000000000000002E-2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220</v>
      </c>
      <c r="F74" s="2">
        <v>54.88</v>
      </c>
      <c r="G74" s="78">
        <v>54.88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4376.9599999999991</v>
      </c>
      <c r="N74">
        <v>0</v>
      </c>
      <c r="O74" t="s">
        <v>1177</v>
      </c>
      <c r="P74" s="736">
        <v>4.0899999999999999E-2</v>
      </c>
      <c r="Q74" s="736">
        <v>9.9000000000000008E-3</v>
      </c>
      <c r="R74" s="2"/>
      <c r="U74" s="48"/>
    </row>
    <row r="75" spans="1:41" ht="21.95" customHeight="1" x14ac:dyDescent="0.25">
      <c r="A75" s="50"/>
      <c r="B75" s="50"/>
      <c r="C75" s="51"/>
      <c r="D75" s="788"/>
      <c r="E75" s="22" t="s">
        <v>335</v>
      </c>
      <c r="F75" s="2">
        <v>87.89</v>
      </c>
      <c r="G75" s="78">
        <v>87.89</v>
      </c>
      <c r="H75">
        <v>0</v>
      </c>
      <c r="I75" s="2">
        <v>0</v>
      </c>
      <c r="J75" s="2">
        <v>0</v>
      </c>
      <c r="K75" s="2">
        <v>129.92000000000007</v>
      </c>
      <c r="L75" s="736">
        <v>0</v>
      </c>
      <c r="M75" s="2">
        <v>2190.3500000000004</v>
      </c>
      <c r="N75">
        <v>0</v>
      </c>
      <c r="O75"/>
      <c r="P75" s="736">
        <v>4.3499999999999997E-2</v>
      </c>
      <c r="Q75" s="736">
        <v>7.0000000000000001E-3</v>
      </c>
      <c r="R75" s="2">
        <v>16.740952380952383</v>
      </c>
      <c r="U75" s="48"/>
    </row>
    <row r="76" spans="1:41" ht="21.95" customHeight="1" x14ac:dyDescent="0.25">
      <c r="A76" s="51"/>
      <c r="B76" s="51"/>
      <c r="C76" s="51"/>
      <c r="D76" s="788"/>
      <c r="E76" s="22" t="s">
        <v>24</v>
      </c>
      <c r="F76" s="2">
        <v>68.02</v>
      </c>
      <c r="G76" s="78">
        <v>68.02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937.36999999999534</v>
      </c>
      <c r="N76">
        <v>0</v>
      </c>
      <c r="O76"/>
      <c r="P76" s="736">
        <v>0</v>
      </c>
      <c r="Q76" s="736">
        <v>7.4999999999999997E-3</v>
      </c>
      <c r="R76" s="2"/>
      <c r="T76" s="48"/>
      <c r="V76" s="48"/>
      <c r="W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1"/>
      <c r="B77" s="152"/>
      <c r="C77" s="325"/>
      <c r="D77" s="788"/>
      <c r="E77" s="22" t="s">
        <v>45</v>
      </c>
      <c r="F77" s="2">
        <v>98.85</v>
      </c>
      <c r="G77" s="78">
        <v>98.85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523.61999999999898</v>
      </c>
      <c r="N77">
        <v>0</v>
      </c>
      <c r="O77"/>
      <c r="P77" s="736">
        <v>1.67E-2</v>
      </c>
      <c r="Q77" s="736">
        <v>3.7000000000000002E-3</v>
      </c>
      <c r="R77" s="2"/>
      <c r="T77" s="48"/>
      <c r="X77" s="736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1"/>
      <c r="B78" s="51"/>
      <c r="C78" s="51"/>
      <c r="D78" s="788"/>
      <c r="E78" s="22" t="s">
        <v>47</v>
      </c>
      <c r="F78" s="2">
        <v>180.58</v>
      </c>
      <c r="G78" s="78">
        <v>180.58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-168.6200000000008</v>
      </c>
      <c r="N78">
        <v>0</v>
      </c>
      <c r="O78"/>
      <c r="P78" s="736">
        <v>0</v>
      </c>
      <c r="Q78" s="736">
        <v>7.3000000000000001E-3</v>
      </c>
      <c r="R78" s="2"/>
      <c r="V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60"/>
      <c r="B79" s="61"/>
      <c r="C79" s="60"/>
      <c r="D79" s="788"/>
      <c r="E79" s="22" t="s">
        <v>33</v>
      </c>
      <c r="F79" s="2">
        <v>245.43</v>
      </c>
      <c r="G79" s="78">
        <v>245.43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780.73999999999796</v>
      </c>
      <c r="N79">
        <v>0</v>
      </c>
      <c r="O79"/>
      <c r="P79" s="736">
        <v>1.8599999999999998E-2</v>
      </c>
      <c r="Q79" s="736">
        <v>1.66E-2</v>
      </c>
      <c r="R79" s="2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13</v>
      </c>
      <c r="F80" s="2">
        <v>88.97</v>
      </c>
      <c r="G80" s="78">
        <v>88.97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1461.5600000000013</v>
      </c>
      <c r="N80">
        <v>0</v>
      </c>
      <c r="O80"/>
      <c r="P80" s="736">
        <v>0</v>
      </c>
      <c r="Q80" s="736">
        <v>4.7999999999999996E-3</v>
      </c>
      <c r="R80" s="2"/>
      <c r="T80" s="48"/>
    </row>
    <row r="81" spans="1:41" ht="21.95" customHeight="1" x14ac:dyDescent="0.25">
      <c r="A81" s="50"/>
      <c r="B81" s="50"/>
      <c r="C81" s="51"/>
      <c r="D81" s="788"/>
      <c r="E81" s="22" t="s">
        <v>32</v>
      </c>
      <c r="F81" s="2">
        <v>57.51</v>
      </c>
      <c r="G81" s="78">
        <v>57.51</v>
      </c>
      <c r="H81">
        <v>0</v>
      </c>
      <c r="I81" s="2">
        <v>0</v>
      </c>
      <c r="J81" s="2">
        <v>0</v>
      </c>
      <c r="K81" s="2">
        <v>1453.2099999999991</v>
      </c>
      <c r="L81" s="736">
        <v>0</v>
      </c>
      <c r="M81" s="2">
        <v>2651.6799999999962</v>
      </c>
      <c r="N81">
        <v>0</v>
      </c>
      <c r="O81"/>
      <c r="P81" s="736">
        <v>2.1213701964875674E-2</v>
      </c>
      <c r="Q81" s="736">
        <v>4.1999999999999997E-3</v>
      </c>
      <c r="R81" s="2">
        <v>10.409049773755655</v>
      </c>
      <c r="W81" s="48"/>
      <c r="X81"/>
      <c r="Y81" s="2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63</v>
      </c>
      <c r="F82" s="2">
        <v>115.21</v>
      </c>
      <c r="G82" s="78">
        <v>115.21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257.30999999999949</v>
      </c>
      <c r="N82">
        <v>0</v>
      </c>
      <c r="O82"/>
      <c r="P82" s="736">
        <v>1.38E-2</v>
      </c>
      <c r="Q82" s="736">
        <v>-5.0000000000000001E-4</v>
      </c>
      <c r="R82" s="2"/>
      <c r="T82" s="48"/>
      <c r="V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9</v>
      </c>
      <c r="F83" s="78">
        <v>6.48</v>
      </c>
      <c r="G83" s="78">
        <v>6.48</v>
      </c>
      <c r="H83">
        <v>0</v>
      </c>
      <c r="I83" s="2">
        <v>0</v>
      </c>
      <c r="J83" s="2">
        <v>0</v>
      </c>
      <c r="K83" s="2">
        <v>-8332.1133333333346</v>
      </c>
      <c r="L83" s="736">
        <v>0</v>
      </c>
      <c r="M83" s="2">
        <v>-7897.1833333333343</v>
      </c>
      <c r="N83">
        <v>0</v>
      </c>
      <c r="O83"/>
      <c r="P83" s="736">
        <v>0.04</v>
      </c>
      <c r="Q83" s="736">
        <v>1.0699999999999999E-2</v>
      </c>
      <c r="R83" s="2"/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55</v>
      </c>
      <c r="F84" s="2">
        <v>75.650000000000006</v>
      </c>
      <c r="G84" s="78">
        <v>75.650000000000006</v>
      </c>
      <c r="H84">
        <v>0</v>
      </c>
      <c r="I84" s="2">
        <v>0</v>
      </c>
      <c r="J84" s="2">
        <v>0</v>
      </c>
      <c r="K84" s="2">
        <v>113.94999999999982</v>
      </c>
      <c r="L84" s="736">
        <v>0</v>
      </c>
      <c r="M84" s="2">
        <v>924.07999999998992</v>
      </c>
      <c r="N84">
        <v>0</v>
      </c>
      <c r="O84" t="s">
        <v>1176</v>
      </c>
      <c r="P84" s="736">
        <v>2.7495042961004624E-2</v>
      </c>
      <c r="Q84" s="736">
        <v>3.3999999999999998E-3</v>
      </c>
      <c r="R84" s="2">
        <v>11.710526315789474</v>
      </c>
      <c r="V84" s="48"/>
      <c r="W84" s="48"/>
    </row>
    <row r="85" spans="1:41" ht="21.95" customHeight="1" x14ac:dyDescent="0.25">
      <c r="A85" s="50"/>
      <c r="B85" s="50"/>
      <c r="C85" s="51"/>
      <c r="D85" s="788"/>
      <c r="E85" s="22" t="s">
        <v>53</v>
      </c>
      <c r="F85" s="2">
        <v>81.010000000000005</v>
      </c>
      <c r="G85" s="78">
        <v>81.010000000000005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33.940000000000055</v>
      </c>
      <c r="N85">
        <v>0</v>
      </c>
      <c r="O85"/>
      <c r="P85" s="736">
        <v>7.4000000000000003E-3</v>
      </c>
      <c r="Q85" s="736">
        <v>1.4E-3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56</v>
      </c>
      <c r="F86" s="2">
        <v>33.729999999999997</v>
      </c>
      <c r="G86" s="78">
        <v>33.729999999999997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36.819999999999709</v>
      </c>
      <c r="N86">
        <v>0</v>
      </c>
      <c r="O86"/>
      <c r="P86" s="736">
        <v>4.2999999999999997E-2</v>
      </c>
      <c r="Q86" s="736">
        <v>8.0999999999999996E-3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0</v>
      </c>
      <c r="F87" s="2">
        <v>242.85</v>
      </c>
      <c r="G87" s="78">
        <v>242.85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465.57999999999993</v>
      </c>
      <c r="N87">
        <v>0</v>
      </c>
      <c r="O87"/>
      <c r="P87" s="736">
        <v>3.8999999999999998E-3</v>
      </c>
      <c r="Q87" s="736">
        <v>2.2000000000000001E-3</v>
      </c>
      <c r="R87" s="2"/>
    </row>
    <row r="88" spans="1:41" ht="21.95" customHeight="1" x14ac:dyDescent="0.25">
      <c r="A88" s="50"/>
      <c r="B88" s="50"/>
      <c r="C88" s="51"/>
      <c r="E88" s="22" t="s">
        <v>39</v>
      </c>
      <c r="F88" s="2">
        <v>50.2</v>
      </c>
      <c r="G88" s="78">
        <v>50.2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529.88000000000284</v>
      </c>
      <c r="N88">
        <v>0</v>
      </c>
      <c r="O88"/>
      <c r="P88" s="736">
        <v>2.3E-2</v>
      </c>
      <c r="Q88" s="736">
        <v>6.3E-3</v>
      </c>
      <c r="R88" s="2"/>
    </row>
    <row r="89" spans="1:41" ht="21.95" customHeight="1" x14ac:dyDescent="0.25">
      <c r="A89" s="50"/>
      <c r="B89" s="51"/>
      <c r="C89" s="51"/>
      <c r="E89" s="22" t="s">
        <v>54</v>
      </c>
      <c r="F89" s="2">
        <v>139.56</v>
      </c>
      <c r="G89" s="78">
        <v>139.56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114.84999999999991</v>
      </c>
      <c r="N89">
        <v>0</v>
      </c>
      <c r="O89"/>
      <c r="P89" s="736">
        <v>2.35E-2</v>
      </c>
      <c r="Q89" s="736">
        <v>5.4999999999999997E-3</v>
      </c>
      <c r="R89" s="2"/>
    </row>
    <row r="90" spans="1:41" ht="21.95" customHeight="1" x14ac:dyDescent="0.25">
      <c r="A90" s="50"/>
      <c r="B90" s="50"/>
      <c r="C90" s="51"/>
      <c r="E90" s="22" t="s">
        <v>51</v>
      </c>
      <c r="F90" s="78">
        <v>262.91000000000003</v>
      </c>
      <c r="G90" s="78">
        <v>262.91000000000003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176.70000000000073</v>
      </c>
      <c r="N90">
        <v>0</v>
      </c>
      <c r="O90"/>
      <c r="P90" s="736">
        <v>1.52E-2</v>
      </c>
      <c r="Q90" s="736">
        <v>1.0800000000000001E-2</v>
      </c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90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89" priority="577">
      <formula>$H2=0</formula>
    </cfRule>
  </conditionalFormatting>
  <conditionalFormatting sqref="K105:K200">
    <cfRule type="expression" dxfId="2988" priority="578">
      <formula>$J105=0</formula>
    </cfRule>
  </conditionalFormatting>
  <conditionalFormatting sqref="K105:K458">
    <cfRule type="expression" dxfId="2987" priority="619">
      <formula>$J105&lt;0</formula>
    </cfRule>
  </conditionalFormatting>
  <conditionalFormatting sqref="E59">
    <cfRule type="expression" dxfId="2986" priority="548">
      <formula>$H59=0</formula>
    </cfRule>
  </conditionalFormatting>
  <conditionalFormatting sqref="E5">
    <cfRule type="expression" dxfId="2985" priority="526">
      <formula>$H5=0</formula>
    </cfRule>
  </conditionalFormatting>
  <conditionalFormatting sqref="E60">
    <cfRule type="expression" dxfId="2984" priority="504">
      <formula>$H60=0</formula>
    </cfRule>
  </conditionalFormatting>
  <conditionalFormatting sqref="E62">
    <cfRule type="expression" dxfId="2983" priority="493">
      <formula>$H62=0</formula>
    </cfRule>
  </conditionalFormatting>
  <conditionalFormatting sqref="E61">
    <cfRule type="expression" dxfId="2982" priority="482">
      <formula>$H61=0</formula>
    </cfRule>
  </conditionalFormatting>
  <conditionalFormatting sqref="E8">
    <cfRule type="expression" dxfId="2981" priority="467">
      <formula>$H8=0</formula>
    </cfRule>
  </conditionalFormatting>
  <conditionalFormatting sqref="E63">
    <cfRule type="expression" dxfId="2980" priority="457">
      <formula>$H63=0</formula>
    </cfRule>
  </conditionalFormatting>
  <conditionalFormatting sqref="E20">
    <cfRule type="expression" dxfId="2979" priority="447">
      <formula>$H20=0</formula>
    </cfRule>
  </conditionalFormatting>
  <conditionalFormatting sqref="E64">
    <cfRule type="expression" dxfId="2978" priority="438">
      <formula>$H64=0</formula>
    </cfRule>
  </conditionalFormatting>
  <conditionalFormatting sqref="E65">
    <cfRule type="expression" dxfId="2977" priority="431">
      <formula>$H65=0</formula>
    </cfRule>
  </conditionalFormatting>
  <conditionalFormatting sqref="E11">
    <cfRule type="expression" dxfId="2976" priority="422">
      <formula>$H11=0</formula>
    </cfRule>
  </conditionalFormatting>
  <conditionalFormatting sqref="E9">
    <cfRule type="expression" dxfId="2975" priority="415">
      <formula>$H9=0</formula>
    </cfRule>
  </conditionalFormatting>
  <conditionalFormatting sqref="E66">
    <cfRule type="expression" dxfId="2974" priority="406">
      <formula>$H66=0</formula>
    </cfRule>
  </conditionalFormatting>
  <conditionalFormatting sqref="E10">
    <cfRule type="expression" dxfId="2973" priority="397">
      <formula>$H10=0</formula>
    </cfRule>
  </conditionalFormatting>
  <conditionalFormatting sqref="E26:E28 E30 E45:E49 E36:E43">
    <cfRule type="expression" dxfId="2972" priority="393">
      <formula>$H26=0</formula>
    </cfRule>
  </conditionalFormatting>
  <conditionalFormatting sqref="E29">
    <cfRule type="expression" dxfId="2971" priority="392">
      <formula>$H29=0</formula>
    </cfRule>
  </conditionalFormatting>
  <conditionalFormatting sqref="E31">
    <cfRule type="expression" dxfId="2970" priority="391">
      <formula>$H31=0</formula>
    </cfRule>
  </conditionalFormatting>
  <conditionalFormatting sqref="E32">
    <cfRule type="expression" dxfId="2969" priority="390">
      <formula>$H32=0</formula>
    </cfRule>
  </conditionalFormatting>
  <conditionalFormatting sqref="E44">
    <cfRule type="expression" dxfId="2968" priority="389">
      <formula>$H44=0</formula>
    </cfRule>
  </conditionalFormatting>
  <conditionalFormatting sqref="E35">
    <cfRule type="expression" dxfId="2967" priority="388">
      <formula>$H35=0</formula>
    </cfRule>
  </conditionalFormatting>
  <conditionalFormatting sqref="E33">
    <cfRule type="expression" dxfId="2966" priority="387">
      <formula>$H33=0</formula>
    </cfRule>
  </conditionalFormatting>
  <conditionalFormatting sqref="E34">
    <cfRule type="expression" dxfId="2965" priority="386">
      <formula>$H34=0</formula>
    </cfRule>
  </conditionalFormatting>
  <conditionalFormatting sqref="E67">
    <cfRule type="expression" dxfId="2964" priority="382">
      <formula>$H67=0</formula>
    </cfRule>
  </conditionalFormatting>
  <conditionalFormatting sqref="E69:E70">
    <cfRule type="expression" dxfId="2963" priority="375">
      <formula>$H69=0</formula>
    </cfRule>
  </conditionalFormatting>
  <conditionalFormatting sqref="E68">
    <cfRule type="expression" dxfId="2962" priority="368">
      <formula>$H68=0</formula>
    </cfRule>
  </conditionalFormatting>
  <conditionalFormatting sqref="E69:E70">
    <cfRule type="expression" dxfId="2961" priority="360">
      <formula>$H69=0</formula>
    </cfRule>
  </conditionalFormatting>
  <conditionalFormatting sqref="E71">
    <cfRule type="expression" dxfId="2960" priority="353">
      <formula>$H71=0</formula>
    </cfRule>
  </conditionalFormatting>
  <conditionalFormatting sqref="E72">
    <cfRule type="expression" dxfId="2959" priority="330">
      <formula>$H72=0</formula>
    </cfRule>
  </conditionalFormatting>
  <conditionalFormatting sqref="E72">
    <cfRule type="expression" dxfId="2958" priority="322">
      <formula>$H72=0</formula>
    </cfRule>
  </conditionalFormatting>
  <conditionalFormatting sqref="E74">
    <cfRule type="expression" dxfId="2957" priority="315">
      <formula>$H74=0</formula>
    </cfRule>
  </conditionalFormatting>
  <conditionalFormatting sqref="E73">
    <cfRule type="expression" dxfId="2956" priority="308">
      <formula>$H73=0</formula>
    </cfRule>
  </conditionalFormatting>
  <conditionalFormatting sqref="E75">
    <cfRule type="expression" dxfId="2955" priority="291">
      <formula>$H75=0</formula>
    </cfRule>
  </conditionalFormatting>
  <conditionalFormatting sqref="E7">
    <cfRule type="expression" dxfId="2954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53" priority="267">
      <formula>$H76=0</formula>
    </cfRule>
  </conditionalFormatting>
  <conditionalFormatting sqref="E77">
    <cfRule type="expression" dxfId="2952" priority="254">
      <formula>$H77=0</formula>
    </cfRule>
  </conditionalFormatting>
  <conditionalFormatting sqref="E78">
    <cfRule type="expression" dxfId="2951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50" priority="228">
      <formula>$H79=0</formula>
    </cfRule>
  </conditionalFormatting>
  <conditionalFormatting sqref="E80">
    <cfRule type="expression" dxfId="2949" priority="218">
      <formula>$H80=0</formula>
    </cfRule>
  </conditionalFormatting>
  <conditionalFormatting sqref="E81">
    <cfRule type="expression" dxfId="2948" priority="208">
      <formula>$H81=0</formula>
    </cfRule>
  </conditionalFormatting>
  <conditionalFormatting sqref="E82">
    <cfRule type="expression" dxfId="2947" priority="198">
      <formula>$H82=0</formula>
    </cfRule>
  </conditionalFormatting>
  <conditionalFormatting sqref="E83">
    <cfRule type="expression" dxfId="2946" priority="188">
      <formula>$H83=0</formula>
    </cfRule>
  </conditionalFormatting>
  <conditionalFormatting sqref="E84">
    <cfRule type="expression" dxfId="2945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44" priority="167">
      <formula>$H85=0</formula>
    </cfRule>
  </conditionalFormatting>
  <conditionalFormatting sqref="R105:R1048576">
    <cfRule type="expression" dxfId="2943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42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41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40" priority="132">
      <formula>K3&gt;0</formula>
    </cfRule>
    <cfRule type="expression" dxfId="2939" priority="133">
      <formula>K3&lt;0</formula>
    </cfRule>
  </conditionalFormatting>
  <conditionalFormatting sqref="K2 K4 K6 K8 K10 K12 K14 K16 K18 K20 K22 K24 K26 K28 K30">
    <cfRule type="expression" dxfId="2938" priority="130">
      <formula>K2&gt;0</formula>
    </cfRule>
    <cfRule type="expression" dxfId="2937" priority="131">
      <formula>K2&lt;0</formula>
    </cfRule>
  </conditionalFormatting>
  <conditionalFormatting sqref="K23 K25 K27 K29">
    <cfRule type="expression" dxfId="2936" priority="128">
      <formula>K23&gt;0</formula>
    </cfRule>
    <cfRule type="expression" dxfId="2935" priority="129">
      <formula>K23&lt;0</formula>
    </cfRule>
  </conditionalFormatting>
  <conditionalFormatting sqref="K31 K33 K40 K35 K42 K37:K38">
    <cfRule type="expression" dxfId="2934" priority="126">
      <formula>K31&gt;0</formula>
    </cfRule>
    <cfRule type="expression" dxfId="2933" priority="127">
      <formula>K31&lt;0</formula>
    </cfRule>
  </conditionalFormatting>
  <conditionalFormatting sqref="K32 K39 K34 K41 K36 K43">
    <cfRule type="expression" dxfId="2932" priority="124">
      <formula>K32&gt;0</formula>
    </cfRule>
    <cfRule type="expression" dxfId="2931" priority="125">
      <formula>K32&lt;0</formula>
    </cfRule>
  </conditionalFormatting>
  <conditionalFormatting sqref="K45 K47 K49 K51 K53">
    <cfRule type="expression" dxfId="2930" priority="122">
      <formula>K45&gt;0</formula>
    </cfRule>
    <cfRule type="expression" dxfId="2929" priority="123">
      <formula>K45&lt;0</formula>
    </cfRule>
  </conditionalFormatting>
  <conditionalFormatting sqref="K46 K48 K50 K52">
    <cfRule type="expression" dxfId="2928" priority="120">
      <formula>K46&gt;0</formula>
    </cfRule>
    <cfRule type="expression" dxfId="2927" priority="121">
      <formula>K46&lt;0</formula>
    </cfRule>
  </conditionalFormatting>
  <conditionalFormatting sqref="K54 K56 K58 K60">
    <cfRule type="expression" dxfId="2926" priority="118">
      <formula>K54&gt;0</formula>
    </cfRule>
    <cfRule type="expression" dxfId="2925" priority="119">
      <formula>K54&lt;0</formula>
    </cfRule>
  </conditionalFormatting>
  <conditionalFormatting sqref="K55 K57 K59">
    <cfRule type="expression" dxfId="2924" priority="116">
      <formula>K55&gt;0</formula>
    </cfRule>
    <cfRule type="expression" dxfId="2923" priority="117">
      <formula>K55&lt;0</formula>
    </cfRule>
  </conditionalFormatting>
  <conditionalFormatting sqref="K68 K70 K72 K74">
    <cfRule type="expression" dxfId="2922" priority="114">
      <formula>K68&gt;0</formula>
    </cfRule>
    <cfRule type="expression" dxfId="2921" priority="115">
      <formula>K68&lt;0</formula>
    </cfRule>
  </conditionalFormatting>
  <conditionalFormatting sqref="K69 K71 K73">
    <cfRule type="expression" dxfId="2920" priority="112">
      <formula>K69&gt;0</formula>
    </cfRule>
    <cfRule type="expression" dxfId="2919" priority="113">
      <formula>K69&lt;0</formula>
    </cfRule>
  </conditionalFormatting>
  <conditionalFormatting sqref="K75 K77 K79 K81 K83">
    <cfRule type="expression" dxfId="2918" priority="110">
      <formula>K75&gt;0</formula>
    </cfRule>
    <cfRule type="expression" dxfId="2917" priority="111">
      <formula>K75&lt;0</formula>
    </cfRule>
  </conditionalFormatting>
  <conditionalFormatting sqref="K76 K78 K80 K82">
    <cfRule type="expression" dxfId="2916" priority="108">
      <formula>K76&gt;0</formula>
    </cfRule>
    <cfRule type="expression" dxfId="2915" priority="109">
      <formula>K76&lt;0</formula>
    </cfRule>
  </conditionalFormatting>
  <conditionalFormatting sqref="K82 K84 K88 K90">
    <cfRule type="expression" dxfId="2914" priority="106">
      <formula>K82&gt;0</formula>
    </cfRule>
    <cfRule type="expression" dxfId="2913" priority="107">
      <formula>K82&lt;0</formula>
    </cfRule>
  </conditionalFormatting>
  <conditionalFormatting sqref="K83 K85 K89">
    <cfRule type="expression" dxfId="2912" priority="104">
      <formula>K83&gt;0</formula>
    </cfRule>
    <cfRule type="expression" dxfId="2911" priority="105">
      <formula>K83&lt;0</formula>
    </cfRule>
  </conditionalFormatting>
  <conditionalFormatting sqref="M105:M200">
    <cfRule type="expression" dxfId="2910" priority="102">
      <formula>$J105=0</formula>
    </cfRule>
  </conditionalFormatting>
  <conditionalFormatting sqref="M105:M458">
    <cfRule type="expression" dxfId="2909" priority="103">
      <formula>$J105&lt;0</formula>
    </cfRule>
  </conditionalFormatting>
  <conditionalFormatting sqref="M3 M5 M7 M9 M11 M13 M15 M17 M19 M21">
    <cfRule type="expression" dxfId="2908" priority="100">
      <formula>M3&gt;0</formula>
    </cfRule>
    <cfRule type="expression" dxfId="2907" priority="101">
      <formula>M3&lt;0</formula>
    </cfRule>
  </conditionalFormatting>
  <conditionalFormatting sqref="M2 M4 M6 M8 M10 M12 M14 M16 M18 M20 M22 M24 M26 M28 M30">
    <cfRule type="expression" dxfId="2906" priority="98">
      <formula>M2&gt;0</formula>
    </cfRule>
    <cfRule type="expression" dxfId="2905" priority="99">
      <formula>M2&lt;0</formula>
    </cfRule>
  </conditionalFormatting>
  <conditionalFormatting sqref="M23 M25 M27 M29">
    <cfRule type="expression" dxfId="2904" priority="96">
      <formula>M23&gt;0</formula>
    </cfRule>
    <cfRule type="expression" dxfId="2903" priority="97">
      <formula>M23&lt;0</formula>
    </cfRule>
  </conditionalFormatting>
  <conditionalFormatting sqref="M31 M33 M40 M35 M42 M37:M38">
    <cfRule type="expression" dxfId="2902" priority="94">
      <formula>M31&gt;0</formula>
    </cfRule>
    <cfRule type="expression" dxfId="2901" priority="95">
      <formula>M31&lt;0</formula>
    </cfRule>
  </conditionalFormatting>
  <conditionalFormatting sqref="M32 M39 M34 M41 M36 M43">
    <cfRule type="expression" dxfId="2900" priority="92">
      <formula>M32&gt;0</formula>
    </cfRule>
    <cfRule type="expression" dxfId="2899" priority="93">
      <formula>M32&lt;0</formula>
    </cfRule>
  </conditionalFormatting>
  <conditionalFormatting sqref="M45 M47 M49 M51 M53">
    <cfRule type="expression" dxfId="2898" priority="90">
      <formula>M45&gt;0</formula>
    </cfRule>
    <cfRule type="expression" dxfId="2897" priority="91">
      <formula>M45&lt;0</formula>
    </cfRule>
  </conditionalFormatting>
  <conditionalFormatting sqref="M46 M48 M50 M52">
    <cfRule type="expression" dxfId="2896" priority="88">
      <formula>M46&gt;0</formula>
    </cfRule>
    <cfRule type="expression" dxfId="2895" priority="89">
      <formula>M46&lt;0</formula>
    </cfRule>
  </conditionalFormatting>
  <conditionalFormatting sqref="M54 M56 M58 M60">
    <cfRule type="expression" dxfId="2894" priority="86">
      <formula>M54&gt;0</formula>
    </cfRule>
    <cfRule type="expression" dxfId="2893" priority="87">
      <formula>M54&lt;0</formula>
    </cfRule>
  </conditionalFormatting>
  <conditionalFormatting sqref="M55 M57 M59 M61">
    <cfRule type="expression" dxfId="2892" priority="84">
      <formula>M55&gt;0</formula>
    </cfRule>
    <cfRule type="expression" dxfId="2891" priority="85">
      <formula>M55&lt;0</formula>
    </cfRule>
  </conditionalFormatting>
  <conditionalFormatting sqref="M68 M70 M72 M74">
    <cfRule type="expression" dxfId="2890" priority="82">
      <formula>M68&gt;0</formula>
    </cfRule>
    <cfRule type="expression" dxfId="2889" priority="83">
      <formula>M68&lt;0</formula>
    </cfRule>
  </conditionalFormatting>
  <conditionalFormatting sqref="M67 M69 M71 M73">
    <cfRule type="expression" dxfId="2888" priority="80">
      <formula>M67&gt;0</formula>
    </cfRule>
    <cfRule type="expression" dxfId="2887" priority="81">
      <formula>M67&lt;0</formula>
    </cfRule>
  </conditionalFormatting>
  <conditionalFormatting sqref="M75 M77 M79 M81 M83">
    <cfRule type="expression" dxfId="2886" priority="78">
      <formula>M75&gt;0</formula>
    </cfRule>
    <cfRule type="expression" dxfId="2885" priority="79">
      <formula>M75&lt;0</formula>
    </cfRule>
  </conditionalFormatting>
  <conditionalFormatting sqref="M76 M78 M80 M82">
    <cfRule type="expression" dxfId="2884" priority="76">
      <formula>M76&gt;0</formula>
    </cfRule>
    <cfRule type="expression" dxfId="2883" priority="77">
      <formula>M76&lt;0</formula>
    </cfRule>
  </conditionalFormatting>
  <conditionalFormatting sqref="M82 M84 M88 M90">
    <cfRule type="expression" dxfId="2882" priority="74">
      <formula>M82&gt;0</formula>
    </cfRule>
    <cfRule type="expression" dxfId="2881" priority="75">
      <formula>M82&lt;0</formula>
    </cfRule>
  </conditionalFormatting>
  <conditionalFormatting sqref="M83 M85 M89">
    <cfRule type="expression" dxfId="2880" priority="72">
      <formula>M83&gt;0</formula>
    </cfRule>
    <cfRule type="expression" dxfId="2879" priority="73">
      <formula>M83&lt;0</formula>
    </cfRule>
  </conditionalFormatting>
  <conditionalFormatting sqref="L105:L200">
    <cfRule type="expression" dxfId="2878" priority="70">
      <formula>$J105=0</formula>
    </cfRule>
  </conditionalFormatting>
  <conditionalFormatting sqref="L105:L458">
    <cfRule type="expression" dxfId="2877" priority="71">
      <formula>$J105&lt;0</formula>
    </cfRule>
  </conditionalFormatting>
  <conditionalFormatting sqref="L3 L5 L7 L9 L11 L13 L15 L17 L19 L21">
    <cfRule type="expression" dxfId="2876" priority="68">
      <formula>L3&gt;0</formula>
    </cfRule>
    <cfRule type="expression" dxfId="2875" priority="69">
      <formula>L3&lt;0</formula>
    </cfRule>
  </conditionalFormatting>
  <conditionalFormatting sqref="L2 L4 L6 L8 L10 L12 L14 L16 L18 L20 L22 L24 L26 L28 L30">
    <cfRule type="expression" dxfId="2874" priority="66">
      <formula>L2&gt;0</formula>
    </cfRule>
    <cfRule type="expression" dxfId="2873" priority="67">
      <formula>L2&lt;0</formula>
    </cfRule>
  </conditionalFormatting>
  <conditionalFormatting sqref="L23 L25 L27 L29">
    <cfRule type="expression" dxfId="2872" priority="64">
      <formula>L23&gt;0</formula>
    </cfRule>
    <cfRule type="expression" dxfId="2871" priority="65">
      <formula>L23&lt;0</formula>
    </cfRule>
  </conditionalFormatting>
  <conditionalFormatting sqref="L31 L33 L40 L35 L42 L37:L38">
    <cfRule type="expression" dxfId="2870" priority="62">
      <formula>L31&gt;0</formula>
    </cfRule>
    <cfRule type="expression" dxfId="2869" priority="63">
      <formula>L31&lt;0</formula>
    </cfRule>
  </conditionalFormatting>
  <conditionalFormatting sqref="L32 L39 L34 L41 L36 L43">
    <cfRule type="expression" dxfId="2868" priority="60">
      <formula>L32&gt;0</formula>
    </cfRule>
    <cfRule type="expression" dxfId="2867" priority="61">
      <formula>L32&lt;0</formula>
    </cfRule>
  </conditionalFormatting>
  <conditionalFormatting sqref="L45 L47 L49 L51 L53">
    <cfRule type="expression" dxfId="2866" priority="58">
      <formula>L45&gt;0</formula>
    </cfRule>
    <cfRule type="expression" dxfId="2865" priority="59">
      <formula>L45&lt;0</formula>
    </cfRule>
  </conditionalFormatting>
  <conditionalFormatting sqref="L46 L48 L50 L52">
    <cfRule type="expression" dxfId="2864" priority="56">
      <formula>L46&gt;0</formula>
    </cfRule>
    <cfRule type="expression" dxfId="2863" priority="57">
      <formula>L46&lt;0</formula>
    </cfRule>
  </conditionalFormatting>
  <conditionalFormatting sqref="L54 L56 L58 L60 L62">
    <cfRule type="expression" dxfId="2862" priority="54">
      <formula>L54&gt;0</formula>
    </cfRule>
    <cfRule type="expression" dxfId="2861" priority="55">
      <formula>L54&lt;0</formula>
    </cfRule>
  </conditionalFormatting>
  <conditionalFormatting sqref="L55 L57 L59 L61">
    <cfRule type="expression" dxfId="2860" priority="52">
      <formula>L55&gt;0</formula>
    </cfRule>
    <cfRule type="expression" dxfId="2859" priority="53">
      <formula>L55&lt;0</formula>
    </cfRule>
  </conditionalFormatting>
  <conditionalFormatting sqref="L66 L68 L70 L72 L74">
    <cfRule type="expression" dxfId="2858" priority="50">
      <formula>L66&gt;0</formula>
    </cfRule>
    <cfRule type="expression" dxfId="2857" priority="51">
      <formula>L66&lt;0</formula>
    </cfRule>
  </conditionalFormatting>
  <conditionalFormatting sqref="L58:L79">
    <cfRule type="expression" dxfId="2856" priority="48">
      <formula>L58&gt;0</formula>
    </cfRule>
    <cfRule type="expression" dxfId="2855" priority="49">
      <formula>L58&lt;0</formula>
    </cfRule>
  </conditionalFormatting>
  <conditionalFormatting sqref="L75 L77 L79 L81 L83">
    <cfRule type="expression" dxfId="2854" priority="46">
      <formula>L75&gt;0</formula>
    </cfRule>
    <cfRule type="expression" dxfId="2853" priority="47">
      <formula>L75&lt;0</formula>
    </cfRule>
  </conditionalFormatting>
  <conditionalFormatting sqref="L76 L78 L80 L82">
    <cfRule type="expression" dxfId="2852" priority="44">
      <formula>L76&gt;0</formula>
    </cfRule>
    <cfRule type="expression" dxfId="2851" priority="45">
      <formula>L76&lt;0</formula>
    </cfRule>
  </conditionalFormatting>
  <conditionalFormatting sqref="L82 L84 L88 L90">
    <cfRule type="expression" dxfId="2850" priority="42">
      <formula>L82&gt;0</formula>
    </cfRule>
    <cfRule type="expression" dxfId="2849" priority="43">
      <formula>L82&lt;0</formula>
    </cfRule>
  </conditionalFormatting>
  <conditionalFormatting sqref="L83 L85 L89">
    <cfRule type="expression" dxfId="2848" priority="40">
      <formula>L83&gt;0</formula>
    </cfRule>
    <cfRule type="expression" dxfId="2847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46" priority="37">
      <formula>M44&gt;0</formula>
    </cfRule>
    <cfRule type="expression" dxfId="2845" priority="38">
      <formula>M44&lt;0</formula>
    </cfRule>
  </conditionalFormatting>
  <conditionalFormatting sqref="M62:M66">
    <cfRule type="expression" dxfId="2844" priority="35">
      <formula>M62&gt;0</formula>
    </cfRule>
    <cfRule type="expression" dxfId="2843" priority="36">
      <formula>M62&lt;0</formula>
    </cfRule>
  </conditionalFormatting>
  <conditionalFormatting sqref="E86">
    <cfRule type="expression" dxfId="2842" priority="34">
      <formula>$H86=0</formula>
    </cfRule>
  </conditionalFormatting>
  <conditionalFormatting sqref="K86">
    <cfRule type="expression" dxfId="2841" priority="32">
      <formula>K86&gt;0</formula>
    </cfRule>
    <cfRule type="expression" dxfId="2840" priority="33">
      <formula>K86&lt;0</formula>
    </cfRule>
  </conditionalFormatting>
  <conditionalFormatting sqref="M86">
    <cfRule type="expression" dxfId="2839" priority="30">
      <formula>M86&gt;0</formula>
    </cfRule>
    <cfRule type="expression" dxfId="2838" priority="31">
      <formula>M86&lt;0</formula>
    </cfRule>
  </conditionalFormatting>
  <conditionalFormatting sqref="L86">
    <cfRule type="expression" dxfId="2837" priority="28">
      <formula>L86&gt;0</formula>
    </cfRule>
    <cfRule type="expression" dxfId="2836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35" priority="22">
      <formula>K61&gt;0</formula>
    </cfRule>
    <cfRule type="expression" dxfId="2834" priority="23">
      <formula>K61&lt;0</formula>
    </cfRule>
  </conditionalFormatting>
  <conditionalFormatting sqref="K44">
    <cfRule type="expression" dxfId="2833" priority="20">
      <formula>K44&gt;0</formula>
    </cfRule>
    <cfRule type="expression" dxfId="2832" priority="21">
      <formula>K44&lt;0</formula>
    </cfRule>
  </conditionalFormatting>
  <conditionalFormatting sqref="E87">
    <cfRule type="expression" dxfId="2831" priority="19">
      <formula>$H87=0</formula>
    </cfRule>
  </conditionalFormatting>
  <conditionalFormatting sqref="K87">
    <cfRule type="expression" dxfId="2830" priority="17">
      <formula>K87&gt;0</formula>
    </cfRule>
    <cfRule type="expression" dxfId="2829" priority="18">
      <formula>K87&lt;0</formula>
    </cfRule>
  </conditionalFormatting>
  <conditionalFormatting sqref="M87">
    <cfRule type="expression" dxfId="2828" priority="15">
      <formula>M87&gt;0</formula>
    </cfRule>
    <cfRule type="expression" dxfId="2827" priority="16">
      <formula>M87&lt;0</formula>
    </cfRule>
  </conditionalFormatting>
  <conditionalFormatting sqref="L87">
    <cfRule type="expression" dxfId="2826" priority="13">
      <formula>L87&gt;0</formula>
    </cfRule>
    <cfRule type="expression" dxfId="2825" priority="14">
      <formula>L87&lt;0</formula>
    </cfRule>
  </conditionalFormatting>
  <conditionalFormatting sqref="E88">
    <cfRule type="expression" dxfId="2824" priority="9">
      <formula>$H88=0</formula>
    </cfRule>
  </conditionalFormatting>
  <conditionalFormatting sqref="E89">
    <cfRule type="expression" dxfId="2823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15" location="ABC!A1" display="ABC"/>
    <hyperlink ref="E13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21" location="DWDP!A1" display="DWDP"/>
    <hyperlink ref="E42" location="GPS!A1" display="GPS"/>
    <hyperlink ref="E43" location="AKAM!A1" display="AKAM"/>
    <hyperlink ref="E44" location="ARNC!A1" display="ARNC"/>
    <hyperlink ref="E6" location="IEMG!A1" display="IEMG"/>
    <hyperlink ref="E27" location="CVS!A1" display="CVS"/>
    <hyperlink ref="E45" location="ADBE!A1" display="ADBE"/>
    <hyperlink ref="E5" location="MRO!A1" display="MRO"/>
    <hyperlink ref="E23" location="GE!A1" display="GE"/>
    <hyperlink ref="E8" location="XRAY!A1" display="XRAY"/>
    <hyperlink ref="E46" location="XLP!A1" display="XLP"/>
    <hyperlink ref="E10" location="KR!A1" display="KR"/>
    <hyperlink ref="E47" location="F!A1" display="F"/>
    <hyperlink ref="E48" location="JNJ!A1" display="JNJ"/>
    <hyperlink ref="E49" location="ULTA!A1" display="ULTA"/>
    <hyperlink ref="E14" location="FRC!A1" display="FRC"/>
    <hyperlink ref="E50" location="AAP!A1" display="AAP"/>
    <hyperlink ref="E19" location="CMCSA!A1" display="CMCSA"/>
    <hyperlink ref="E51" location="XEC!A1" display="XEC"/>
    <hyperlink ref="E9" location="WRK!A1" display="WRK"/>
    <hyperlink ref="E22" location="MO!A1" display="MO"/>
    <hyperlink ref="E4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9" location="QQQ!A1" display="QQQ"/>
    <hyperlink ref="E28" location="WBA!A1" display="WBA"/>
    <hyperlink ref="E56" location="AZO!A1" display="AZO"/>
    <hyperlink ref="E57" location="FL!A1" display="FL"/>
    <hyperlink ref="E11" location="MLM!A1" display="MLM"/>
    <hyperlink ref="E3" location="KHC!A1" display="KHC"/>
    <hyperlink ref="E58" location="KBWY!A1" display="KBWY"/>
    <hyperlink ref="E24" location="AYI!A1" display="AYI"/>
    <hyperlink ref="E59" location="DIA!A1" display="DIA"/>
    <hyperlink ref="E25" location="ICE!A1" display="ICE"/>
    <hyperlink ref="E60" location="NKE!A1" display="NKE"/>
    <hyperlink ref="E12" location="MOS!A1" display="MOS"/>
    <hyperlink ref="E61" location="VGK!A1" display="VGK"/>
    <hyperlink ref="E62" location="CMG!A1" display="CMG"/>
    <hyperlink ref="E26" location="HAS!A1" display="HAS"/>
    <hyperlink ref="E63" location="HSIC!A1" display="HSIC"/>
    <hyperlink ref="E18" location="PDCO!A1" display="PDCO"/>
    <hyperlink ref="E64" location="MU!A1" display="MU"/>
    <hyperlink ref="E65" location="IP!A1" display="IP"/>
    <hyperlink ref="E66" location="INTC!A1" display="INTC"/>
    <hyperlink ref="E67" location="HES!A1" display="HES"/>
    <hyperlink ref="E68" location="UNP!A1" display="UNP"/>
    <hyperlink ref="E69" location="NCLH!A1" display="NCLH"/>
    <hyperlink ref="E70" location="SPY!A1" display="SPY"/>
    <hyperlink ref="E71" location="SWKS!A1" display="SWKS"/>
    <hyperlink ref="E72" location="CNI!A1" display="CNI"/>
    <hyperlink ref="E20" location="WFC!A1" display="WFC"/>
    <hyperlink ref="E73" location="AA!A1" display="AA"/>
    <hyperlink ref="E74" location="CF!A1" display="CF"/>
    <hyperlink ref="E75" location="TGT!A1" display="TGT"/>
    <hyperlink ref="E2" location="NWL!A1" display="NWL"/>
    <hyperlink ref="E76" location="KORS!A1" display="KORS"/>
    <hyperlink ref="E77" location="ALL!A1" display="ALL"/>
    <hyperlink ref="E78" location="NSC!A1" display="NSC"/>
    <hyperlink ref="E79" location="AVGO!A1" display="AVGO"/>
    <hyperlink ref="E80" location="UAL!A1" display="UAL"/>
    <hyperlink ref="E17" location="CAH!A1" display="CAH"/>
    <hyperlink ref="E81" location="DAL!A1" display="DAL"/>
    <hyperlink ref="E16" location="TEVA!A1" display="TEVA"/>
    <hyperlink ref="E82" location="DIS!A1" display="DIS"/>
    <hyperlink ref="E83" location="FTR!A1" display="FTR"/>
    <hyperlink ref="E84" location="GILD!A1" display="GILD"/>
    <hyperlink ref="E85" location="WWD!A1" display="WWD"/>
    <hyperlink ref="E7" location="GIS!A1" display="GIS"/>
    <hyperlink ref="E86" location="GM!A1" display="GM"/>
    <hyperlink ref="E87" location="TMO!A1" display="TMO"/>
    <hyperlink ref="E88" location="TKR!A1" display="TKR"/>
    <hyperlink ref="E89" location="UTX!A1" display="UTX"/>
    <hyperlink ref="E9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7"/>
  <sheetViews>
    <sheetView zoomScaleNormal="100" workbookViewId="0">
      <pane ySplit="1" topLeftCell="A737" activePane="bottomLeft" state="frozen"/>
      <selection pane="bottomLeft" activeCell="L747" sqref="L74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113387.15000000002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>N746/(A746/365.25)</f>
        <v>0.12332355489510489</v>
      </c>
      <c r="P746" s="178" t="b">
        <f t="shared" ref="P746" si="502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3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4">E746/(A746/365.25)/V746</f>
        <v>0.89299307877467815</v>
      </c>
      <c r="Y746" s="171">
        <f t="shared" ref="Y746" si="505">O746/W746</f>
        <v>0.47668903525874184</v>
      </c>
      <c r="Z746" s="784">
        <f t="shared" ref="Z746" si="506">-(E746-N746)</f>
        <v>6.1463818014624305E-3</v>
      </c>
    </row>
    <row r="747" spans="1:26" ht="20.100000000000001" customHeight="1" x14ac:dyDescent="0.25">
      <c r="A747" s="160">
        <f t="shared" ref="A747" si="507">B747-$B$2</f>
        <v>1145</v>
      </c>
      <c r="B747" s="169">
        <v>43378</v>
      </c>
      <c r="C747" s="211">
        <v>2885.57</v>
      </c>
      <c r="D747" s="168">
        <f t="shared" ref="D747" si="508">(C747-C746)/C746</f>
        <v>-5.5279655088037206E-3</v>
      </c>
      <c r="E747" s="205">
        <f t="shared" ref="E747" si="509">(C747-$C$2)/$C$2</f>
        <v>0.37248625406670349</v>
      </c>
      <c r="F747" s="215">
        <v>7788.44</v>
      </c>
      <c r="G747" s="168">
        <f t="shared" ref="G747" si="510">(F747-F746)/F746</f>
        <v>-1.1557825296243119E-2</v>
      </c>
      <c r="H747" s="199">
        <f t="shared" ref="H747" si="511">(F747-F$2)/F$2</f>
        <v>0.52963450321110828</v>
      </c>
      <c r="I747" s="822">
        <v>413387.15</v>
      </c>
      <c r="J747" s="170">
        <v>300000</v>
      </c>
      <c r="K747" s="170">
        <f t="shared" ref="K747" si="512">I747-I746-J747+J746</f>
        <v>-2491.4099999999744</v>
      </c>
      <c r="L747" s="168">
        <f t="shared" ref="L747" si="513">K747/I746</f>
        <v>-5.9907151741603951E-3</v>
      </c>
      <c r="M747" s="178">
        <f t="shared" ref="M747" si="514">I747-J747</f>
        <v>113387.15000000002</v>
      </c>
      <c r="N747" s="180">
        <f t="shared" ref="N747" si="515">M747/J747</f>
        <v>0.37795716666666673</v>
      </c>
      <c r="O747" s="179">
        <f>N747/(A747/365.25)</f>
        <v>0.12056668569868999</v>
      </c>
      <c r="P747" s="178" t="b">
        <f t="shared" ref="P747" si="516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7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8">E747/(A747/365.25)/V747</f>
        <v>0.87460545107447674</v>
      </c>
      <c r="Y747" s="171">
        <f t="shared" ref="Y747" si="519">O747/W747</f>
        <v>0.46629400024201118</v>
      </c>
      <c r="Z747" s="784">
        <f t="shared" ref="Z747" si="520">-(E747-N747)</f>
        <v>5.4709125999632402E-3</v>
      </c>
    </row>
  </sheetData>
  <conditionalFormatting sqref="L74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114536.42966666821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113387.14966666828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113387.15000000002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-3.3333174360450357E-4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822" priority="7">
      <formula>#REF!&gt;0</formula>
    </cfRule>
    <cfRule type="expression" dxfId="282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820" priority="58">
      <formula>F19&gt;0</formula>
    </cfRule>
    <cfRule type="expression" dxfId="281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818" priority="47">
      <formula>H25&gt;0</formula>
    </cfRule>
    <cfRule type="expression" dxfId="2817" priority="48">
      <formula>H25&lt;0</formula>
    </cfRule>
  </conditionalFormatting>
  <conditionalFormatting sqref="M39">
    <cfRule type="expression" dxfId="2816" priority="45">
      <formula>M39&gt;0</formula>
    </cfRule>
    <cfRule type="expression" dxfId="2815" priority="46">
      <formula>M39&lt;0</formula>
    </cfRule>
  </conditionalFormatting>
  <conditionalFormatting sqref="F61:F67">
    <cfRule type="expression" dxfId="2814" priority="43">
      <formula>F61&gt;0</formula>
    </cfRule>
    <cfRule type="expression" dxfId="2813" priority="44">
      <formula>F61&lt;0</formula>
    </cfRule>
  </conditionalFormatting>
  <conditionalFormatting sqref="H61:H67">
    <cfRule type="expression" dxfId="2812" priority="41">
      <formula>H61&gt;0</formula>
    </cfRule>
    <cfRule type="expression" dxfId="2811" priority="42">
      <formula>H61&lt;0</formula>
    </cfRule>
  </conditionalFormatting>
  <conditionalFormatting sqref="F21:F24">
    <cfRule type="expression" dxfId="2810" priority="39">
      <formula>F21&gt;0</formula>
    </cfRule>
    <cfRule type="expression" dxfId="2809" priority="40">
      <formula>F21&lt;0</formula>
    </cfRule>
  </conditionalFormatting>
  <conditionalFormatting sqref="H21:H24">
    <cfRule type="expression" dxfId="2808" priority="37">
      <formula>H21&gt;0</formula>
    </cfRule>
    <cfRule type="expression" dxfId="2807" priority="38">
      <formula>H21&lt;0</formula>
    </cfRule>
  </conditionalFormatting>
  <conditionalFormatting sqref="I25:I28">
    <cfRule type="expression" dxfId="2806" priority="31">
      <formula>I25&gt;0</formula>
    </cfRule>
    <cfRule type="expression" dxfId="2805" priority="32">
      <formula>I25&lt;0</formula>
    </cfRule>
  </conditionalFormatting>
  <conditionalFormatting sqref="I21:I24">
    <cfRule type="expression" dxfId="2804" priority="29">
      <formula>I21&gt;0</formula>
    </cfRule>
    <cfRule type="expression" dxfId="2803" priority="30">
      <formula>I21&lt;0</formula>
    </cfRule>
  </conditionalFormatting>
  <conditionalFormatting sqref="H29">
    <cfRule type="expression" dxfId="2802" priority="27">
      <formula>H29&gt;0</formula>
    </cfRule>
    <cfRule type="expression" dxfId="2801" priority="28">
      <formula>H29&lt;0</formula>
    </cfRule>
  </conditionalFormatting>
  <conditionalFormatting sqref="H30">
    <cfRule type="expression" dxfId="2800" priority="25">
      <formula>H30&gt;0</formula>
    </cfRule>
    <cfRule type="expression" dxfId="2799" priority="26">
      <formula>H30&lt;0</formula>
    </cfRule>
  </conditionalFormatting>
  <conditionalFormatting sqref="H31">
    <cfRule type="expression" dxfId="2798" priority="23">
      <formula>H31&gt;0</formula>
    </cfRule>
    <cfRule type="expression" dxfId="2797" priority="24">
      <formula>H31&lt;0</formula>
    </cfRule>
  </conditionalFormatting>
  <conditionalFormatting sqref="Q7">
    <cfRule type="expression" dxfId="2796" priority="21">
      <formula>Q7&gt;0</formula>
    </cfRule>
    <cfRule type="expression" dxfId="2795" priority="22">
      <formula>Q7&lt;0</formula>
    </cfRule>
  </conditionalFormatting>
  <conditionalFormatting sqref="Q8">
    <cfRule type="expression" dxfId="2794" priority="19">
      <formula>Q8&gt;0</formula>
    </cfRule>
    <cfRule type="expression" dxfId="2793" priority="20">
      <formula>Q8&lt;0</formula>
    </cfRule>
  </conditionalFormatting>
  <conditionalFormatting sqref="F73:F82">
    <cfRule type="expression" dxfId="2792" priority="17">
      <formula>F73&gt;0</formula>
    </cfRule>
    <cfRule type="expression" dxfId="2791" priority="18">
      <formula>F73&lt;0</formula>
    </cfRule>
  </conditionalFormatting>
  <conditionalFormatting sqref="H73:H76">
    <cfRule type="expression" dxfId="2790" priority="15">
      <formula>H73&gt;0</formula>
    </cfRule>
    <cfRule type="expression" dxfId="2789" priority="16">
      <formula>H73&lt;0</formula>
    </cfRule>
  </conditionalFormatting>
  <conditionalFormatting sqref="F69:F72">
    <cfRule type="expression" dxfId="2788" priority="13">
      <formula>F69&gt;0</formula>
    </cfRule>
    <cfRule type="expression" dxfId="2787" priority="14">
      <formula>F69&lt;0</formula>
    </cfRule>
  </conditionalFormatting>
  <conditionalFormatting sqref="H69:H72">
    <cfRule type="expression" dxfId="2786" priority="11">
      <formula>H69&gt;0</formula>
    </cfRule>
    <cfRule type="expression" dxfId="2785" priority="12">
      <formula>H69&lt;0</formula>
    </cfRule>
  </conditionalFormatting>
  <conditionalFormatting sqref="I73:I76">
    <cfRule type="expression" dxfId="2784" priority="9">
      <formula>I73&gt;0</formula>
    </cfRule>
    <cfRule type="expression" dxfId="2783" priority="10">
      <formula>I73&lt;0</formula>
    </cfRule>
  </conditionalFormatting>
  <conditionalFormatting sqref="I69:I72">
    <cfRule type="expression" dxfId="2782" priority="7">
      <formula>I69&gt;0</formula>
    </cfRule>
    <cfRule type="expression" dxfId="2781" priority="8">
      <formula>I69&lt;0</formula>
    </cfRule>
  </conditionalFormatting>
  <conditionalFormatting sqref="H77">
    <cfRule type="expression" dxfId="2780" priority="5">
      <formula>H77&gt;0</formula>
    </cfRule>
    <cfRule type="expression" dxfId="2779" priority="6">
      <formula>H77&lt;0</formula>
    </cfRule>
  </conditionalFormatting>
  <conditionalFormatting sqref="H78">
    <cfRule type="expression" dxfId="2778" priority="3">
      <formula>H78&gt;0</formula>
    </cfRule>
    <cfRule type="expression" dxfId="2777" priority="4">
      <formula>H78&lt;0</formula>
    </cfRule>
  </conditionalFormatting>
  <conditionalFormatting sqref="H79">
    <cfRule type="expression" dxfId="2776" priority="1">
      <formula>H79&gt;0</formula>
    </cfRule>
    <cfRule type="expression" dxfId="277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74" priority="29">
      <formula>N19&gt;0</formula>
    </cfRule>
    <cfRule type="expression" dxfId="277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72" priority="23">
      <formula>F22&gt;0</formula>
    </cfRule>
    <cfRule type="expression" dxfId="2771" priority="24">
      <formula>F22&lt;0</formula>
    </cfRule>
  </conditionalFormatting>
  <conditionalFormatting sqref="H22:H31">
    <cfRule type="expression" dxfId="2770" priority="21">
      <formula>H22&gt;0</formula>
    </cfRule>
    <cfRule type="expression" dxfId="2769" priority="22">
      <formula>H22&lt;0</formula>
    </cfRule>
  </conditionalFormatting>
  <conditionalFormatting sqref="I21:J31">
    <cfRule type="expression" dxfId="2768" priority="19">
      <formula>I21&gt;0</formula>
    </cfRule>
    <cfRule type="expression" dxfId="2767" priority="20">
      <formula>I21&lt;0</formula>
    </cfRule>
  </conditionalFormatting>
  <conditionalFormatting sqref="Q8">
    <cfRule type="expression" dxfId="2766" priority="11">
      <formula>Q8&gt;0</formula>
    </cfRule>
    <cfRule type="expression" dxfId="2765" priority="12">
      <formula>Q8&lt;0</formula>
    </cfRule>
  </conditionalFormatting>
  <conditionalFormatting sqref="Q7">
    <cfRule type="expression" dxfId="2764" priority="13">
      <formula>Q7&gt;0</formula>
    </cfRule>
    <cfRule type="expression" dxfId="2763" priority="14">
      <formula>Q7&lt;0</formula>
    </cfRule>
  </conditionalFormatting>
  <conditionalFormatting sqref="F56:F66">
    <cfRule type="expression" dxfId="2762" priority="9">
      <formula>F56&gt;0</formula>
    </cfRule>
    <cfRule type="expression" dxfId="2761" priority="10">
      <formula>F56&lt;0</formula>
    </cfRule>
  </conditionalFormatting>
  <conditionalFormatting sqref="H56:H66">
    <cfRule type="expression" dxfId="2760" priority="7">
      <formula>H56&gt;0</formula>
    </cfRule>
    <cfRule type="expression" dxfId="2759" priority="8">
      <formula>H56&lt;0</formula>
    </cfRule>
  </conditionalFormatting>
  <conditionalFormatting sqref="I56:I66">
    <cfRule type="expression" dxfId="2758" priority="5">
      <formula>I56&gt;0</formula>
    </cfRule>
    <cfRule type="expression" dxfId="2757" priority="6">
      <formula>I56&lt;0</formula>
    </cfRule>
  </conditionalFormatting>
  <conditionalFormatting sqref="F21">
    <cfRule type="expression" dxfId="2756" priority="3">
      <formula>F21&gt;0</formula>
    </cfRule>
    <cfRule type="expression" dxfId="2755" priority="4">
      <formula>F21&lt;0</formula>
    </cfRule>
  </conditionalFormatting>
  <conditionalFormatting sqref="H21">
    <cfRule type="expression" dxfId="2754" priority="1">
      <formula>H21&gt;0</formula>
    </cfRule>
    <cfRule type="expression" dxfId="275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52" priority="64">
      <formula>N23&gt;0</formula>
    </cfRule>
    <cfRule type="expression" dxfId="275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50" priority="58">
      <formula>F79&gt;0</formula>
    </cfRule>
    <cfRule type="expression" dxfId="2749" priority="59">
      <formula>F79&lt;0</formula>
    </cfRule>
  </conditionalFormatting>
  <conditionalFormatting sqref="H79:H97 H101:H118">
    <cfRule type="expression" dxfId="2748" priority="56">
      <formula>H79&gt;0</formula>
    </cfRule>
    <cfRule type="expression" dxfId="2747" priority="57">
      <formula>H79&lt;0</formula>
    </cfRule>
  </conditionalFormatting>
  <conditionalFormatting sqref="I75:I97 I100:I118">
    <cfRule type="expression" dxfId="2746" priority="54">
      <formula>I75&gt;0</formula>
    </cfRule>
    <cfRule type="expression" dxfId="2745" priority="55">
      <formula>I75&lt;0</formula>
    </cfRule>
  </conditionalFormatting>
  <conditionalFormatting sqref="Q7">
    <cfRule type="expression" dxfId="2744" priority="52">
      <formula>Q7&gt;0</formula>
    </cfRule>
    <cfRule type="expression" dxfId="2743" priority="53">
      <formula>Q7&lt;0</formula>
    </cfRule>
  </conditionalFormatting>
  <conditionalFormatting sqref="Q8">
    <cfRule type="expression" dxfId="2742" priority="50">
      <formula>Q8&gt;0</formula>
    </cfRule>
    <cfRule type="expression" dxfId="2741" priority="51">
      <formula>Q8&lt;0</formula>
    </cfRule>
  </conditionalFormatting>
  <conditionalFormatting sqref="F75:F78">
    <cfRule type="expression" dxfId="2740" priority="48">
      <formula>F75&gt;0</formula>
    </cfRule>
    <cfRule type="expression" dxfId="2739" priority="49">
      <formula>F75&lt;0</formula>
    </cfRule>
  </conditionalFormatting>
  <conditionalFormatting sqref="H75:H78">
    <cfRule type="expression" dxfId="2738" priority="46">
      <formula>H75&gt;0</formula>
    </cfRule>
    <cfRule type="expression" dxfId="2737" priority="47">
      <formula>H75&lt;0</formula>
    </cfRule>
  </conditionalFormatting>
  <conditionalFormatting sqref="F100:F114">
    <cfRule type="expression" dxfId="2736" priority="40">
      <formula>F100&gt;0</formula>
    </cfRule>
    <cfRule type="expression" dxfId="2735" priority="41">
      <formula>F100&lt;0</formula>
    </cfRule>
  </conditionalFormatting>
  <conditionalFormatting sqref="H100:H114">
    <cfRule type="expression" dxfId="2734" priority="38">
      <formula>H100&gt;0</formula>
    </cfRule>
    <cfRule type="expression" dxfId="2733" priority="39">
      <formula>H100&lt;0</formula>
    </cfRule>
  </conditionalFormatting>
  <conditionalFormatting sqref="F29:F67">
    <cfRule type="expression" dxfId="2732" priority="36">
      <formula>F29&gt;0</formula>
    </cfRule>
    <cfRule type="expression" dxfId="2731" priority="37">
      <formula>F29&lt;0</formula>
    </cfRule>
  </conditionalFormatting>
  <conditionalFormatting sqref="H29:H63">
    <cfRule type="expression" dxfId="2730" priority="34">
      <formula>H29&gt;0</formula>
    </cfRule>
    <cfRule type="expression" dxfId="2729" priority="35">
      <formula>H29&lt;0</formula>
    </cfRule>
  </conditionalFormatting>
  <conditionalFormatting sqref="J38:J68">
    <cfRule type="expression" dxfId="2728" priority="32">
      <formula>J38&gt;0</formula>
    </cfRule>
    <cfRule type="expression" dxfId="2727" priority="33">
      <formula>J38&lt;0</formula>
    </cfRule>
  </conditionalFormatting>
  <conditionalFormatting sqref="J43">
    <cfRule type="expression" dxfId="2726" priority="30">
      <formula>J43&gt;0</formula>
    </cfRule>
    <cfRule type="expression" dxfId="2725" priority="31">
      <formula>J43&lt;0</formula>
    </cfRule>
  </conditionalFormatting>
  <conditionalFormatting sqref="Q9">
    <cfRule type="expression" dxfId="2724" priority="24">
      <formula>Q9&gt;0</formula>
    </cfRule>
    <cfRule type="expression" dxfId="2723" priority="25">
      <formula>Q9&lt;0</formula>
    </cfRule>
  </conditionalFormatting>
  <conditionalFormatting sqref="R4">
    <cfRule type="expression" dxfId="2722" priority="26">
      <formula>R4&gt;0</formula>
    </cfRule>
    <cfRule type="expression" dxfId="272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720" priority="21">
      <formula>F120&gt;0</formula>
    </cfRule>
    <cfRule type="expression" dxfId="2719" priority="22">
      <formula>F120&lt;0</formula>
    </cfRule>
  </conditionalFormatting>
  <conditionalFormatting sqref="H120:H160">
    <cfRule type="expression" dxfId="2718" priority="19">
      <formula>H120&gt;0</formula>
    </cfRule>
    <cfRule type="expression" dxfId="2717" priority="20">
      <formula>H120&lt;0</formula>
    </cfRule>
  </conditionalFormatting>
  <conditionalFormatting sqref="J129:J160">
    <cfRule type="expression" dxfId="2716" priority="17">
      <formula>J129&gt;0</formula>
    </cfRule>
    <cfRule type="expression" dxfId="2715" priority="18">
      <formula>J129&lt;0</formula>
    </cfRule>
  </conditionalFormatting>
  <conditionalFormatting sqref="J134">
    <cfRule type="expression" dxfId="2714" priority="15">
      <formula>J134&gt;0</formula>
    </cfRule>
    <cfRule type="expression" dxfId="2713" priority="16">
      <formula>J134&lt;0</formula>
    </cfRule>
  </conditionalFormatting>
  <conditionalFormatting sqref="J31:J40">
    <cfRule type="expression" dxfId="2712" priority="13">
      <formula>J31&gt;0</formula>
    </cfRule>
    <cfRule type="expression" dxfId="2711" priority="14">
      <formula>J31&lt;0</formula>
    </cfRule>
  </conditionalFormatting>
  <conditionalFormatting sqref="J36:J37">
    <cfRule type="expression" dxfId="2710" priority="11">
      <formula>J36&gt;0</formula>
    </cfRule>
    <cfRule type="expression" dxfId="2709" priority="12">
      <formula>J36&lt;0</formula>
    </cfRule>
  </conditionalFormatting>
  <conditionalFormatting sqref="Q10">
    <cfRule type="expression" dxfId="2708" priority="9">
      <formula>Q10&gt;0</formula>
    </cfRule>
    <cfRule type="expression" dxfId="2707" priority="10">
      <formula>Q10&lt;0</formula>
    </cfRule>
  </conditionalFormatting>
  <conditionalFormatting sqref="K38:K55 K57:K68">
    <cfRule type="expression" dxfId="2706" priority="7">
      <formula>K38&gt;0</formula>
    </cfRule>
    <cfRule type="expression" dxfId="2705" priority="8">
      <formula>K38&lt;0</formula>
    </cfRule>
  </conditionalFormatting>
  <conditionalFormatting sqref="K43">
    <cfRule type="expression" dxfId="2704" priority="5">
      <formula>K43&gt;0</formula>
    </cfRule>
    <cfRule type="expression" dxfId="2703" priority="6">
      <formula>K43&lt;0</formula>
    </cfRule>
  </conditionalFormatting>
  <conditionalFormatting sqref="K31:K40">
    <cfRule type="expression" dxfId="2702" priority="3">
      <formula>K31&gt;0</formula>
    </cfRule>
    <cfRule type="expression" dxfId="2701" priority="4">
      <formula>K31&lt;0</formula>
    </cfRule>
  </conditionalFormatting>
  <conditionalFormatting sqref="K36:K37">
    <cfRule type="expression" dxfId="2700" priority="1">
      <formula>K36&gt;0</formula>
    </cfRule>
    <cfRule type="expression" dxfId="269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90.58</v>
      </c>
      <c r="R4" s="495">
        <v>-5.1000000000000004E-3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938.4399999999996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938.4399999999996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0.11557769140199711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1.6780746301611835E-2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13.956856702619413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99.638000000000005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98.732200000000006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97.826400000000007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96.920600000000007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96.014800000000008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95.109000000000009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94.203199999999995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93.297399999999996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92.391599999999997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91.485799999999998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90.58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89.674199999999999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88.7684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87.8626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86.956800000000001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86.050999999999988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85.145199999999988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84.239400000000003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83.333600000000004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82.427800000000005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81.522000000000006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8" priority="31">
      <formula>F47&gt;0</formula>
    </cfRule>
    <cfRule type="expression" dxfId="2697" priority="32">
      <formula>F47&lt;0</formula>
    </cfRule>
  </conditionalFormatting>
  <conditionalFormatting sqref="Q7">
    <cfRule type="expression" dxfId="2696" priority="29">
      <formula>Q7&gt;0</formula>
    </cfRule>
    <cfRule type="expression" dxfId="2695" priority="30">
      <formula>Q7&lt;0</formula>
    </cfRule>
  </conditionalFormatting>
  <conditionalFormatting sqref="Q8">
    <cfRule type="expression" dxfId="2694" priority="27">
      <formula>Q8&gt;0</formula>
    </cfRule>
    <cfRule type="expression" dxfId="2693" priority="28">
      <formula>Q8&lt;0</formula>
    </cfRule>
  </conditionalFormatting>
  <conditionalFormatting sqref="F33:F46">
    <cfRule type="expression" dxfId="2692" priority="25">
      <formula>F33&gt;0</formula>
    </cfRule>
    <cfRule type="expression" dxfId="2691" priority="26">
      <formula>F33&lt;0</formula>
    </cfRule>
  </conditionalFormatting>
  <conditionalFormatting sqref="H33:H46">
    <cfRule type="expression" dxfId="2690" priority="23">
      <formula>H33&gt;0</formula>
    </cfRule>
    <cfRule type="expression" dxfId="2689" priority="24">
      <formula>H33&lt;0</formula>
    </cfRule>
  </conditionalFormatting>
  <conditionalFormatting sqref="Q10">
    <cfRule type="expression" dxfId="2688" priority="21">
      <formula>Q10&gt;0</formula>
    </cfRule>
    <cfRule type="expression" dxfId="2687" priority="22">
      <formula>Q10&lt;0</formula>
    </cfRule>
  </conditionalFormatting>
  <conditionalFormatting sqref="J25:J38">
    <cfRule type="expression" dxfId="2686" priority="19">
      <formula>J25&gt;0</formula>
    </cfRule>
    <cfRule type="expression" dxfId="2685" priority="20">
      <formula>J25&lt;0</formula>
    </cfRule>
  </conditionalFormatting>
  <conditionalFormatting sqref="K38">
    <cfRule type="expression" dxfId="2684" priority="17">
      <formula>K38&gt;0</formula>
    </cfRule>
    <cfRule type="expression" dxfId="2683" priority="18">
      <formula>K38&lt;0</formula>
    </cfRule>
  </conditionalFormatting>
  <conditionalFormatting sqref="L25:L38">
    <cfRule type="expression" dxfId="2682" priority="15">
      <formula>L25&gt;0</formula>
    </cfRule>
    <cfRule type="expression" dxfId="2681" priority="16">
      <formula>L25&lt;0</formula>
    </cfRule>
  </conditionalFormatting>
  <conditionalFormatting sqref="F89:F110">
    <cfRule type="expression" dxfId="2680" priority="13">
      <formula>F89&gt;0</formula>
    </cfRule>
    <cfRule type="expression" dxfId="2679" priority="14">
      <formula>F89&lt;0</formula>
    </cfRule>
  </conditionalFormatting>
  <conditionalFormatting sqref="H89:H110">
    <cfRule type="expression" dxfId="2678" priority="11">
      <formula>H89&gt;0</formula>
    </cfRule>
    <cfRule type="expression" dxfId="2677" priority="12">
      <formula>H89&lt;0</formula>
    </cfRule>
  </conditionalFormatting>
  <conditionalFormatting sqref="J89:J102">
    <cfRule type="expression" dxfId="2676" priority="9">
      <formula>J89&gt;0</formula>
    </cfRule>
    <cfRule type="expression" dxfId="2675" priority="10">
      <formula>J89&lt;0</formula>
    </cfRule>
  </conditionalFormatting>
  <conditionalFormatting sqref="K89:K102">
    <cfRule type="expression" dxfId="2674" priority="7">
      <formula>K89&gt;0</formula>
    </cfRule>
    <cfRule type="expression" dxfId="2673" priority="8">
      <formula>K89&lt;0</formula>
    </cfRule>
  </conditionalFormatting>
  <conditionalFormatting sqref="L89:L102">
    <cfRule type="expression" dxfId="2672" priority="5">
      <formula>L89&gt;0</formula>
    </cfRule>
    <cfRule type="expression" dxfId="2671" priority="6">
      <formula>L89&lt;0</formula>
    </cfRule>
  </conditionalFormatting>
  <conditionalFormatting sqref="F25:F32">
    <cfRule type="expression" dxfId="2670" priority="3">
      <formula>F25&gt;0</formula>
    </cfRule>
    <cfRule type="expression" dxfId="2669" priority="4">
      <formula>F25&lt;0</formula>
    </cfRule>
  </conditionalFormatting>
  <conditionalFormatting sqref="H25:H32">
    <cfRule type="expression" dxfId="2668" priority="1">
      <formula>H25&gt;0</formula>
    </cfRule>
    <cfRule type="expression" dxfId="26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2401.58</v>
      </c>
      <c r="R4" s="495">
        <v>5.4000000000000003E-3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9606.32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-1381.6800000000003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-1381.6800000000003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-0.12574444848926103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12.379278350515463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2641.7380000000003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2617.7222000000002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2593.7064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2569.6905999999999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2545.6748000000002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2521.6590000000001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2497.6432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2473.6273999999999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2449.6116000000002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2425.5958000000001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2401.58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2377.5641999999998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2353.5483999999997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2329.5326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2305.5167999999999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2281.5009999999997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2257.4851999999996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2233.4694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2209.4535999999998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2185.4378000000002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2161.422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6" priority="31">
      <formula>F47&gt;0</formula>
    </cfRule>
    <cfRule type="expression" dxfId="2665" priority="32">
      <formula>F47&lt;0</formula>
    </cfRule>
  </conditionalFormatting>
  <conditionalFormatting sqref="Q7">
    <cfRule type="expression" dxfId="2664" priority="29">
      <formula>Q7&gt;0</formula>
    </cfRule>
    <cfRule type="expression" dxfId="2663" priority="30">
      <formula>Q7&lt;0</formula>
    </cfRule>
  </conditionalFormatting>
  <conditionalFormatting sqref="Q8">
    <cfRule type="expression" dxfId="2662" priority="27">
      <formula>Q8&gt;0</formula>
    </cfRule>
    <cfRule type="expression" dxfId="2661" priority="28">
      <formula>Q8&lt;0</formula>
    </cfRule>
  </conditionalFormatting>
  <conditionalFormatting sqref="F31:F46">
    <cfRule type="expression" dxfId="2660" priority="25">
      <formula>F31&gt;0</formula>
    </cfRule>
    <cfRule type="expression" dxfId="2659" priority="26">
      <formula>F31&lt;0</formula>
    </cfRule>
  </conditionalFormatting>
  <conditionalFormatting sqref="H31:H46">
    <cfRule type="expression" dxfId="2658" priority="23">
      <formula>H31&gt;0</formula>
    </cfRule>
    <cfRule type="expression" dxfId="2657" priority="24">
      <formula>H31&lt;0</formula>
    </cfRule>
  </conditionalFormatting>
  <conditionalFormatting sqref="Q10">
    <cfRule type="expression" dxfId="2656" priority="21">
      <formula>Q10&gt;0</formula>
    </cfRule>
    <cfRule type="expression" dxfId="2655" priority="22">
      <formula>Q10&lt;0</formula>
    </cfRule>
  </conditionalFormatting>
  <conditionalFormatting sqref="J25:J38">
    <cfRule type="expression" dxfId="2654" priority="19">
      <formula>J25&gt;0</formula>
    </cfRule>
    <cfRule type="expression" dxfId="2653" priority="20">
      <formula>J25&lt;0</formula>
    </cfRule>
  </conditionalFormatting>
  <conditionalFormatting sqref="K38">
    <cfRule type="expression" dxfId="2652" priority="17">
      <formula>K38&gt;0</formula>
    </cfRule>
    <cfRule type="expression" dxfId="2651" priority="18">
      <formula>K38&lt;0</formula>
    </cfRule>
  </conditionalFormatting>
  <conditionalFormatting sqref="L25:L38">
    <cfRule type="expression" dxfId="2650" priority="15">
      <formula>L25&gt;0</formula>
    </cfRule>
    <cfRule type="expression" dxfId="2649" priority="16">
      <formula>L25&lt;0</formula>
    </cfRule>
  </conditionalFormatting>
  <conditionalFormatting sqref="F89:F110">
    <cfRule type="expression" dxfId="2648" priority="13">
      <formula>F89&gt;0</formula>
    </cfRule>
    <cfRule type="expression" dxfId="2647" priority="14">
      <formula>F89&lt;0</formula>
    </cfRule>
  </conditionalFormatting>
  <conditionalFormatting sqref="H89:H110">
    <cfRule type="expression" dxfId="2646" priority="11">
      <formula>H89&gt;0</formula>
    </cfRule>
    <cfRule type="expression" dxfId="2645" priority="12">
      <formula>H89&lt;0</formula>
    </cfRule>
  </conditionalFormatting>
  <conditionalFormatting sqref="J89:J102">
    <cfRule type="expression" dxfId="2644" priority="9">
      <formula>J89&gt;0</formula>
    </cfRule>
    <cfRule type="expression" dxfId="2643" priority="10">
      <formula>J89&lt;0</formula>
    </cfRule>
  </conditionalFormatting>
  <conditionalFormatting sqref="K89:K102">
    <cfRule type="expression" dxfId="2642" priority="7">
      <formula>K89&gt;0</formula>
    </cfRule>
    <cfRule type="expression" dxfId="2641" priority="8">
      <formula>K89&lt;0</formula>
    </cfRule>
  </conditionalFormatting>
  <conditionalFormatting sqref="L89:L102">
    <cfRule type="expression" dxfId="2640" priority="5">
      <formula>L89&gt;0</formula>
    </cfRule>
    <cfRule type="expression" dxfId="2639" priority="6">
      <formula>L89&lt;0</formula>
    </cfRule>
  </conditionalFormatting>
  <conditionalFormatting sqref="F25:F30">
    <cfRule type="expression" dxfId="2638" priority="3">
      <formula>F25&gt;0</formula>
    </cfRule>
    <cfRule type="expression" dxfId="2637" priority="4">
      <formula>F25&lt;0</formula>
    </cfRule>
  </conditionalFormatting>
  <conditionalFormatting sqref="H25:H30">
    <cfRule type="expression" dxfId="2636" priority="1">
      <formula>H25&gt;0</formula>
    </cfRule>
    <cfRule type="expression" dxfId="26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34" priority="35">
      <formula>N19&gt;0</formula>
    </cfRule>
    <cfRule type="expression" dxfId="263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32" priority="21">
      <formula>F25&gt;0</formula>
    </cfRule>
    <cfRule type="expression" dxfId="2631" priority="22">
      <formula>F25&lt;0</formula>
    </cfRule>
  </conditionalFormatting>
  <conditionalFormatting sqref="H25:H47">
    <cfRule type="expression" dxfId="2630" priority="19">
      <formula>H25&gt;0</formula>
    </cfRule>
    <cfRule type="expression" dxfId="2629" priority="20">
      <formula>H25&lt;0</formula>
    </cfRule>
  </conditionalFormatting>
  <conditionalFormatting sqref="I25:I27">
    <cfRule type="expression" dxfId="2628" priority="15">
      <formula>I25&gt;0</formula>
    </cfRule>
    <cfRule type="expression" dxfId="2627" priority="16">
      <formula>I25&lt;0</formula>
    </cfRule>
  </conditionalFormatting>
  <conditionalFormatting sqref="Q7">
    <cfRule type="expression" dxfId="2626" priority="5">
      <formula>Q7&gt;0</formula>
    </cfRule>
    <cfRule type="expression" dxfId="2625" priority="6">
      <formula>Q7&lt;0</formula>
    </cfRule>
  </conditionalFormatting>
  <conditionalFormatting sqref="Q8">
    <cfRule type="expression" dxfId="2624" priority="3">
      <formula>Q8&gt;0</formula>
    </cfRule>
    <cfRule type="expression" dxfId="262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622" priority="9">
      <formula>F36&gt;0</formula>
    </cfRule>
    <cfRule type="expression" dxfId="2621" priority="10">
      <formula>F36&lt;0</formula>
    </cfRule>
  </conditionalFormatting>
  <conditionalFormatting sqref="F25:F35">
    <cfRule type="expression" dxfId="2620" priority="7">
      <formula>F25&gt;0</formula>
    </cfRule>
    <cfRule type="expression" dxfId="2619" priority="8">
      <formula>F25&lt;0</formula>
    </cfRule>
  </conditionalFormatting>
  <conditionalFormatting sqref="H25:H35">
    <cfRule type="expression" dxfId="2618" priority="5">
      <formula>H25&gt;0</formula>
    </cfRule>
    <cfRule type="expression" dxfId="2617" priority="6">
      <formula>H25&lt;0</formula>
    </cfRule>
  </conditionalFormatting>
  <conditionalFormatting sqref="Q7">
    <cfRule type="expression" dxfId="2616" priority="3">
      <formula>Q7&gt;0</formula>
    </cfRule>
    <cfRule type="expression" dxfId="2615" priority="4">
      <formula>Q7&lt;0</formula>
    </cfRule>
  </conditionalFormatting>
  <conditionalFormatting sqref="Q8">
    <cfRule type="expression" dxfId="2614" priority="1">
      <formula>Q8&gt;0</formula>
    </cfRule>
    <cfRule type="expression" dxfId="261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612" priority="37">
      <formula>F25&gt;0</formula>
    </cfRule>
    <cfRule type="expression" dxfId="2611" priority="38">
      <formula>F25&lt;0</formula>
    </cfRule>
  </conditionalFormatting>
  <conditionalFormatting sqref="Q7">
    <cfRule type="expression" dxfId="2610" priority="35">
      <formula>Q7&gt;0</formula>
    </cfRule>
    <cfRule type="expression" dxfId="2609" priority="36">
      <formula>Q7&lt;0</formula>
    </cfRule>
  </conditionalFormatting>
  <conditionalFormatting sqref="Q8">
    <cfRule type="expression" dxfId="2608" priority="33">
      <formula>Q8&gt;0</formula>
    </cfRule>
    <cfRule type="expression" dxfId="2607" priority="34">
      <formula>Q8&lt;0</formula>
    </cfRule>
  </conditionalFormatting>
  <conditionalFormatting sqref="F44:F46">
    <cfRule type="expression" dxfId="2606" priority="31">
      <formula>F44&gt;0</formula>
    </cfRule>
    <cfRule type="expression" dxfId="2605" priority="32">
      <formula>F44&lt;0</formula>
    </cfRule>
  </conditionalFormatting>
  <conditionalFormatting sqref="H44:H46">
    <cfRule type="expression" dxfId="2604" priority="29">
      <formula>H44&gt;0</formula>
    </cfRule>
    <cfRule type="expression" dxfId="2603" priority="30">
      <formula>H44&lt;0</formula>
    </cfRule>
  </conditionalFormatting>
  <conditionalFormatting sqref="F89:F110">
    <cfRule type="expression" dxfId="2602" priority="27">
      <formula>F89&gt;0</formula>
    </cfRule>
    <cfRule type="expression" dxfId="2601" priority="28">
      <formula>F89&lt;0</formula>
    </cfRule>
  </conditionalFormatting>
  <conditionalFormatting sqref="H89:H110">
    <cfRule type="expression" dxfId="2600" priority="25">
      <formula>H89&gt;0</formula>
    </cfRule>
    <cfRule type="expression" dxfId="2599" priority="26">
      <formula>H89&lt;0</formula>
    </cfRule>
  </conditionalFormatting>
  <conditionalFormatting sqref="Q10">
    <cfRule type="expression" dxfId="2598" priority="23">
      <formula>Q10&gt;0</formula>
    </cfRule>
    <cfRule type="expression" dxfId="2597" priority="24">
      <formula>Q10&lt;0</formula>
    </cfRule>
  </conditionalFormatting>
  <conditionalFormatting sqref="J25:J38">
    <cfRule type="expression" dxfId="2596" priority="21">
      <formula>J25&gt;0</formula>
    </cfRule>
    <cfRule type="expression" dxfId="2595" priority="22">
      <formula>J25&lt;0</formula>
    </cfRule>
  </conditionalFormatting>
  <conditionalFormatting sqref="K25:K38">
    <cfRule type="expression" dxfId="2594" priority="19">
      <formula>K25&gt;0</formula>
    </cfRule>
    <cfRule type="expression" dxfId="2593" priority="20">
      <formula>K25&lt;0</formula>
    </cfRule>
  </conditionalFormatting>
  <conditionalFormatting sqref="L25:L38">
    <cfRule type="expression" dxfId="2592" priority="17">
      <formula>L25&gt;0</formula>
    </cfRule>
    <cfRule type="expression" dxfId="2591" priority="18">
      <formula>L25&lt;0</formula>
    </cfRule>
  </conditionalFormatting>
  <conditionalFormatting sqref="J40">
    <cfRule type="expression" dxfId="2590" priority="15">
      <formula>J40&gt;0</formula>
    </cfRule>
    <cfRule type="expression" dxfId="2589" priority="16">
      <formula>J40&lt;0</formula>
    </cfRule>
  </conditionalFormatting>
  <conditionalFormatting sqref="L39">
    <cfRule type="expression" dxfId="2588" priority="11">
      <formula>L39&gt;0</formula>
    </cfRule>
    <cfRule type="expression" dxfId="2587" priority="12">
      <formula>L39&lt;0</formula>
    </cfRule>
  </conditionalFormatting>
  <conditionalFormatting sqref="F39">
    <cfRule type="expression" dxfId="2586" priority="9">
      <formula>F39&gt;0</formula>
    </cfRule>
    <cfRule type="expression" dxfId="2585" priority="10">
      <formula>F39&lt;0</formula>
    </cfRule>
  </conditionalFormatting>
  <conditionalFormatting sqref="H39">
    <cfRule type="expression" dxfId="2584" priority="7">
      <formula>H39&gt;0</formula>
    </cfRule>
    <cfRule type="expression" dxfId="2583" priority="8">
      <formula>H39&lt;0</formula>
    </cfRule>
  </conditionalFormatting>
  <conditionalFormatting sqref="J41">
    <cfRule type="expression" dxfId="2582" priority="5">
      <formula>J41&gt;0</formula>
    </cfRule>
    <cfRule type="expression" dxfId="2581" priority="6">
      <formula>J41&lt;0</formula>
    </cfRule>
  </conditionalFormatting>
  <conditionalFormatting sqref="J43">
    <cfRule type="expression" dxfId="2580" priority="3">
      <formula>J43&gt;0</formula>
    </cfRule>
    <cfRule type="expression" dxfId="2579" priority="4">
      <formula>J43&lt;0</formula>
    </cfRule>
  </conditionalFormatting>
  <conditionalFormatting sqref="J44">
    <cfRule type="expression" dxfId="2578" priority="1">
      <formula>J44&gt;0</formula>
    </cfRule>
    <cfRule type="expression" dxfId="257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76" priority="31">
      <formula>F29&gt;0</formula>
    </cfRule>
    <cfRule type="expression" dxfId="2575" priority="32">
      <formula>F29&lt;0</formula>
    </cfRule>
  </conditionalFormatting>
  <conditionalFormatting sqref="F29 F31:F35">
    <cfRule type="expression" dxfId="2574" priority="33">
      <formula>F29&gt;0</formula>
    </cfRule>
    <cfRule type="expression" dxfId="2573" priority="34">
      <formula>F29&lt;0</formula>
    </cfRule>
  </conditionalFormatting>
  <conditionalFormatting sqref="H29 H31:H35">
    <cfRule type="expression" dxfId="2572" priority="29">
      <formula>H29&gt;0</formula>
    </cfRule>
    <cfRule type="expression" dxfId="2571" priority="30">
      <formula>H29&lt;0</formula>
    </cfRule>
  </conditionalFormatting>
  <conditionalFormatting sqref="F21:F28">
    <cfRule type="expression" dxfId="2570" priority="27">
      <formula>F21&gt;0</formula>
    </cfRule>
    <cfRule type="expression" dxfId="2569" priority="28">
      <formula>F21&lt;0</formula>
    </cfRule>
  </conditionalFormatting>
  <conditionalFormatting sqref="H21:H28">
    <cfRule type="expression" dxfId="2568" priority="25">
      <formula>H21&gt;0</formula>
    </cfRule>
    <cfRule type="expression" dxfId="2567" priority="26">
      <formula>H21&lt;0</formula>
    </cfRule>
  </conditionalFormatting>
  <conditionalFormatting sqref="Q8">
    <cfRule type="expression" dxfId="2566" priority="21">
      <formula>Q8&gt;0</formula>
    </cfRule>
    <cfRule type="expression" dxfId="2565" priority="22">
      <formula>Q8&lt;0</formula>
    </cfRule>
  </conditionalFormatting>
  <conditionalFormatting sqref="Q7">
    <cfRule type="expression" dxfId="2564" priority="23">
      <formula>Q7&gt;0</formula>
    </cfRule>
    <cfRule type="expression" dxfId="2563" priority="24">
      <formula>Q7&lt;0</formula>
    </cfRule>
  </conditionalFormatting>
  <conditionalFormatting sqref="F30">
    <cfRule type="expression" dxfId="2562" priority="19">
      <formula>F30&gt;0</formula>
    </cfRule>
    <cfRule type="expression" dxfId="2561" priority="20">
      <formula>F30&lt;0</formula>
    </cfRule>
  </conditionalFormatting>
  <conditionalFormatting sqref="H30">
    <cfRule type="expression" dxfId="2560" priority="17">
      <formula>H30&gt;0</formula>
    </cfRule>
    <cfRule type="expression" dxfId="2559" priority="18">
      <formula>H30&lt;0</formula>
    </cfRule>
  </conditionalFormatting>
  <conditionalFormatting sqref="F68 F70:F74">
    <cfRule type="expression" dxfId="2558" priority="13">
      <formula>F68&gt;0</formula>
    </cfRule>
    <cfRule type="expression" dxfId="2557" priority="14">
      <formula>F68&lt;0</formula>
    </cfRule>
  </conditionalFormatting>
  <conditionalFormatting sqref="F68 F70:F74">
    <cfRule type="expression" dxfId="2556" priority="15">
      <formula>F68&gt;0</formula>
    </cfRule>
    <cfRule type="expression" dxfId="2555" priority="16">
      <formula>F68&lt;0</formula>
    </cfRule>
  </conditionalFormatting>
  <conditionalFormatting sqref="H68 H70:H74">
    <cfRule type="expression" dxfId="2554" priority="11">
      <formula>H68&gt;0</formula>
    </cfRule>
    <cfRule type="expression" dxfId="2553" priority="12">
      <formula>H68&lt;0</formula>
    </cfRule>
  </conditionalFormatting>
  <conditionalFormatting sqref="F60:F67">
    <cfRule type="expression" dxfId="2552" priority="9">
      <formula>F60&gt;0</formula>
    </cfRule>
    <cfRule type="expression" dxfId="2551" priority="10">
      <formula>F60&lt;0</formula>
    </cfRule>
  </conditionalFormatting>
  <conditionalFormatting sqref="H60:H67">
    <cfRule type="expression" dxfId="2550" priority="7">
      <formula>H60&gt;0</formula>
    </cfRule>
    <cfRule type="expression" dxfId="2549" priority="8">
      <formula>H60&lt;0</formula>
    </cfRule>
  </conditionalFormatting>
  <conditionalFormatting sqref="F69">
    <cfRule type="expression" dxfId="2548" priority="5">
      <formula>F69&gt;0</formula>
    </cfRule>
    <cfRule type="expression" dxfId="2547" priority="6">
      <formula>F69&lt;0</formula>
    </cfRule>
  </conditionalFormatting>
  <conditionalFormatting sqref="H69">
    <cfRule type="expression" dxfId="2546" priority="3">
      <formula>H69&gt;0</formula>
    </cfRule>
    <cfRule type="expression" dxfId="2545" priority="4">
      <formula>H69&lt;0</formula>
    </cfRule>
  </conditionalFormatting>
  <conditionalFormatting sqref="Q10">
    <cfRule type="expression" dxfId="2544" priority="1">
      <formula>Q10&gt;0</formula>
    </cfRule>
    <cfRule type="expression" dxfId="254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42" priority="11">
      <formula>F33&gt;0</formula>
    </cfRule>
    <cfRule type="expression" dxfId="2541" priority="12">
      <formula>F33&lt;0</formula>
    </cfRule>
  </conditionalFormatting>
  <conditionalFormatting sqref="Q7">
    <cfRule type="expression" dxfId="2540" priority="9">
      <formula>Q7&gt;0</formula>
    </cfRule>
    <cfRule type="expression" dxfId="2539" priority="10">
      <formula>Q7&lt;0</formula>
    </cfRule>
  </conditionalFormatting>
  <conditionalFormatting sqref="Q8">
    <cfRule type="expression" dxfId="2538" priority="7">
      <formula>Q8&gt;0</formula>
    </cfRule>
    <cfRule type="expression" dxfId="2537" priority="8">
      <formula>Q8&lt;0</formula>
    </cfRule>
  </conditionalFormatting>
  <conditionalFormatting sqref="F25:F32">
    <cfRule type="expression" dxfId="2536" priority="5">
      <formula>F25&gt;0</formula>
    </cfRule>
    <cfRule type="expression" dxfId="2535" priority="6">
      <formula>F25&lt;0</formula>
    </cfRule>
  </conditionalFormatting>
  <conditionalFormatting sqref="H25:H32">
    <cfRule type="expression" dxfId="2534" priority="3">
      <formula>H25&gt;0</formula>
    </cfRule>
    <cfRule type="expression" dxfId="2533" priority="4">
      <formula>H25&lt;0</formula>
    </cfRule>
  </conditionalFormatting>
  <conditionalFormatting sqref="Q10">
    <cfRule type="expression" dxfId="2532" priority="1">
      <formula>Q10&gt;0</formula>
    </cfRule>
    <cfRule type="expression" dxfId="253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30" priority="75">
      <formula>F32&gt;0</formula>
    </cfRule>
    <cfRule type="expression" dxfId="2529" priority="76">
      <formula>F32&lt;0</formula>
    </cfRule>
  </conditionalFormatting>
  <conditionalFormatting sqref="Q7">
    <cfRule type="expression" dxfId="2528" priority="73">
      <formula>Q7&gt;0</formula>
    </cfRule>
    <cfRule type="expression" dxfId="2527" priority="74">
      <formula>Q7&lt;0</formula>
    </cfRule>
  </conditionalFormatting>
  <conditionalFormatting sqref="Q8">
    <cfRule type="expression" dxfId="2526" priority="71">
      <formula>Q8&gt;0</formula>
    </cfRule>
    <cfRule type="expression" dxfId="252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524" priority="63">
      <formula>M58&gt;0</formula>
    </cfRule>
    <cfRule type="expression" dxfId="2523" priority="64">
      <formula>M58&lt;0</formula>
    </cfRule>
  </conditionalFormatting>
  <conditionalFormatting sqref="Q10">
    <cfRule type="expression" dxfId="2522" priority="61">
      <formula>Q10&gt;0</formula>
    </cfRule>
    <cfRule type="expression" dxfId="2521" priority="62">
      <formula>Q10&lt;0</formula>
    </cfRule>
  </conditionalFormatting>
  <conditionalFormatting sqref="F29:F31">
    <cfRule type="expression" dxfId="2520" priority="59">
      <formula>F29&gt;0</formula>
    </cfRule>
    <cfRule type="expression" dxfId="2519" priority="60">
      <formula>F29&lt;0</formula>
    </cfRule>
  </conditionalFormatting>
  <conditionalFormatting sqref="H29:H31">
    <cfRule type="expression" dxfId="2518" priority="57">
      <formula>H29&gt;0</formula>
    </cfRule>
    <cfRule type="expression" dxfId="2517" priority="58">
      <formula>H29&lt;0</formula>
    </cfRule>
  </conditionalFormatting>
  <conditionalFormatting sqref="F83:F94">
    <cfRule type="expression" dxfId="2516" priority="55">
      <formula>F83&gt;0</formula>
    </cfRule>
    <cfRule type="expression" dxfId="2515" priority="56">
      <formula>F83&lt;0</formula>
    </cfRule>
  </conditionalFormatting>
  <conditionalFormatting sqref="H83:H94">
    <cfRule type="expression" dxfId="2514" priority="53">
      <formula>H83&gt;0</formula>
    </cfRule>
    <cfRule type="expression" dxfId="2513" priority="54">
      <formula>H83&lt;0</formula>
    </cfRule>
  </conditionalFormatting>
  <conditionalFormatting sqref="J41">
    <cfRule type="expression" dxfId="2512" priority="51">
      <formula>J41&gt;0</formula>
    </cfRule>
    <cfRule type="expression" dxfId="2511" priority="52">
      <formula>J41&lt;0</formula>
    </cfRule>
  </conditionalFormatting>
  <conditionalFormatting sqref="J39:J47">
    <cfRule type="expression" dxfId="2510" priority="49">
      <formula>J39&gt;0</formula>
    </cfRule>
    <cfRule type="expression" dxfId="2509" priority="50">
      <formula>J39&lt;0</formula>
    </cfRule>
  </conditionalFormatting>
  <conditionalFormatting sqref="F48:F51 H48:H51">
    <cfRule type="expression" dxfId="2508" priority="47">
      <formula>F48&gt;0</formula>
    </cfRule>
    <cfRule type="expression" dxfId="2507" priority="48">
      <formula>F48&lt;0</formula>
    </cfRule>
  </conditionalFormatting>
  <conditionalFormatting sqref="J48:J57">
    <cfRule type="expression" dxfId="2506" priority="45">
      <formula>J48&gt;0</formula>
    </cfRule>
    <cfRule type="expression" dxfId="2505" priority="46">
      <formula>J48&lt;0</formula>
    </cfRule>
  </conditionalFormatting>
  <conditionalFormatting sqref="K45:K52">
    <cfRule type="expression" dxfId="2504" priority="43">
      <formula>K45&gt;0</formula>
    </cfRule>
    <cfRule type="expression" dxfId="2503" priority="44">
      <formula>K45&lt;0</formula>
    </cfRule>
  </conditionalFormatting>
  <conditionalFormatting sqref="K45:K52">
    <cfRule type="expression" dxfId="2502" priority="41">
      <formula>K45&gt;0</formula>
    </cfRule>
    <cfRule type="expression" dxfId="2501" priority="42">
      <formula>K45&lt;0</formula>
    </cfRule>
  </conditionalFormatting>
  <conditionalFormatting sqref="F102:F118 H102:H118 H120:H128 F120:F128">
    <cfRule type="expression" dxfId="2500" priority="37">
      <formula>F102&gt;0</formula>
    </cfRule>
    <cfRule type="expression" dxfId="2499" priority="38">
      <formula>F102&lt;0</formula>
    </cfRule>
  </conditionalFormatting>
  <conditionalFormatting sqref="F96:F101">
    <cfRule type="expression" dxfId="2498" priority="35">
      <formula>F96&gt;0</formula>
    </cfRule>
    <cfRule type="expression" dxfId="2497" priority="36">
      <formula>F96&lt;0</formula>
    </cfRule>
  </conditionalFormatting>
  <conditionalFormatting sqref="H96:H101">
    <cfRule type="expression" dxfId="2496" priority="33">
      <formula>H96&gt;0</formula>
    </cfRule>
    <cfRule type="expression" dxfId="2495" priority="34">
      <formula>H96&lt;0</formula>
    </cfRule>
  </conditionalFormatting>
  <conditionalFormatting sqref="J112">
    <cfRule type="expression" dxfId="2494" priority="31">
      <formula>J112&gt;0</formula>
    </cfRule>
    <cfRule type="expression" dxfId="2493" priority="32">
      <formula>J112&lt;0</formula>
    </cfRule>
  </conditionalFormatting>
  <conditionalFormatting sqref="J110:J118 J120">
    <cfRule type="expression" dxfId="2492" priority="29">
      <formula>J110&gt;0</formula>
    </cfRule>
    <cfRule type="expression" dxfId="2491" priority="30">
      <formula>J110&lt;0</formula>
    </cfRule>
  </conditionalFormatting>
  <conditionalFormatting sqref="F119 H119">
    <cfRule type="expression" dxfId="2490" priority="27">
      <formula>F119&gt;0</formula>
    </cfRule>
    <cfRule type="expression" dxfId="2489" priority="28">
      <formula>F119&lt;0</formula>
    </cfRule>
  </conditionalFormatting>
  <conditionalFormatting sqref="J119">
    <cfRule type="expression" dxfId="2488" priority="25">
      <formula>J119&gt;0</formula>
    </cfRule>
    <cfRule type="expression" dxfId="2487" priority="26">
      <formula>J119&lt;0</formula>
    </cfRule>
  </conditionalFormatting>
  <conditionalFormatting sqref="K112:K123">
    <cfRule type="expression" dxfId="2486" priority="23">
      <formula>K112&gt;0</formula>
    </cfRule>
    <cfRule type="expression" dxfId="2485" priority="24">
      <formula>K112&lt;0</formula>
    </cfRule>
  </conditionalFormatting>
  <conditionalFormatting sqref="K110:K123">
    <cfRule type="expression" dxfId="2484" priority="21">
      <formula>K110&gt;0</formula>
    </cfRule>
    <cfRule type="expression" dxfId="2483" priority="22">
      <formula>K110&lt;0</formula>
    </cfRule>
  </conditionalFormatting>
  <conditionalFormatting sqref="J121">
    <cfRule type="expression" dxfId="2482" priority="19">
      <formula>J121&gt;0</formula>
    </cfRule>
    <cfRule type="expression" dxfId="2481" priority="20">
      <formula>J121&lt;0</formula>
    </cfRule>
  </conditionalFormatting>
  <conditionalFormatting sqref="F25:F28">
    <cfRule type="expression" dxfId="2480" priority="17">
      <formula>F25&gt;0</formula>
    </cfRule>
    <cfRule type="expression" dxfId="2479" priority="18">
      <formula>F25&lt;0</formula>
    </cfRule>
  </conditionalFormatting>
  <conditionalFormatting sqref="H25:H28">
    <cfRule type="expression" dxfId="2478" priority="15">
      <formula>H25&gt;0</formula>
    </cfRule>
    <cfRule type="expression" dxfId="2477" priority="16">
      <formula>H25&lt;0</formula>
    </cfRule>
  </conditionalFormatting>
  <conditionalFormatting sqref="J27:J29">
    <cfRule type="expression" dxfId="2476" priority="13">
      <formula>J27&gt;0</formula>
    </cfRule>
    <cfRule type="expression" dxfId="2475" priority="14">
      <formula>J27&lt;0</formula>
    </cfRule>
  </conditionalFormatting>
  <conditionalFormatting sqref="J30:J31">
    <cfRule type="expression" dxfId="2474" priority="11">
      <formula>J30&gt;0</formula>
    </cfRule>
    <cfRule type="expression" dxfId="2473" priority="12">
      <formula>J30&lt;0</formula>
    </cfRule>
  </conditionalFormatting>
  <conditionalFormatting sqref="J33">
    <cfRule type="expression" dxfId="2472" priority="9">
      <formula>J33&gt;0</formula>
    </cfRule>
    <cfRule type="expression" dxfId="2471" priority="10">
      <formula>J33&lt;0</formula>
    </cfRule>
  </conditionalFormatting>
  <conditionalFormatting sqref="J34">
    <cfRule type="expression" dxfId="2470" priority="7">
      <formula>J34&gt;0</formula>
    </cfRule>
    <cfRule type="expression" dxfId="2469" priority="8">
      <formula>J34&lt;0</formula>
    </cfRule>
  </conditionalFormatting>
  <conditionalFormatting sqref="J35:J43">
    <cfRule type="expression" dxfId="2468" priority="5">
      <formula>J35&gt;0</formula>
    </cfRule>
    <cfRule type="expression" dxfId="246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66" priority="1">
      <formula>Q9&gt;0</formula>
    </cfRule>
    <cfRule type="expression" dxfId="246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64" priority="15">
      <formula>F39&gt;0</formula>
    </cfRule>
    <cfRule type="expression" dxfId="2463" priority="16">
      <formula>F39&lt;0</formula>
    </cfRule>
  </conditionalFormatting>
  <conditionalFormatting sqref="Q7">
    <cfRule type="expression" dxfId="2462" priority="13">
      <formula>Q7&gt;0</formula>
    </cfRule>
    <cfRule type="expression" dxfId="2461" priority="14">
      <formula>Q7&lt;0</formula>
    </cfRule>
  </conditionalFormatting>
  <conditionalFormatting sqref="Q8">
    <cfRule type="expression" dxfId="2460" priority="11">
      <formula>Q8&gt;0</formula>
    </cfRule>
    <cfRule type="expression" dxfId="2459" priority="12">
      <formula>Q8&lt;0</formula>
    </cfRule>
  </conditionalFormatting>
  <conditionalFormatting sqref="F25:F38">
    <cfRule type="expression" dxfId="2458" priority="9">
      <formula>F25&gt;0</formula>
    </cfRule>
    <cfRule type="expression" dxfId="2457" priority="10">
      <formula>F25&lt;0</formula>
    </cfRule>
  </conditionalFormatting>
  <conditionalFormatting sqref="H25:H38">
    <cfRule type="expression" dxfId="2456" priority="7">
      <formula>H25&gt;0</formula>
    </cfRule>
    <cfRule type="expression" dxfId="2455" priority="8">
      <formula>H25&lt;0</formula>
    </cfRule>
  </conditionalFormatting>
  <conditionalFormatting sqref="M55">
    <cfRule type="expression" dxfId="2454" priority="3">
      <formula>M55&gt;0</formula>
    </cfRule>
    <cfRule type="expression" dxfId="2453" priority="4">
      <formula>M55&lt;0</formula>
    </cfRule>
  </conditionalFormatting>
  <conditionalFormatting sqref="Q10">
    <cfRule type="expression" dxfId="2452" priority="1">
      <formula>Q10&gt;0</formula>
    </cfRule>
    <cfRule type="expression" dxfId="245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50" priority="27">
      <formula>F27&gt;0</formula>
    </cfRule>
    <cfRule type="expression" dxfId="2449" priority="28">
      <formula>F27&lt;0</formula>
    </cfRule>
  </conditionalFormatting>
  <conditionalFormatting sqref="Q8">
    <cfRule type="expression" dxfId="2448" priority="15">
      <formula>Q8&gt;0</formula>
    </cfRule>
    <cfRule type="expression" dxfId="2447" priority="16">
      <formula>Q8&lt;0</formula>
    </cfRule>
  </conditionalFormatting>
  <conditionalFormatting sqref="Q7">
    <cfRule type="expression" dxfId="2446" priority="17">
      <formula>Q7&gt;0</formula>
    </cfRule>
    <cfRule type="expression" dxfId="2445" priority="18">
      <formula>Q7&lt;0</formula>
    </cfRule>
  </conditionalFormatting>
  <conditionalFormatting sqref="F37:F38">
    <cfRule type="expression" dxfId="2444" priority="13">
      <formula>F37&gt;0</formula>
    </cfRule>
    <cfRule type="expression" dxfId="2443" priority="14">
      <formula>F37&lt;0</formula>
    </cfRule>
  </conditionalFormatting>
  <conditionalFormatting sqref="H37:H38">
    <cfRule type="expression" dxfId="2442" priority="11">
      <formula>H37&gt;0</formula>
    </cfRule>
    <cfRule type="expression" dxfId="2441" priority="12">
      <formula>H37&lt;0</formula>
    </cfRule>
  </conditionalFormatting>
  <conditionalFormatting sqref="F23:F26 H23:H26">
    <cfRule type="expression" dxfId="2440" priority="9">
      <formula>F23&gt;0</formula>
    </cfRule>
    <cfRule type="expression" dxfId="2439" priority="10">
      <formula>F23&lt;0</formula>
    </cfRule>
  </conditionalFormatting>
  <conditionalFormatting sqref="Q10">
    <cfRule type="expression" dxfId="2438" priority="3">
      <formula>Q10&gt;0</formula>
    </cfRule>
    <cfRule type="expression" dxfId="2437" priority="4">
      <formula>Q10&lt;0</formula>
    </cfRule>
  </conditionalFormatting>
  <conditionalFormatting sqref="F22 H22">
    <cfRule type="expression" dxfId="2436" priority="1">
      <formula>F22&gt;0</formula>
    </cfRule>
    <cfRule type="expression" dxfId="2435" priority="2">
      <formula>F22&lt;0</formula>
    </cfRule>
  </conditionalFormatting>
  <conditionalFormatting sqref="M41">
    <cfRule type="expression" dxfId="2434" priority="5">
      <formula>M41&gt;0</formula>
    </cfRule>
    <cfRule type="expression" dxfId="243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32" priority="29">
      <formula>F25&gt;0</formula>
    </cfRule>
    <cfRule type="expression" dxfId="2431" priority="30">
      <formula>F25&lt;0</formula>
    </cfRule>
  </conditionalFormatting>
  <conditionalFormatting sqref="Q7">
    <cfRule type="expression" dxfId="2430" priority="27">
      <formula>Q7&gt;0</formula>
    </cfRule>
    <cfRule type="expression" dxfId="2429" priority="28">
      <formula>Q7&lt;0</formula>
    </cfRule>
  </conditionalFormatting>
  <conditionalFormatting sqref="Q8">
    <cfRule type="expression" dxfId="2428" priority="25">
      <formula>Q8&gt;0</formula>
    </cfRule>
    <cfRule type="expression" dxfId="2427" priority="26">
      <formula>Q8&lt;0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M46">
    <cfRule type="expression" dxfId="2424" priority="11">
      <formula>M46&gt;0</formula>
    </cfRule>
    <cfRule type="expression" dxfId="2423" priority="12">
      <formula>M46&lt;0</formula>
    </cfRule>
  </conditionalFormatting>
  <conditionalFormatting sqref="F80:F88 H80:H88">
    <cfRule type="expression" dxfId="2422" priority="9">
      <formula>F80&gt;0</formula>
    </cfRule>
    <cfRule type="expression" dxfId="2421" priority="10">
      <formula>F80&lt;0</formula>
    </cfRule>
  </conditionalFormatting>
  <conditionalFormatting sqref="F75:F79">
    <cfRule type="expression" dxfId="2420" priority="7">
      <formula>F75&gt;0</formula>
    </cfRule>
    <cfRule type="expression" dxfId="2419" priority="8">
      <formula>F75&lt;0</formula>
    </cfRule>
  </conditionalFormatting>
  <conditionalFormatting sqref="H75:H79">
    <cfRule type="expression" dxfId="2418" priority="5">
      <formula>H75&gt;0</formula>
    </cfRule>
    <cfRule type="expression" dxfId="2417" priority="6">
      <formula>H75&lt;0</formula>
    </cfRule>
  </conditionalFormatting>
  <conditionalFormatting sqref="F71:F74">
    <cfRule type="expression" dxfId="2416" priority="3">
      <formula>F71&gt;0</formula>
    </cfRule>
    <cfRule type="expression" dxfId="2415" priority="4">
      <formula>F71&lt;0</formula>
    </cfRule>
  </conditionalFormatting>
  <conditionalFormatting sqref="H71:H74">
    <cfRule type="expression" dxfId="2414" priority="1">
      <formula>H71&gt;0</formula>
    </cfRule>
    <cfRule type="expression" dxfId="241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63.19</v>
      </c>
      <c r="R4" s="495">
        <v>-1.2800000000000001E-2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6319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-31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-4.8818897637795278E-3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2.5320462098433298E-2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15.189903846153845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69.509</v>
      </c>
    </row>
    <row r="20" spans="1:21" x14ac:dyDescent="0.25">
      <c r="O20" s="81">
        <v>1.0900000000000001</v>
      </c>
      <c r="P20" s="81">
        <f t="shared" ref="P20:P39" si="1">O20*$Q$4</f>
        <v>68.877099999999999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68.245199999999997</v>
      </c>
    </row>
    <row r="22" spans="1:21" x14ac:dyDescent="0.25">
      <c r="O22" s="81">
        <v>1.07</v>
      </c>
      <c r="P22" s="81">
        <f t="shared" si="1"/>
        <v>67.613299999999995</v>
      </c>
    </row>
    <row r="23" spans="1:21" x14ac:dyDescent="0.25">
      <c r="O23" s="81">
        <v>1.06</v>
      </c>
      <c r="P23" s="81">
        <f t="shared" si="1"/>
        <v>66.981400000000008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66.349500000000006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65.717600000000004</v>
      </c>
      <c r="T25" s="156">
        <v>43305</v>
      </c>
      <c r="U25" t="s">
        <v>1154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1.03</v>
      </c>
      <c r="P26" s="81">
        <f t="shared" si="1"/>
        <v>65.085700000000003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64.453800000000001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63.821899999999999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63.19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62.558099999999996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61.926199999999994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61.294299999999993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60.662399999999998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60.030499999999996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59.398599999999995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58.7667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58.134799999999998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57.502899999999997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56.871000000000002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2" priority="35">
      <formula>Q7&gt;0</formula>
    </cfRule>
    <cfRule type="expression" dxfId="2411" priority="36">
      <formula>Q7&lt;0</formula>
    </cfRule>
  </conditionalFormatting>
  <conditionalFormatting sqref="Q8">
    <cfRule type="expression" dxfId="2410" priority="33">
      <formula>Q8&gt;0</formula>
    </cfRule>
    <cfRule type="expression" dxfId="2409" priority="34">
      <formula>Q8&lt;0</formula>
    </cfRule>
  </conditionalFormatting>
  <conditionalFormatting sqref="F34:F54 F58:F63">
    <cfRule type="expression" dxfId="2408" priority="31">
      <formula>F34&gt;0</formula>
    </cfRule>
    <cfRule type="expression" dxfId="2407" priority="32">
      <formula>F34&lt;0</formula>
    </cfRule>
  </conditionalFormatting>
  <conditionalFormatting sqref="H34:H54 H58:H63">
    <cfRule type="expression" dxfId="2406" priority="29">
      <formula>H34&gt;0</formula>
    </cfRule>
    <cfRule type="expression" dxfId="2405" priority="30">
      <formula>H34&lt;0</formula>
    </cfRule>
  </conditionalFormatting>
  <conditionalFormatting sqref="Q10">
    <cfRule type="expression" dxfId="2404" priority="27">
      <formula>Q10&gt;0</formula>
    </cfRule>
    <cfRule type="expression" dxfId="2403" priority="28">
      <formula>Q10&lt;0</formula>
    </cfRule>
  </conditionalFormatting>
  <conditionalFormatting sqref="J25:J38">
    <cfRule type="expression" dxfId="2402" priority="25">
      <formula>J25&gt;0</formula>
    </cfRule>
    <cfRule type="expression" dxfId="2401" priority="26">
      <formula>J25&lt;0</formula>
    </cfRule>
  </conditionalFormatting>
  <conditionalFormatting sqref="K25:K35 K37:K38">
    <cfRule type="expression" dxfId="2400" priority="23">
      <formula>K25&gt;0</formula>
    </cfRule>
    <cfRule type="expression" dxfId="2399" priority="24">
      <formula>K25&lt;0</formula>
    </cfRule>
  </conditionalFormatting>
  <conditionalFormatting sqref="F89:F110">
    <cfRule type="expression" dxfId="2398" priority="19">
      <formula>F89&gt;0</formula>
    </cfRule>
    <cfRule type="expression" dxfId="2397" priority="20">
      <formula>F89&lt;0</formula>
    </cfRule>
  </conditionalFormatting>
  <conditionalFormatting sqref="H89:H110">
    <cfRule type="expression" dxfId="2396" priority="17">
      <formula>H89&gt;0</formula>
    </cfRule>
    <cfRule type="expression" dxfId="2395" priority="18">
      <formula>H89&lt;0</formula>
    </cfRule>
  </conditionalFormatting>
  <conditionalFormatting sqref="J89:J102">
    <cfRule type="expression" dxfId="2394" priority="15">
      <formula>J89&gt;0</formula>
    </cfRule>
    <cfRule type="expression" dxfId="2393" priority="16">
      <formula>J89&lt;0</formula>
    </cfRule>
  </conditionalFormatting>
  <conditionalFormatting sqref="K89:K102">
    <cfRule type="expression" dxfId="2392" priority="13">
      <formula>K89&gt;0</formula>
    </cfRule>
    <cfRule type="expression" dxfId="2391" priority="14">
      <formula>K89&lt;0</formula>
    </cfRule>
  </conditionalFormatting>
  <conditionalFormatting sqref="L89:L102">
    <cfRule type="expression" dxfId="2390" priority="11">
      <formula>L89&gt;0</formula>
    </cfRule>
    <cfRule type="expression" dxfId="2389" priority="12">
      <formula>L89&lt;0</formula>
    </cfRule>
  </conditionalFormatting>
  <conditionalFormatting sqref="F25:F33">
    <cfRule type="expression" dxfId="2388" priority="9">
      <formula>F25&gt;0</formula>
    </cfRule>
    <cfRule type="expression" dxfId="2387" priority="10">
      <formula>F25&lt;0</formula>
    </cfRule>
  </conditionalFormatting>
  <conditionalFormatting sqref="H25:H33">
    <cfRule type="expression" dxfId="2386" priority="7">
      <formula>H25&gt;0</formula>
    </cfRule>
    <cfRule type="expression" dxfId="2385" priority="8">
      <formula>H25&lt;0</formula>
    </cfRule>
  </conditionalFormatting>
  <conditionalFormatting sqref="J54">
    <cfRule type="expression" dxfId="2384" priority="5">
      <formula>J54&gt;0</formula>
    </cfRule>
    <cfRule type="expression" dxfId="2383" priority="6">
      <formula>J54&lt;0</formula>
    </cfRule>
  </conditionalFormatting>
  <conditionalFormatting sqref="F55:F57">
    <cfRule type="expression" dxfId="2382" priority="3">
      <formula>F55&gt;0</formula>
    </cfRule>
    <cfRule type="expression" dxfId="2381" priority="4">
      <formula>F55&lt;0</formula>
    </cfRule>
  </conditionalFormatting>
  <conditionalFormatting sqref="H55:H57">
    <cfRule type="expression" dxfId="2380" priority="1">
      <formula>H55&gt;0</formula>
    </cfRule>
    <cfRule type="expression" dxfId="237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35" activePane="bottomLeft" state="frozen"/>
      <selection activeCell="A2" sqref="A2"/>
      <selection pane="bottomLeft" activeCell="D58" sqref="D58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8" priority="21">
      <formula>F47&gt;0</formula>
    </cfRule>
    <cfRule type="expression" dxfId="2377" priority="22">
      <formula>F47&lt;0</formula>
    </cfRule>
  </conditionalFormatting>
  <conditionalFormatting sqref="Q7">
    <cfRule type="expression" dxfId="2376" priority="19">
      <formula>Q7&gt;0</formula>
    </cfRule>
    <cfRule type="expression" dxfId="2375" priority="20">
      <formula>Q7&lt;0</formula>
    </cfRule>
  </conditionalFormatting>
  <conditionalFormatting sqref="Q8">
    <cfRule type="expression" dxfId="2374" priority="17">
      <formula>Q8&gt;0</formula>
    </cfRule>
    <cfRule type="expression" dxfId="2373" priority="18">
      <formula>Q8&lt;0</formula>
    </cfRule>
  </conditionalFormatting>
  <conditionalFormatting sqref="F25:F46">
    <cfRule type="expression" dxfId="2372" priority="15">
      <formula>F25&gt;0</formula>
    </cfRule>
    <cfRule type="expression" dxfId="2371" priority="16">
      <formula>F25&lt;0</formula>
    </cfRule>
  </conditionalFormatting>
  <conditionalFormatting sqref="H25:H46">
    <cfRule type="expression" dxfId="2370" priority="13">
      <formula>H25&gt;0</formula>
    </cfRule>
    <cfRule type="expression" dxfId="2369" priority="14">
      <formula>H25&lt;0</formula>
    </cfRule>
  </conditionalFormatting>
  <conditionalFormatting sqref="F89:F110">
    <cfRule type="expression" dxfId="2368" priority="11">
      <formula>F89&gt;0</formula>
    </cfRule>
    <cfRule type="expression" dxfId="2367" priority="12">
      <formula>F89&lt;0</formula>
    </cfRule>
  </conditionalFormatting>
  <conditionalFormatting sqref="H89:H110">
    <cfRule type="expression" dxfId="2366" priority="9">
      <formula>H89&gt;0</formula>
    </cfRule>
    <cfRule type="expression" dxfId="2365" priority="10">
      <formula>H89&lt;0</formula>
    </cfRule>
  </conditionalFormatting>
  <conditionalFormatting sqref="Q10">
    <cfRule type="expression" dxfId="2364" priority="7">
      <formula>Q10&gt;0</formula>
    </cfRule>
    <cfRule type="expression" dxfId="2363" priority="8">
      <formula>Q10&lt;0</formula>
    </cfRule>
  </conditionalFormatting>
  <conditionalFormatting sqref="J25:J38">
    <cfRule type="expression" dxfId="2362" priority="5">
      <formula>J25&gt;0</formula>
    </cfRule>
    <cfRule type="expression" dxfId="2361" priority="6">
      <formula>J25&lt;0</formula>
    </cfRule>
  </conditionalFormatting>
  <conditionalFormatting sqref="K25:K38">
    <cfRule type="expression" dxfId="2360" priority="3">
      <formula>K25&gt;0</formula>
    </cfRule>
    <cfRule type="expression" dxfId="2359" priority="4">
      <formula>K25&lt;0</formula>
    </cfRule>
  </conditionalFormatting>
  <conditionalFormatting sqref="L25:L38">
    <cfRule type="expression" dxfId="2358" priority="1">
      <formula>L25&gt;0</formula>
    </cfRule>
    <cfRule type="expression" dxfId="235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6" priority="23">
      <formula>F34&gt;0</formula>
    </cfRule>
    <cfRule type="expression" dxfId="2355" priority="24">
      <formula>F34&lt;0</formula>
    </cfRule>
  </conditionalFormatting>
  <conditionalFormatting sqref="Q7">
    <cfRule type="expression" dxfId="2354" priority="21">
      <formula>Q7&gt;0</formula>
    </cfRule>
    <cfRule type="expression" dxfId="2353" priority="22">
      <formula>Q7&lt;0</formula>
    </cfRule>
  </conditionalFormatting>
  <conditionalFormatting sqref="Q8">
    <cfRule type="expression" dxfId="2352" priority="19">
      <formula>Q8&gt;0</formula>
    </cfRule>
    <cfRule type="expression" dxfId="2351" priority="20">
      <formula>Q8&lt;0</formula>
    </cfRule>
  </conditionalFormatting>
  <conditionalFormatting sqref="F25:F33">
    <cfRule type="expression" dxfId="2350" priority="17">
      <formula>F25&gt;0</formula>
    </cfRule>
    <cfRule type="expression" dxfId="2349" priority="18">
      <formula>F25&lt;0</formula>
    </cfRule>
  </conditionalFormatting>
  <conditionalFormatting sqref="H25:H33">
    <cfRule type="expression" dxfId="2348" priority="15">
      <formula>H25&gt;0</formula>
    </cfRule>
    <cfRule type="expression" dxfId="2347" priority="16">
      <formula>H25&lt;0</formula>
    </cfRule>
  </conditionalFormatting>
  <conditionalFormatting sqref="M46">
    <cfRule type="expression" dxfId="2346" priority="13">
      <formula>M46&gt;0</formula>
    </cfRule>
    <cfRule type="expression" dxfId="2345" priority="14">
      <formula>M46&lt;0</formula>
    </cfRule>
  </conditionalFormatting>
  <conditionalFormatting sqref="F79:F87 H79:H87">
    <cfRule type="expression" dxfId="2344" priority="11">
      <formula>F79&gt;0</formula>
    </cfRule>
    <cfRule type="expression" dxfId="2343" priority="12">
      <formula>F79&lt;0</formula>
    </cfRule>
  </conditionalFormatting>
  <conditionalFormatting sqref="F70:F78">
    <cfRule type="expression" dxfId="2342" priority="9">
      <formula>F70&gt;0</formula>
    </cfRule>
    <cfRule type="expression" dxfId="2341" priority="10">
      <formula>F70&lt;0</formula>
    </cfRule>
  </conditionalFormatting>
  <conditionalFormatting sqref="H70:H78">
    <cfRule type="expression" dxfId="2340" priority="7">
      <formula>H70&gt;0</formula>
    </cfRule>
    <cfRule type="expression" dxfId="2339" priority="8">
      <formula>H70&lt;0</formula>
    </cfRule>
  </conditionalFormatting>
  <conditionalFormatting sqref="J27:K27 J30:K30 J33:K33 J36:K36 J39:K39 J42:K42">
    <cfRule type="expression" dxfId="2338" priority="5">
      <formula>J27&gt;0</formula>
    </cfRule>
    <cfRule type="expression" dxfId="2337" priority="6">
      <formula>J27&lt;0</formula>
    </cfRule>
  </conditionalFormatting>
  <conditionalFormatting sqref="J28:K29 J31:K32 J34:K35 J37:K38 J40:K41">
    <cfRule type="expression" dxfId="2336" priority="3">
      <formula>J28&gt;0</formula>
    </cfRule>
    <cfRule type="expression" dxfId="2335" priority="4">
      <formula>J28&lt;0</formula>
    </cfRule>
  </conditionalFormatting>
  <conditionalFormatting sqref="L27:L42">
    <cfRule type="expression" dxfId="2334" priority="1">
      <formula>L27&gt;0</formula>
    </cfRule>
    <cfRule type="expression" dxfId="233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2" priority="9">
      <formula>F57&gt;0</formula>
    </cfRule>
    <cfRule type="expression" dxfId="2331" priority="10">
      <formula>F57&lt;0</formula>
    </cfRule>
  </conditionalFormatting>
  <conditionalFormatting sqref="Q7">
    <cfRule type="expression" dxfId="2330" priority="7">
      <formula>Q7&gt;0</formula>
    </cfRule>
    <cfRule type="expression" dxfId="2329" priority="8">
      <formula>Q7&lt;0</formula>
    </cfRule>
  </conditionalFormatting>
  <conditionalFormatting sqref="Q8">
    <cfRule type="expression" dxfId="2328" priority="5">
      <formula>Q8&gt;0</formula>
    </cfRule>
    <cfRule type="expression" dxfId="2327" priority="6">
      <formula>Q8&lt;0</formula>
    </cfRule>
  </conditionalFormatting>
  <conditionalFormatting sqref="F25:F56">
    <cfRule type="expression" dxfId="2326" priority="3">
      <formula>F25&gt;0</formula>
    </cfRule>
    <cfRule type="expression" dxfId="2325" priority="4">
      <formula>F25&lt;0</formula>
    </cfRule>
  </conditionalFormatting>
  <conditionalFormatting sqref="H25:H56">
    <cfRule type="expression" dxfId="2324" priority="1">
      <formula>H25&gt;0</formula>
    </cfRule>
    <cfRule type="expression" dxfId="232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9" activePane="bottomLeft" state="frozen"/>
      <selection activeCell="A2" sqref="A2"/>
      <selection pane="bottomLeft" activeCell="H30" sqref="H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49.3399</v>
      </c>
      <c r="R4" s="495">
        <v>-4.5999999999999999E-3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14801.97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-296.10000000000036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-296.10000000000036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-1.9611778194166565E-2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3.5670927585990241E-2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54.273890000000002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53.780491000000005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53.287092000000001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52.793693000000005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52.300294000000001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51.806895000000004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51.313496000000001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50.820097000000004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50.326698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49.833299000000004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49.3399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48.846500999999996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48.353102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47.859702999999996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47.366304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46.872904999999996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46.379505999999999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45.886107000000003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45.392707999999999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44.899309000000002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44.405909999999999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2" priority="35">
      <formula>F47&gt;0</formula>
    </cfRule>
    <cfRule type="expression" dxfId="2321" priority="36">
      <formula>F47&lt;0</formula>
    </cfRule>
  </conditionalFormatting>
  <conditionalFormatting sqref="Q7">
    <cfRule type="expression" dxfId="2320" priority="33">
      <formula>Q7&gt;0</formula>
    </cfRule>
    <cfRule type="expression" dxfId="2319" priority="34">
      <formula>Q7&lt;0</formula>
    </cfRule>
  </conditionalFormatting>
  <conditionalFormatting sqref="Q8">
    <cfRule type="expression" dxfId="2318" priority="31">
      <formula>Q8&gt;0</formula>
    </cfRule>
    <cfRule type="expression" dxfId="2317" priority="32">
      <formula>Q8&lt;0</formula>
    </cfRule>
  </conditionalFormatting>
  <conditionalFormatting sqref="F30:F46">
    <cfRule type="expression" dxfId="2316" priority="29">
      <formula>F30&gt;0</formula>
    </cfRule>
    <cfRule type="expression" dxfId="2315" priority="30">
      <formula>F30&lt;0</formula>
    </cfRule>
  </conditionalFormatting>
  <conditionalFormatting sqref="H30:H46">
    <cfRule type="expression" dxfId="2314" priority="27">
      <formula>H30&gt;0</formula>
    </cfRule>
    <cfRule type="expression" dxfId="2313" priority="28">
      <formula>H30&lt;0</formula>
    </cfRule>
  </conditionalFormatting>
  <conditionalFormatting sqref="Q10">
    <cfRule type="expression" dxfId="2312" priority="25">
      <formula>Q10&gt;0</formula>
    </cfRule>
    <cfRule type="expression" dxfId="2311" priority="26">
      <formula>Q10&lt;0</formula>
    </cfRule>
  </conditionalFormatting>
  <conditionalFormatting sqref="J27:J35">
    <cfRule type="expression" dxfId="2310" priority="23">
      <formula>J27&gt;0</formula>
    </cfRule>
    <cfRule type="expression" dxfId="2309" priority="24">
      <formula>J27&lt;0</formula>
    </cfRule>
  </conditionalFormatting>
  <conditionalFormatting sqref="K27:K38">
    <cfRule type="expression" dxfId="2308" priority="21">
      <formula>K27&gt;0</formula>
    </cfRule>
    <cfRule type="expression" dxfId="2307" priority="22">
      <formula>K27&lt;0</formula>
    </cfRule>
  </conditionalFormatting>
  <conditionalFormatting sqref="L27:L38">
    <cfRule type="expression" dxfId="2306" priority="19">
      <formula>L27&gt;0</formula>
    </cfRule>
    <cfRule type="expression" dxfId="2305" priority="20">
      <formula>L27&lt;0</formula>
    </cfRule>
  </conditionalFormatting>
  <conditionalFormatting sqref="F89:F110">
    <cfRule type="expression" dxfId="2304" priority="17">
      <formula>F89&gt;0</formula>
    </cfRule>
    <cfRule type="expression" dxfId="2303" priority="18">
      <formula>F89&lt;0</formula>
    </cfRule>
  </conditionalFormatting>
  <conditionalFormatting sqref="H89:H110">
    <cfRule type="expression" dxfId="2302" priority="15">
      <formula>H89&gt;0</formula>
    </cfRule>
    <cfRule type="expression" dxfId="2301" priority="16">
      <formula>H89&lt;0</formula>
    </cfRule>
  </conditionalFormatting>
  <conditionalFormatting sqref="J89:J102">
    <cfRule type="expression" dxfId="2300" priority="13">
      <formula>J89&gt;0</formula>
    </cfRule>
    <cfRule type="expression" dxfId="2299" priority="14">
      <formula>J89&lt;0</formula>
    </cfRule>
  </conditionalFormatting>
  <conditionalFormatting sqref="K89:K102">
    <cfRule type="expression" dxfId="2298" priority="11">
      <formula>K89&gt;0</formula>
    </cfRule>
    <cfRule type="expression" dxfId="2297" priority="12">
      <formula>K89&lt;0</formula>
    </cfRule>
  </conditionalFormatting>
  <conditionalFormatting sqref="L89:L102">
    <cfRule type="expression" dxfId="2296" priority="9">
      <formula>L89&gt;0</formula>
    </cfRule>
    <cfRule type="expression" dxfId="2295" priority="10">
      <formula>L89&lt;0</formula>
    </cfRule>
  </conditionalFormatting>
  <conditionalFormatting sqref="F29">
    <cfRule type="expression" dxfId="2294" priority="7">
      <formula>F29&gt;0</formula>
    </cfRule>
    <cfRule type="expression" dxfId="2293" priority="8">
      <formula>F29&lt;0</formula>
    </cfRule>
  </conditionalFormatting>
  <conditionalFormatting sqref="H29">
    <cfRule type="expression" dxfId="2292" priority="5">
      <formula>H29&gt;0</formula>
    </cfRule>
    <cfRule type="expression" dxfId="2291" priority="6">
      <formula>H29&lt;0</formula>
    </cfRule>
  </conditionalFormatting>
  <conditionalFormatting sqref="F25:F28 H25:H28">
    <cfRule type="expression" dxfId="2290" priority="1">
      <formula>F25&gt;0</formula>
    </cfRule>
    <cfRule type="expression" dxfId="228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78.669899999999998</v>
      </c>
      <c r="R4" s="475">
        <v>-9.1000000000000004E-3</v>
      </c>
      <c r="T4" s="156" t="s">
        <v>1248</v>
      </c>
      <c r="U4" s="1" t="s">
        <v>1249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3933.4949999999999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2335.5049999999947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2138.2949999999992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1.1911179812834214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2.5422683898161814E-2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11.278838709677419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86.53689</v>
      </c>
    </row>
    <row r="22" spans="1:16" x14ac:dyDescent="0.25">
      <c r="O22" s="81">
        <v>1.0900000000000001</v>
      </c>
      <c r="P22" s="81">
        <f t="shared" ref="P22:P41" si="0">O22*$Q$4</f>
        <v>85.750191000000001</v>
      </c>
    </row>
    <row r="23" spans="1:16" x14ac:dyDescent="0.25">
      <c r="O23" s="81">
        <v>1.08</v>
      </c>
      <c r="P23" s="81">
        <f t="shared" si="0"/>
        <v>84.963492000000002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84.176793000000004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83.390094000000005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82.603395000000006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81.816696000000007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81.029996999999995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80.243297999999996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79.456598999999997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78.669899999999998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77.883201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77.096502000000001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76.309803000000002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75.523103999999989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74.736404999999991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73.949705999999992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73.163007000000007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72.376308000000009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71.589608999999996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70.802909999999997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8" priority="23">
      <formula>F57&gt;0</formula>
    </cfRule>
    <cfRule type="expression" dxfId="2287" priority="24">
      <formula>F57&lt;0</formula>
    </cfRule>
  </conditionalFormatting>
  <conditionalFormatting sqref="Q7">
    <cfRule type="expression" dxfId="2286" priority="21">
      <formula>Q7&gt;0</formula>
    </cfRule>
    <cfRule type="expression" dxfId="2285" priority="22">
      <formula>Q7&lt;0</formula>
    </cfRule>
  </conditionalFormatting>
  <conditionalFormatting sqref="Q8">
    <cfRule type="expression" dxfId="2284" priority="19">
      <formula>Q8&gt;0</formula>
    </cfRule>
    <cfRule type="expression" dxfId="2283" priority="20">
      <formula>Q8&lt;0</formula>
    </cfRule>
  </conditionalFormatting>
  <conditionalFormatting sqref="M58">
    <cfRule type="expression" dxfId="2282" priority="13">
      <formula>M58&gt;0</formula>
    </cfRule>
    <cfRule type="expression" dxfId="2281" priority="14">
      <formula>M58&lt;0</formula>
    </cfRule>
  </conditionalFormatting>
  <conditionalFormatting sqref="F84:F115">
    <cfRule type="expression" dxfId="2280" priority="11">
      <formula>F84&gt;0</formula>
    </cfRule>
    <cfRule type="expression" dxfId="2279" priority="12">
      <formula>F84&lt;0</formula>
    </cfRule>
  </conditionalFormatting>
  <conditionalFormatting sqref="H84:H115">
    <cfRule type="expression" dxfId="2278" priority="9">
      <formula>H84&gt;0</formula>
    </cfRule>
    <cfRule type="expression" dxfId="2277" priority="10">
      <formula>H84&lt;0</formula>
    </cfRule>
  </conditionalFormatting>
  <conditionalFormatting sqref="F25:F56 H25:H56">
    <cfRule type="expression" dxfId="2276" priority="7">
      <formula>F25&gt;0</formula>
    </cfRule>
    <cfRule type="expression" dxfId="2275" priority="8">
      <formula>F25&lt;0</formula>
    </cfRule>
  </conditionalFormatting>
  <conditionalFormatting sqref="J28:J30 K25:K30 J31:K38">
    <cfRule type="expression" dxfId="2274" priority="3">
      <formula>J25&gt;0</formula>
    </cfRule>
    <cfRule type="expression" dxfId="2273" priority="4">
      <formula>J25&lt;0</formula>
    </cfRule>
  </conditionalFormatting>
  <conditionalFormatting sqref="K39">
    <cfRule type="expression" dxfId="2272" priority="1">
      <formula>K39&gt;0</formula>
    </cfRule>
    <cfRule type="expression" dxfId="2271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0" priority="21">
      <formula>F47&gt;0</formula>
    </cfRule>
    <cfRule type="expression" dxfId="2269" priority="22">
      <formula>F47&lt;0</formula>
    </cfRule>
  </conditionalFormatting>
  <conditionalFormatting sqref="Q7">
    <cfRule type="expression" dxfId="2268" priority="19">
      <formula>Q7&gt;0</formula>
    </cfRule>
    <cfRule type="expression" dxfId="2267" priority="20">
      <formula>Q7&lt;0</formula>
    </cfRule>
  </conditionalFormatting>
  <conditionalFormatting sqref="Q8">
    <cfRule type="expression" dxfId="2266" priority="17">
      <formula>Q8&gt;0</formula>
    </cfRule>
    <cfRule type="expression" dxfId="2265" priority="18">
      <formula>Q8&lt;0</formula>
    </cfRule>
  </conditionalFormatting>
  <conditionalFormatting sqref="F25:F46">
    <cfRule type="expression" dxfId="2264" priority="15">
      <formula>F25&gt;0</formula>
    </cfRule>
    <cfRule type="expression" dxfId="2263" priority="16">
      <formula>F25&lt;0</formula>
    </cfRule>
  </conditionalFormatting>
  <conditionalFormatting sqref="H25:H46">
    <cfRule type="expression" dxfId="2262" priority="13">
      <formula>H25&gt;0</formula>
    </cfRule>
    <cfRule type="expression" dxfId="2261" priority="14">
      <formula>H25&lt;0</formula>
    </cfRule>
  </conditionalFormatting>
  <conditionalFormatting sqref="F89:F110">
    <cfRule type="expression" dxfId="2260" priority="11">
      <formula>F89&gt;0</formula>
    </cfRule>
    <cfRule type="expression" dxfId="2259" priority="12">
      <formula>F89&lt;0</formula>
    </cfRule>
  </conditionalFormatting>
  <conditionalFormatting sqref="H89:H110">
    <cfRule type="expression" dxfId="2258" priority="9">
      <formula>H89&gt;0</formula>
    </cfRule>
    <cfRule type="expression" dxfId="2257" priority="10">
      <formula>H89&lt;0</formula>
    </cfRule>
  </conditionalFormatting>
  <conditionalFormatting sqref="Q10">
    <cfRule type="expression" dxfId="2256" priority="7">
      <formula>Q10&gt;0</formula>
    </cfRule>
    <cfRule type="expression" dxfId="2255" priority="8">
      <formula>Q10&lt;0</formula>
    </cfRule>
  </conditionalFormatting>
  <conditionalFormatting sqref="J25:J38">
    <cfRule type="expression" dxfId="2254" priority="5">
      <formula>J25&gt;0</formula>
    </cfRule>
    <cfRule type="expression" dxfId="2253" priority="6">
      <formula>J25&lt;0</formula>
    </cfRule>
  </conditionalFormatting>
  <conditionalFormatting sqref="K25:K38">
    <cfRule type="expression" dxfId="2252" priority="3">
      <formula>K25&gt;0</formula>
    </cfRule>
    <cfRule type="expression" dxfId="2251" priority="4">
      <formula>K25&lt;0</formula>
    </cfRule>
  </conditionalFormatting>
  <conditionalFormatting sqref="L25:L38">
    <cfRule type="expression" dxfId="2250" priority="1">
      <formula>L25&gt;0</formula>
    </cfRule>
    <cfRule type="expression" dxfId="224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800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-17.712912499999948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23.41</v>
      </c>
      <c r="R4" s="475">
        <v>-1.3100000000000001E-2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18728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-14170.329999999958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47513.901000001584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32898.329999999958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-2.3216347114005145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M560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8.5433575395130294E-3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37.158730158730158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28.560199999999998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28.3261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28.091999999999999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27.857899999999997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27.623799999999999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27.389699999999998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27.1556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26.921499999999998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26.687399999999997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26.453299999999999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26.219200000000004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25.985100000000003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25.751000000000001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25.516900000000003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25.282800000000002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25.0487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24.814600000000002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24.580500000000001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24.346400000000003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24.112300000000001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23.8782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23.644100000000002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23.41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23.175899999999999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22.941800000000001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22.707699999999999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22.473599999999998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22.2395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22.005399999999998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21.7713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21.537200000000002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21.303100000000001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21.068999999999999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20.834900000000001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20.6008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20.366700000000002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20.1326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19.898499999999999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5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5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5"/>
      <c r="B98" s="477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5"/>
      <c r="B99" s="477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28800</v>
      </c>
      <c r="I104" s="79"/>
      <c r="J104" s="18"/>
      <c r="K104" s="18">
        <f>SUM(K2:K103)</f>
        <v>500618.62999999995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28800</v>
      </c>
      <c r="D105" s="343"/>
      <c r="E105" s="343"/>
      <c r="F105" s="344">
        <f>SumByColor($A$105, F2:F103)</f>
        <v>472735</v>
      </c>
      <c r="G105" s="343"/>
      <c r="H105" s="343">
        <f>SumByColor($A$105, H2:H103)</f>
        <v>28800</v>
      </c>
      <c r="I105" s="343"/>
      <c r="J105" s="344"/>
      <c r="K105" s="344">
        <f>SumByColor($A$105, K2:K103)</f>
        <v>500627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1" si="46">C270*(E270-D270)</f>
        <v>23425.5</v>
      </c>
      <c r="G270" s="39">
        <f t="shared" ref="G270:G291" si="47">D270*C270</f>
        <v>44194.5</v>
      </c>
      <c r="H270" s="222">
        <f t="shared" ref="H270:H291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2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A291">
        <v>501</v>
      </c>
      <c r="B291" s="150">
        <v>43371</v>
      </c>
      <c r="C291" s="10">
        <v>800</v>
      </c>
      <c r="D291" s="233">
        <v>-17.713000000000001</v>
      </c>
      <c r="E291" s="39">
        <v>23.28</v>
      </c>
      <c r="F291" s="39">
        <f t="shared" si="46"/>
        <v>32794.400000000001</v>
      </c>
      <c r="G291" s="39">
        <f t="shared" si="47"/>
        <v>-14170.400000000001</v>
      </c>
      <c r="H291" s="222">
        <f t="shared" si="48"/>
        <v>-2.314288940326314</v>
      </c>
      <c r="I291" s="39"/>
      <c r="J291" s="39"/>
      <c r="K291" s="864">
        <f t="shared" si="49"/>
        <v>47409.971000001628</v>
      </c>
      <c r="L291" s="39">
        <v>73.510000000000005</v>
      </c>
    </row>
    <row r="292" spans="1:14" x14ac:dyDescent="0.25">
      <c r="A292">
        <v>501</v>
      </c>
      <c r="B292" s="150">
        <v>43374</v>
      </c>
      <c r="C292" s="10">
        <v>800</v>
      </c>
      <c r="D292" s="233">
        <v>-17.713000000000001</v>
      </c>
      <c r="E292" s="39">
        <v>23.86</v>
      </c>
      <c r="F292" s="39">
        <f t="shared" ref="F292" si="50">C292*(E292-D292)</f>
        <v>33258.400000000001</v>
      </c>
      <c r="G292" s="39">
        <f t="shared" ref="G292" si="51">D292*C292</f>
        <v>-14170.400000000001</v>
      </c>
      <c r="H292" s="222">
        <f t="shared" ref="H292" si="52">(E292-D292)/D292</f>
        <v>-2.3470332524134814</v>
      </c>
      <c r="I292" s="39"/>
      <c r="J292" s="39"/>
      <c r="K292" s="864">
        <f t="shared" si="49"/>
        <v>47873.971000001628</v>
      </c>
      <c r="L292" s="39">
        <v>75.400000000000006</v>
      </c>
    </row>
    <row r="293" spans="1:14" x14ac:dyDescent="0.25">
      <c r="A293">
        <v>700</v>
      </c>
      <c r="B293" s="150">
        <v>43377</v>
      </c>
      <c r="C293" s="10">
        <v>800</v>
      </c>
      <c r="D293" s="233">
        <v>-17.713000000000001</v>
      </c>
      <c r="E293" s="39">
        <v>23.99</v>
      </c>
      <c r="F293" s="39">
        <f t="shared" ref="F293" si="53">C293*(E293-D293)</f>
        <v>33362.400000000001</v>
      </c>
      <c r="G293" s="39">
        <f t="shared" ref="G293" si="54">D293*C293</f>
        <v>-14170.400000000001</v>
      </c>
      <c r="H293" s="222">
        <f t="shared" ref="H293" si="55">(E293-D293)/D293</f>
        <v>-2.3543724947778468</v>
      </c>
      <c r="I293" s="39"/>
      <c r="J293" s="39"/>
      <c r="K293" s="864">
        <f t="shared" ref="K293" si="56">F293+$Q$10</f>
        <v>47977.971000001628</v>
      </c>
      <c r="L293" s="39">
        <v>75.92</v>
      </c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6" spans="1:14" x14ac:dyDescent="0.25">
      <c r="B296" s="150"/>
      <c r="C296" s="10"/>
      <c r="D296" s="233"/>
      <c r="E296" s="39"/>
      <c r="F296" s="39"/>
      <c r="G296" s="39"/>
      <c r="H296" s="222"/>
      <c r="I296" s="39"/>
      <c r="J296" s="39"/>
      <c r="K296" s="39"/>
      <c r="L296" s="39"/>
    </row>
    <row r="297" spans="1:14" x14ac:dyDescent="0.25">
      <c r="B297" s="150"/>
      <c r="C297" s="10"/>
      <c r="D297" s="233"/>
      <c r="E297" s="39"/>
      <c r="F297" s="39"/>
      <c r="G297" s="39"/>
      <c r="H297" s="222"/>
      <c r="I297" s="39"/>
      <c r="J297" s="39"/>
      <c r="K297" s="39"/>
      <c r="L297" s="39"/>
    </row>
    <row r="298" spans="1:14" x14ac:dyDescent="0.25">
      <c r="B298" s="150"/>
      <c r="C298" s="10"/>
      <c r="D298" s="233"/>
      <c r="E298" s="39"/>
      <c r="F298" s="39"/>
      <c r="G298" s="39"/>
      <c r="H298" s="222"/>
      <c r="I298" s="39"/>
      <c r="J298" s="39"/>
      <c r="K298" s="39"/>
      <c r="L298" s="39"/>
    </row>
    <row r="300" spans="1:14" x14ac:dyDescent="0.25">
      <c r="B300" s="618" t="s">
        <v>113</v>
      </c>
      <c r="C300" s="484" t="s">
        <v>146</v>
      </c>
      <c r="D300" s="619" t="s">
        <v>145</v>
      </c>
      <c r="E300" s="486" t="s">
        <v>147</v>
      </c>
      <c r="F300" s="487" t="s">
        <v>65</v>
      </c>
      <c r="G300" s="488" t="s">
        <v>151</v>
      </c>
      <c r="H300" s="487" t="s">
        <v>88</v>
      </c>
      <c r="I300" s="488" t="s">
        <v>154</v>
      </c>
    </row>
    <row r="301" spans="1:14" x14ac:dyDescent="0.25">
      <c r="B301" s="620">
        <v>42305</v>
      </c>
      <c r="C301" s="362">
        <v>2000</v>
      </c>
      <c r="D301" s="621">
        <v>34.06</v>
      </c>
      <c r="E301" s="363">
        <v>17.68</v>
      </c>
      <c r="F301" s="363">
        <v>-32767.45</v>
      </c>
      <c r="G301" s="363">
        <f t="shared" ref="G301:G307" si="57">IF(C301=0, 0,D301*C301)</f>
        <v>68120</v>
      </c>
      <c r="H301" s="365">
        <f t="shared" ref="H301:H307" si="58">IF(C301=0, D301, (E301-D301)/D301)</f>
        <v>-0.48091603053435117</v>
      </c>
      <c r="I301" s="363"/>
      <c r="N301" s="70"/>
    </row>
    <row r="302" spans="1:14" x14ac:dyDescent="0.25">
      <c r="B302" s="620">
        <v>42307</v>
      </c>
      <c r="C302" s="362">
        <v>0</v>
      </c>
      <c r="D302" s="621" t="s">
        <v>128</v>
      </c>
      <c r="E302" s="363">
        <v>17.55</v>
      </c>
      <c r="F302" s="363">
        <v>-30722.2</v>
      </c>
      <c r="G302" s="363">
        <f t="shared" si="57"/>
        <v>0</v>
      </c>
      <c r="H302" s="365" t="str">
        <f t="shared" si="58"/>
        <v>N/A</v>
      </c>
      <c r="I302" s="363"/>
    </row>
    <row r="303" spans="1:14" x14ac:dyDescent="0.25">
      <c r="B303" s="620">
        <v>42310</v>
      </c>
      <c r="C303" s="362">
        <v>0</v>
      </c>
      <c r="D303" s="621" t="s">
        <v>128</v>
      </c>
      <c r="E303" s="363">
        <v>19.010000000000002</v>
      </c>
      <c r="F303" s="363">
        <v>-30693.25</v>
      </c>
      <c r="G303" s="363">
        <f t="shared" si="57"/>
        <v>0</v>
      </c>
      <c r="H303" s="365" t="str">
        <f t="shared" si="58"/>
        <v>N/A</v>
      </c>
      <c r="I303" s="363"/>
    </row>
    <row r="304" spans="1:14" x14ac:dyDescent="0.25">
      <c r="B304" s="620">
        <v>42314</v>
      </c>
      <c r="C304" s="362">
        <v>2500</v>
      </c>
      <c r="D304" s="621">
        <v>30.24</v>
      </c>
      <c r="E304" s="363">
        <v>18.29</v>
      </c>
      <c r="F304" s="363">
        <v>-29878.25</v>
      </c>
      <c r="G304" s="363">
        <f t="shared" si="57"/>
        <v>75600</v>
      </c>
      <c r="H304" s="365">
        <f t="shared" si="58"/>
        <v>-0.39517195767195767</v>
      </c>
      <c r="I304" s="363"/>
    </row>
    <row r="305" spans="2:9" x14ac:dyDescent="0.25">
      <c r="B305" s="620">
        <v>42318</v>
      </c>
      <c r="C305" s="362">
        <v>0</v>
      </c>
      <c r="D305" s="621" t="s">
        <v>128</v>
      </c>
      <c r="E305" s="363">
        <v>18.78</v>
      </c>
      <c r="F305" s="363">
        <v>-28604.09</v>
      </c>
      <c r="G305" s="363">
        <f t="shared" si="57"/>
        <v>0</v>
      </c>
      <c r="H305" s="365" t="str">
        <f t="shared" si="58"/>
        <v>N/A</v>
      </c>
      <c r="I305" s="363"/>
    </row>
    <row r="306" spans="2:9" x14ac:dyDescent="0.25">
      <c r="B306" s="620">
        <v>42328</v>
      </c>
      <c r="C306" s="362">
        <v>3078</v>
      </c>
      <c r="D306" s="621">
        <v>26.76</v>
      </c>
      <c r="E306" s="363">
        <v>17.440000000000001</v>
      </c>
      <c r="F306" s="363">
        <v>-28696.448999999906</v>
      </c>
      <c r="G306" s="363">
        <f t="shared" si="57"/>
        <v>82367.28</v>
      </c>
      <c r="H306" s="365">
        <f t="shared" si="58"/>
        <v>-0.34828101644245141</v>
      </c>
      <c r="I306" s="363"/>
    </row>
    <row r="307" spans="2:9" x14ac:dyDescent="0.25">
      <c r="B307" s="620">
        <v>42331</v>
      </c>
      <c r="C307" s="362">
        <v>0</v>
      </c>
      <c r="D307" s="621" t="s">
        <v>128</v>
      </c>
      <c r="E307" s="363">
        <v>17.53</v>
      </c>
      <c r="F307" s="363">
        <v>-28051.068999999901</v>
      </c>
      <c r="G307" s="363">
        <f t="shared" si="57"/>
        <v>0</v>
      </c>
      <c r="H307" s="365" t="str">
        <f t="shared" si="58"/>
        <v>N/A</v>
      </c>
      <c r="I307" s="363"/>
    </row>
    <row r="308" spans="2:9" x14ac:dyDescent="0.25">
      <c r="B308" s="620">
        <v>42335</v>
      </c>
      <c r="C308" s="362">
        <v>3078</v>
      </c>
      <c r="D308" s="621">
        <v>26.85</v>
      </c>
      <c r="E308" s="363">
        <v>17.73</v>
      </c>
      <c r="F308" s="363">
        <f>C308*(E308-D308)</f>
        <v>-28071.360000000004</v>
      </c>
      <c r="G308" s="363">
        <f>D308*C308</f>
        <v>82644.3</v>
      </c>
      <c r="H308" s="364">
        <f>(E308-D308)/D308</f>
        <v>-0.33966480446927377</v>
      </c>
      <c r="I308" s="363"/>
    </row>
    <row r="309" spans="2:9" x14ac:dyDescent="0.25">
      <c r="B309" s="620">
        <v>42335</v>
      </c>
      <c r="C309" s="362">
        <v>3578</v>
      </c>
      <c r="D309" s="621">
        <v>25.55</v>
      </c>
      <c r="E309" s="363">
        <v>17.440000000000001</v>
      </c>
      <c r="F309" s="363">
        <f t="shared" ref="F309:F340" si="59">C309*(E309-D309)</f>
        <v>-29017.579999999998</v>
      </c>
      <c r="G309" s="363">
        <f t="shared" ref="G309:G338" si="60">D309*C309</f>
        <v>91417.900000000009</v>
      </c>
      <c r="H309" s="364">
        <f t="shared" ref="H309:H338" si="61">(E309-D309)/D309</f>
        <v>-0.31741682974559682</v>
      </c>
      <c r="I309" s="363"/>
    </row>
    <row r="310" spans="2:9" x14ac:dyDescent="0.25">
      <c r="B310" s="620">
        <v>42340</v>
      </c>
      <c r="C310" s="362">
        <v>4178</v>
      </c>
      <c r="D310" s="621">
        <v>24.29</v>
      </c>
      <c r="E310" s="363">
        <v>16.670000000000002</v>
      </c>
      <c r="F310" s="363">
        <f t="shared" si="59"/>
        <v>-31836.35999999999</v>
      </c>
      <c r="G310" s="363">
        <f t="shared" si="60"/>
        <v>101483.62</v>
      </c>
      <c r="H310" s="364">
        <f t="shared" si="61"/>
        <v>-0.31370934540963352</v>
      </c>
      <c r="I310" s="363"/>
    </row>
    <row r="311" spans="2:9" x14ac:dyDescent="0.25">
      <c r="B311" s="620">
        <v>42342</v>
      </c>
      <c r="C311" s="362">
        <v>4678</v>
      </c>
      <c r="D311" s="621">
        <v>23.39</v>
      </c>
      <c r="E311" s="363">
        <v>16.12</v>
      </c>
      <c r="F311" s="363">
        <f t="shared" si="59"/>
        <v>-34009.06</v>
      </c>
      <c r="G311" s="363">
        <f t="shared" si="60"/>
        <v>109418.42</v>
      </c>
      <c r="H311" s="364">
        <f t="shared" si="61"/>
        <v>-0.31081658828559211</v>
      </c>
      <c r="I311" s="363"/>
    </row>
    <row r="312" spans="2:9" x14ac:dyDescent="0.25">
      <c r="B312" s="620">
        <v>42342</v>
      </c>
      <c r="C312" s="362">
        <v>4178</v>
      </c>
      <c r="D312" s="621">
        <v>24.26</v>
      </c>
      <c r="E312" s="363">
        <v>16.12</v>
      </c>
      <c r="F312" s="363">
        <f t="shared" si="59"/>
        <v>-34008.920000000006</v>
      </c>
      <c r="G312" s="363">
        <f t="shared" si="60"/>
        <v>101358.28000000001</v>
      </c>
      <c r="H312" s="364">
        <f t="shared" si="61"/>
        <v>-0.33553173948887055</v>
      </c>
      <c r="I312" s="363"/>
    </row>
    <row r="313" spans="2:9" x14ac:dyDescent="0.25">
      <c r="B313" s="620">
        <v>42345</v>
      </c>
      <c r="C313" s="362">
        <v>4678</v>
      </c>
      <c r="D313" s="621">
        <v>23.24</v>
      </c>
      <c r="E313" s="363">
        <v>14.78</v>
      </c>
      <c r="F313" s="363">
        <f t="shared" si="59"/>
        <v>-39575.879999999997</v>
      </c>
      <c r="G313" s="363">
        <f t="shared" si="60"/>
        <v>108716.71999999999</v>
      </c>
      <c r="H313" s="364">
        <f t="shared" si="61"/>
        <v>-0.36402753872633387</v>
      </c>
      <c r="I313" s="363"/>
    </row>
    <row r="314" spans="2:9" x14ac:dyDescent="0.25">
      <c r="B314" s="620">
        <v>42347</v>
      </c>
      <c r="C314" s="362">
        <v>4778</v>
      </c>
      <c r="D314" s="621">
        <v>23.06</v>
      </c>
      <c r="E314" s="363">
        <v>14.92</v>
      </c>
      <c r="F314" s="363">
        <f t="shared" si="59"/>
        <v>-38892.919999999991</v>
      </c>
      <c r="G314" s="363">
        <f t="shared" si="60"/>
        <v>110180.68</v>
      </c>
      <c r="H314" s="364">
        <f t="shared" si="61"/>
        <v>-0.3529921942758022</v>
      </c>
      <c r="I314" s="363"/>
    </row>
    <row r="315" spans="2:9" x14ac:dyDescent="0.25">
      <c r="B315" s="620">
        <v>42348</v>
      </c>
      <c r="C315" s="362">
        <v>4178</v>
      </c>
      <c r="D315" s="621">
        <v>24.23</v>
      </c>
      <c r="E315" s="363">
        <v>14.74</v>
      </c>
      <c r="F315" s="363">
        <f t="shared" si="59"/>
        <v>-39649.22</v>
      </c>
      <c r="G315" s="363">
        <f t="shared" si="60"/>
        <v>101232.94</v>
      </c>
      <c r="H315" s="364">
        <f t="shared" si="61"/>
        <v>-0.39166322740404458</v>
      </c>
      <c r="I315" s="363"/>
    </row>
    <row r="316" spans="2:9" x14ac:dyDescent="0.25">
      <c r="B316" s="620">
        <v>42349</v>
      </c>
      <c r="C316" s="362">
        <v>3678</v>
      </c>
      <c r="D316" s="621">
        <v>25.57</v>
      </c>
      <c r="E316" s="363">
        <v>14.34</v>
      </c>
      <c r="F316" s="363">
        <f t="shared" si="59"/>
        <v>-41303.94</v>
      </c>
      <c r="G316" s="363">
        <f t="shared" si="60"/>
        <v>94046.46</v>
      </c>
      <c r="H316" s="364">
        <f t="shared" si="61"/>
        <v>-0.43918654673445445</v>
      </c>
      <c r="I316" s="363"/>
    </row>
    <row r="317" spans="2:9" x14ac:dyDescent="0.25">
      <c r="B317" s="620">
        <v>42352</v>
      </c>
      <c r="C317" s="362">
        <v>4178</v>
      </c>
      <c r="D317" s="621">
        <v>24.18</v>
      </c>
      <c r="E317" s="363">
        <v>13.96</v>
      </c>
      <c r="F317" s="363">
        <f t="shared" si="59"/>
        <v>-42699.159999999996</v>
      </c>
      <c r="G317" s="363">
        <f t="shared" si="60"/>
        <v>101024.04</v>
      </c>
      <c r="H317" s="364">
        <f t="shared" si="61"/>
        <v>-0.42266335814722905</v>
      </c>
      <c r="I317" s="363"/>
    </row>
    <row r="318" spans="2:9" x14ac:dyDescent="0.25">
      <c r="B318" s="620">
        <v>42355</v>
      </c>
      <c r="C318" s="362">
        <v>4678</v>
      </c>
      <c r="D318" s="621">
        <v>22.98</v>
      </c>
      <c r="E318" s="363">
        <v>12.78</v>
      </c>
      <c r="F318" s="363">
        <f t="shared" si="59"/>
        <v>-47715.600000000006</v>
      </c>
      <c r="G318" s="363">
        <f t="shared" si="60"/>
        <v>107500.44</v>
      </c>
      <c r="H318" s="364">
        <f t="shared" si="61"/>
        <v>-0.44386422976501311</v>
      </c>
      <c r="I318" s="363"/>
    </row>
    <row r="319" spans="2:9" x14ac:dyDescent="0.25">
      <c r="B319" s="620">
        <v>42356</v>
      </c>
      <c r="C319" s="362">
        <v>5178</v>
      </c>
      <c r="D319" s="621">
        <v>21.99</v>
      </c>
      <c r="E319" s="363">
        <v>12.95</v>
      </c>
      <c r="F319" s="363">
        <f t="shared" si="59"/>
        <v>-46809.119999999995</v>
      </c>
      <c r="G319" s="363">
        <f t="shared" si="60"/>
        <v>113864.21999999999</v>
      </c>
      <c r="H319" s="364">
        <f t="shared" si="61"/>
        <v>-0.41109595270577537</v>
      </c>
      <c r="I319" s="363"/>
    </row>
    <row r="320" spans="2:9" x14ac:dyDescent="0.25">
      <c r="B320" s="620">
        <v>42356</v>
      </c>
      <c r="C320" s="362">
        <v>6178</v>
      </c>
      <c r="D320" s="621">
        <v>20.48</v>
      </c>
      <c r="E320" s="363">
        <v>12.76</v>
      </c>
      <c r="F320" s="363">
        <f t="shared" si="59"/>
        <v>-47694.16</v>
      </c>
      <c r="G320" s="363">
        <f t="shared" si="60"/>
        <v>126525.44</v>
      </c>
      <c r="H320" s="364">
        <f t="shared" si="61"/>
        <v>-0.376953125</v>
      </c>
      <c r="I320" s="363"/>
    </row>
    <row r="321" spans="2:14" ht="15" customHeight="1" x14ac:dyDescent="0.25">
      <c r="B321" s="620">
        <v>42356</v>
      </c>
      <c r="C321" s="362">
        <v>6400</v>
      </c>
      <c r="D321" s="621">
        <v>20.2</v>
      </c>
      <c r="E321" s="363">
        <v>12.68</v>
      </c>
      <c r="F321" s="363">
        <f t="shared" si="59"/>
        <v>-48128</v>
      </c>
      <c r="G321" s="363">
        <f t="shared" si="60"/>
        <v>129280</v>
      </c>
      <c r="H321" s="364">
        <f t="shared" si="61"/>
        <v>-0.37227722772277227</v>
      </c>
      <c r="I321" s="363"/>
    </row>
    <row r="322" spans="2:14" x14ac:dyDescent="0.25">
      <c r="B322" s="620">
        <v>42359</v>
      </c>
      <c r="C322" s="362">
        <v>5178</v>
      </c>
      <c r="D322" s="621">
        <v>21.96</v>
      </c>
      <c r="E322" s="363">
        <v>12.66</v>
      </c>
      <c r="F322" s="363">
        <f t="shared" si="59"/>
        <v>-48155.4</v>
      </c>
      <c r="G322" s="363">
        <f t="shared" si="60"/>
        <v>113708.88</v>
      </c>
      <c r="H322" s="364">
        <f t="shared" si="61"/>
        <v>-0.42349726775956287</v>
      </c>
      <c r="I322" s="363"/>
    </row>
    <row r="323" spans="2:14" x14ac:dyDescent="0.25">
      <c r="B323" s="620">
        <v>42361</v>
      </c>
      <c r="C323" s="362">
        <v>4178</v>
      </c>
      <c r="D323" s="621">
        <v>24.07</v>
      </c>
      <c r="E323" s="363">
        <v>13.96</v>
      </c>
      <c r="F323" s="363">
        <f t="shared" si="59"/>
        <v>-42239.579999999994</v>
      </c>
      <c r="G323" s="363">
        <f t="shared" si="60"/>
        <v>100564.46</v>
      </c>
      <c r="H323" s="364">
        <f t="shared" si="61"/>
        <v>-0.42002492729538843</v>
      </c>
      <c r="I323" s="363"/>
    </row>
    <row r="324" spans="2:14" x14ac:dyDescent="0.25">
      <c r="B324" s="620">
        <v>42361</v>
      </c>
      <c r="C324" s="362">
        <v>4178</v>
      </c>
      <c r="D324" s="621">
        <v>24.03</v>
      </c>
      <c r="E324" s="363">
        <v>13.96</v>
      </c>
      <c r="F324" s="363">
        <f t="shared" si="59"/>
        <v>-42072.46</v>
      </c>
      <c r="G324" s="363">
        <f t="shared" si="60"/>
        <v>100397.34000000001</v>
      </c>
      <c r="H324" s="364">
        <f t="shared" si="61"/>
        <v>-0.41905950894714938</v>
      </c>
      <c r="I324" s="363"/>
    </row>
    <row r="325" spans="2:14" x14ac:dyDescent="0.25">
      <c r="B325" s="620">
        <v>42366</v>
      </c>
      <c r="C325" s="383">
        <v>6678</v>
      </c>
      <c r="D325" s="622">
        <v>19.91</v>
      </c>
      <c r="E325" s="363">
        <v>13.09</v>
      </c>
      <c r="F325" s="363">
        <f t="shared" si="59"/>
        <v>-45543.96</v>
      </c>
      <c r="G325" s="363">
        <f t="shared" si="60"/>
        <v>132958.98000000001</v>
      </c>
      <c r="H325" s="364">
        <f t="shared" si="61"/>
        <v>-0.34254143646408841</v>
      </c>
      <c r="I325" s="363"/>
    </row>
    <row r="326" spans="2:14" x14ac:dyDescent="0.25">
      <c r="B326" s="620">
        <v>42367</v>
      </c>
      <c r="C326" s="383">
        <v>8678</v>
      </c>
      <c r="D326" s="622">
        <v>18.32</v>
      </c>
      <c r="E326" s="363">
        <v>13.03</v>
      </c>
      <c r="F326" s="363">
        <f t="shared" si="59"/>
        <v>-45906.62000000001</v>
      </c>
      <c r="G326" s="363">
        <f t="shared" si="60"/>
        <v>158980.96</v>
      </c>
      <c r="H326" s="364">
        <f t="shared" si="61"/>
        <v>-0.28875545851528389</v>
      </c>
      <c r="I326" s="363"/>
    </row>
    <row r="327" spans="2:14" x14ac:dyDescent="0.25">
      <c r="B327" s="620">
        <v>42368</v>
      </c>
      <c r="C327" s="362">
        <v>9678</v>
      </c>
      <c r="D327" s="621">
        <v>17.73</v>
      </c>
      <c r="E327" s="363">
        <v>12.38</v>
      </c>
      <c r="F327" s="363">
        <f t="shared" si="59"/>
        <v>-51777.299999999996</v>
      </c>
      <c r="G327" s="363">
        <f t="shared" si="60"/>
        <v>171590.94</v>
      </c>
      <c r="H327" s="365">
        <f t="shared" si="61"/>
        <v>-0.30174844895657077</v>
      </c>
      <c r="I327" s="363"/>
    </row>
    <row r="328" spans="2:14" x14ac:dyDescent="0.25">
      <c r="B328" s="620">
        <v>42369</v>
      </c>
      <c r="C328" s="362">
        <v>8678</v>
      </c>
      <c r="D328" s="621">
        <v>18.312999999999999</v>
      </c>
      <c r="E328" s="363">
        <v>12.59</v>
      </c>
      <c r="F328" s="363">
        <f t="shared" si="59"/>
        <v>-49664.193999999989</v>
      </c>
      <c r="G328" s="363">
        <f t="shared" si="60"/>
        <v>158920.21399999998</v>
      </c>
      <c r="H328" s="365">
        <f t="shared" si="61"/>
        <v>-0.3125102386282968</v>
      </c>
      <c r="I328" s="363"/>
      <c r="N328" s="70"/>
    </row>
    <row r="329" spans="2:14" x14ac:dyDescent="0.25">
      <c r="B329" s="620">
        <v>42374</v>
      </c>
      <c r="C329" s="362">
        <v>7678</v>
      </c>
      <c r="D329" s="621">
        <v>19.010000000000002</v>
      </c>
      <c r="E329" s="363">
        <v>12.76</v>
      </c>
      <c r="F329" s="363">
        <f t="shared" si="59"/>
        <v>-47987.500000000015</v>
      </c>
      <c r="G329" s="363">
        <f t="shared" si="60"/>
        <v>145958.78</v>
      </c>
      <c r="H329" s="365">
        <f t="shared" si="61"/>
        <v>-0.32877432930036832</v>
      </c>
      <c r="I329" s="363"/>
    </row>
    <row r="330" spans="2:14" x14ac:dyDescent="0.25">
      <c r="B330" s="620">
        <v>42375</v>
      </c>
      <c r="C330" s="362">
        <v>8678</v>
      </c>
      <c r="D330" s="621">
        <v>18.257000000000001</v>
      </c>
      <c r="E330" s="363">
        <v>12.76</v>
      </c>
      <c r="F330" s="363">
        <f t="shared" si="59"/>
        <v>-47702.966000000015</v>
      </c>
      <c r="G330" s="363">
        <f t="shared" si="60"/>
        <v>158434.24600000001</v>
      </c>
      <c r="H330" s="365">
        <f t="shared" si="61"/>
        <v>-0.30108999287944355</v>
      </c>
      <c r="I330" s="363"/>
    </row>
    <row r="331" spans="2:14" x14ac:dyDescent="0.25">
      <c r="B331" s="620">
        <v>42375</v>
      </c>
      <c r="C331" s="362">
        <v>9678</v>
      </c>
      <c r="D331" s="621">
        <v>17.579999999999998</v>
      </c>
      <c r="E331" s="363">
        <v>11.28</v>
      </c>
      <c r="F331" s="363">
        <f t="shared" si="59"/>
        <v>-60971.399999999987</v>
      </c>
      <c r="G331" s="363">
        <f t="shared" si="60"/>
        <v>170139.24</v>
      </c>
      <c r="H331" s="365">
        <f t="shared" si="61"/>
        <v>-0.35836177474402725</v>
      </c>
      <c r="I331" s="363"/>
    </row>
    <row r="332" spans="2:14" x14ac:dyDescent="0.25">
      <c r="B332" s="620">
        <v>42398</v>
      </c>
      <c r="C332" s="362">
        <v>9278</v>
      </c>
      <c r="D332" s="621">
        <v>17.93</v>
      </c>
      <c r="E332" s="363">
        <v>9.56</v>
      </c>
      <c r="F332" s="363">
        <f t="shared" si="59"/>
        <v>-77656.859999999986</v>
      </c>
      <c r="G332" s="363">
        <f t="shared" si="60"/>
        <v>166354.54</v>
      </c>
      <c r="H332" s="365">
        <f t="shared" si="61"/>
        <v>-0.46681539319576126</v>
      </c>
      <c r="I332" s="363"/>
    </row>
    <row r="333" spans="2:14" x14ac:dyDescent="0.25">
      <c r="B333" s="620">
        <v>42402</v>
      </c>
      <c r="C333" s="362">
        <v>9678</v>
      </c>
      <c r="D333" s="621">
        <v>17.559999999999999</v>
      </c>
      <c r="E333" s="363">
        <v>8.74</v>
      </c>
      <c r="F333" s="363">
        <f t="shared" si="59"/>
        <v>-85359.959999999992</v>
      </c>
      <c r="G333" s="363">
        <f t="shared" si="60"/>
        <v>169945.68</v>
      </c>
      <c r="H333" s="365">
        <f t="shared" si="61"/>
        <v>-0.50227790432801822</v>
      </c>
      <c r="I333" s="363"/>
    </row>
    <row r="334" spans="2:14" x14ac:dyDescent="0.25">
      <c r="B334" s="620">
        <v>42411</v>
      </c>
      <c r="C334" s="362">
        <v>9678</v>
      </c>
      <c r="D334" s="621">
        <v>17.553999999999998</v>
      </c>
      <c r="E334" s="363">
        <v>7.13</v>
      </c>
      <c r="F334" s="363">
        <f t="shared" si="59"/>
        <v>-100883.47199999999</v>
      </c>
      <c r="G334" s="363">
        <f t="shared" si="60"/>
        <v>169887.61199999999</v>
      </c>
      <c r="H334" s="364">
        <f t="shared" si="61"/>
        <v>-0.59382476928335426</v>
      </c>
      <c r="I334" s="363"/>
    </row>
    <row r="335" spans="2:14" x14ac:dyDescent="0.25">
      <c r="B335" s="620">
        <v>42412</v>
      </c>
      <c r="C335" s="362">
        <v>9678</v>
      </c>
      <c r="D335" s="621">
        <v>17.55</v>
      </c>
      <c r="E335" s="363">
        <v>7.46</v>
      </c>
      <c r="F335" s="363">
        <f t="shared" si="59"/>
        <v>-97651.02</v>
      </c>
      <c r="G335" s="363">
        <f t="shared" si="60"/>
        <v>169848.9</v>
      </c>
      <c r="H335" s="364">
        <f t="shared" si="61"/>
        <v>-0.57492877492877492</v>
      </c>
      <c r="I335" s="363"/>
    </row>
    <row r="336" spans="2:14" x14ac:dyDescent="0.25">
      <c r="B336" s="620">
        <v>42416</v>
      </c>
      <c r="C336" s="362">
        <v>9178</v>
      </c>
      <c r="D336" s="621">
        <v>18.084</v>
      </c>
      <c r="E336" s="363">
        <v>7.49</v>
      </c>
      <c r="F336" s="363">
        <f t="shared" si="59"/>
        <v>-97231.731999999989</v>
      </c>
      <c r="G336" s="363">
        <f t="shared" si="60"/>
        <v>165974.95199999999</v>
      </c>
      <c r="H336" s="364">
        <f t="shared" si="61"/>
        <v>-0.58582172085821715</v>
      </c>
      <c r="I336" s="363"/>
    </row>
    <row r="337" spans="2:14" x14ac:dyDescent="0.25">
      <c r="B337" s="620">
        <v>42416</v>
      </c>
      <c r="C337" s="362">
        <v>9678</v>
      </c>
      <c r="D337" s="621">
        <v>17.536999999999999</v>
      </c>
      <c r="E337" s="363">
        <v>7.49</v>
      </c>
      <c r="F337" s="363">
        <f t="shared" si="59"/>
        <v>-97234.865999999995</v>
      </c>
      <c r="G337" s="363">
        <f t="shared" si="60"/>
        <v>169723.08599999998</v>
      </c>
      <c r="H337" s="364">
        <f t="shared" si="61"/>
        <v>-0.57290300507498426</v>
      </c>
      <c r="I337" s="363"/>
    </row>
    <row r="338" spans="2:14" x14ac:dyDescent="0.25">
      <c r="B338" s="620">
        <v>42418</v>
      </c>
      <c r="C338" s="362">
        <v>13478</v>
      </c>
      <c r="D338" s="621">
        <v>14.673999999999999</v>
      </c>
      <c r="E338" s="363">
        <v>6.93</v>
      </c>
      <c r="F338" s="363">
        <f t="shared" si="59"/>
        <v>-104373.632</v>
      </c>
      <c r="G338" s="363">
        <f t="shared" si="60"/>
        <v>197776.17199999999</v>
      </c>
      <c r="H338" s="364">
        <f t="shared" si="61"/>
        <v>-0.52773613193403301</v>
      </c>
      <c r="I338" s="363"/>
    </row>
    <row r="339" spans="2:14" x14ac:dyDescent="0.25">
      <c r="B339" s="620">
        <v>42422</v>
      </c>
      <c r="C339" s="362">
        <v>10978</v>
      </c>
      <c r="D339" s="621">
        <v>16.314</v>
      </c>
      <c r="E339" s="363">
        <v>7.49</v>
      </c>
      <c r="F339" s="363">
        <f t="shared" si="59"/>
        <v>-96869.872000000003</v>
      </c>
      <c r="G339" s="363">
        <f>IF(C339=0, 0,D339*C339)</f>
        <v>179095.092</v>
      </c>
      <c r="H339" s="364">
        <f>IF(C339=0, D339, (E339-D339)/D339)</f>
        <v>-0.54088512933676591</v>
      </c>
      <c r="I339" s="363"/>
    </row>
    <row r="340" spans="2:14" x14ac:dyDescent="0.25">
      <c r="B340" s="620">
        <v>42422</v>
      </c>
      <c r="C340" s="362">
        <v>9978</v>
      </c>
      <c r="D340" s="621">
        <v>17.199000000000002</v>
      </c>
      <c r="E340" s="363">
        <v>7.49</v>
      </c>
      <c r="F340" s="363">
        <f t="shared" si="59"/>
        <v>-96876.402000000016</v>
      </c>
      <c r="G340" s="363">
        <f>IF(C340=0, 0,D340*C340)</f>
        <v>171611.622</v>
      </c>
      <c r="H340" s="364">
        <f>IF(C340=0, D340, (E340-D340)/D340)</f>
        <v>-0.56450956450956458</v>
      </c>
      <c r="I340" s="363"/>
    </row>
    <row r="341" spans="2:14" x14ac:dyDescent="0.25">
      <c r="B341" s="620">
        <v>42426</v>
      </c>
      <c r="C341" s="362">
        <v>9678</v>
      </c>
      <c r="D341" s="621">
        <v>17.489000000000001</v>
      </c>
      <c r="E341" s="363">
        <v>7.49</v>
      </c>
      <c r="F341" s="363">
        <f t="shared" ref="F341:F349" si="62">C341*(E341-D341)</f>
        <v>-96770.322</v>
      </c>
      <c r="G341" s="363">
        <f>IF(C341=0, 0,D341*C341)</f>
        <v>169258.54200000002</v>
      </c>
      <c r="H341" s="364">
        <f>IF(C341=0, D341, (E341-D341)/D341)</f>
        <v>-0.57173080221853734</v>
      </c>
      <c r="I341" s="363"/>
    </row>
    <row r="342" spans="2:14" x14ac:dyDescent="0.25">
      <c r="B342" s="620">
        <v>42426</v>
      </c>
      <c r="C342" s="362">
        <v>9178</v>
      </c>
      <c r="D342" s="621">
        <v>18.02</v>
      </c>
      <c r="E342" s="363">
        <v>7.76</v>
      </c>
      <c r="F342" s="363">
        <f t="shared" si="62"/>
        <v>-94166.28</v>
      </c>
      <c r="G342" s="363">
        <f t="shared" ref="G342:G349" si="63">IF(C342=0, 0,D342*C342)</f>
        <v>165387.56</v>
      </c>
      <c r="H342" s="364">
        <f t="shared" ref="H342:H349" si="64">IF(C342=0, D342, (E342-D342)/D342)</f>
        <v>-0.5693673695893452</v>
      </c>
      <c r="I342" s="363"/>
    </row>
    <row r="343" spans="2:14" x14ac:dyDescent="0.25">
      <c r="B343" s="620">
        <v>42426</v>
      </c>
      <c r="C343" s="362">
        <v>8178</v>
      </c>
      <c r="D343" s="621">
        <v>19.245999999999999</v>
      </c>
      <c r="E343" s="363">
        <v>8</v>
      </c>
      <c r="F343" s="363">
        <f t="shared" si="62"/>
        <v>-91969.787999999986</v>
      </c>
      <c r="G343" s="363">
        <f t="shared" si="63"/>
        <v>157393.788</v>
      </c>
      <c r="H343" s="364">
        <f t="shared" si="64"/>
        <v>-0.58432921126467829</v>
      </c>
      <c r="I343" s="363"/>
    </row>
    <row r="344" spans="2:14" x14ac:dyDescent="0.25">
      <c r="B344" s="620">
        <v>42426</v>
      </c>
      <c r="C344" s="362">
        <v>6678</v>
      </c>
      <c r="D344" s="621">
        <v>21.75</v>
      </c>
      <c r="E344" s="363">
        <v>8.1</v>
      </c>
      <c r="F344" s="363">
        <f t="shared" si="62"/>
        <v>-91154.7</v>
      </c>
      <c r="G344" s="363">
        <f t="shared" si="63"/>
        <v>145246.5</v>
      </c>
      <c r="H344" s="364">
        <f t="shared" si="64"/>
        <v>-0.62758620689655176</v>
      </c>
      <c r="I344" s="363"/>
    </row>
    <row r="345" spans="2:14" x14ac:dyDescent="0.25">
      <c r="B345" s="620">
        <v>42426</v>
      </c>
      <c r="C345" s="362">
        <v>8678</v>
      </c>
      <c r="D345" s="621">
        <v>18.568999999999999</v>
      </c>
      <c r="E345" s="363">
        <v>7.94</v>
      </c>
      <c r="F345" s="363">
        <f t="shared" si="62"/>
        <v>-92238.461999999985</v>
      </c>
      <c r="G345" s="363">
        <f t="shared" si="63"/>
        <v>161141.78199999998</v>
      </c>
      <c r="H345" s="364">
        <f t="shared" si="64"/>
        <v>-0.57240562227368186</v>
      </c>
      <c r="I345" s="363"/>
    </row>
    <row r="346" spans="2:14" x14ac:dyDescent="0.25">
      <c r="B346" s="620">
        <v>42429</v>
      </c>
      <c r="C346" s="362">
        <v>7678</v>
      </c>
      <c r="D346" s="621">
        <v>19.876000000000001</v>
      </c>
      <c r="E346" s="363">
        <v>8.2100000000000009</v>
      </c>
      <c r="F346" s="363">
        <f t="shared" si="62"/>
        <v>-89571.54800000001</v>
      </c>
      <c r="G346" s="363">
        <f t="shared" si="63"/>
        <v>152607.92800000001</v>
      </c>
      <c r="H346" s="364">
        <f t="shared" si="64"/>
        <v>-0.58693902193600322</v>
      </c>
      <c r="I346" s="363"/>
      <c r="N346" s="70"/>
    </row>
    <row r="347" spans="2:14" x14ac:dyDescent="0.25">
      <c r="B347" s="620">
        <v>42429</v>
      </c>
      <c r="C347" s="362">
        <v>9678</v>
      </c>
      <c r="D347" s="621">
        <v>17.463000000000001</v>
      </c>
      <c r="E347" s="363">
        <v>8.2100000000000009</v>
      </c>
      <c r="F347" s="363">
        <f t="shared" si="62"/>
        <v>-89550.534</v>
      </c>
      <c r="G347" s="363">
        <f t="shared" si="63"/>
        <v>169006.91400000002</v>
      </c>
      <c r="H347" s="364">
        <f t="shared" si="64"/>
        <v>-0.5298631392086125</v>
      </c>
      <c r="I347" s="363"/>
    </row>
    <row r="348" spans="2:14" x14ac:dyDescent="0.25">
      <c r="B348" s="620">
        <v>42429</v>
      </c>
      <c r="C348" s="362">
        <v>9178</v>
      </c>
      <c r="D348" s="621">
        <v>17.981000000000002</v>
      </c>
      <c r="E348" s="363">
        <v>8.2100000000000009</v>
      </c>
      <c r="F348" s="363">
        <f t="shared" si="62"/>
        <v>-89678.238000000012</v>
      </c>
      <c r="G348" s="363">
        <f t="shared" si="63"/>
        <v>165029.61800000002</v>
      </c>
      <c r="H348" s="364">
        <f t="shared" si="64"/>
        <v>-0.5434069295367332</v>
      </c>
      <c r="I348" s="363"/>
    </row>
    <row r="349" spans="2:14" x14ac:dyDescent="0.25">
      <c r="B349" s="620">
        <v>42429</v>
      </c>
      <c r="C349" s="362">
        <v>9678</v>
      </c>
      <c r="D349" s="621">
        <v>17.459</v>
      </c>
      <c r="E349" s="363">
        <v>8.2100000000000009</v>
      </c>
      <c r="F349" s="363">
        <f t="shared" si="62"/>
        <v>-89511.821999999986</v>
      </c>
      <c r="G349" s="363">
        <f t="shared" si="63"/>
        <v>168968.20199999999</v>
      </c>
      <c r="H349" s="364">
        <f t="shared" si="64"/>
        <v>-0.5297554270004009</v>
      </c>
      <c r="I349" s="363"/>
    </row>
    <row r="350" spans="2:14" x14ac:dyDescent="0.25">
      <c r="B350" s="620">
        <v>42429</v>
      </c>
      <c r="C350" s="362">
        <v>9178</v>
      </c>
      <c r="D350" s="621">
        <v>17.975999999999999</v>
      </c>
      <c r="E350" s="363">
        <v>8.2100000000000009</v>
      </c>
      <c r="F350" s="363">
        <f t="shared" ref="F350:F361" si="65">C350*(E350-D350)</f>
        <v>-89632.347999999984</v>
      </c>
      <c r="G350" s="363">
        <f t="shared" ref="G350:G361" si="66">IF(C350=0, 0,D350*C350)</f>
        <v>164983.728</v>
      </c>
      <c r="H350" s="364">
        <f t="shared" ref="H350:H401" si="67">IF(C350=0, D350, (E350-D350)/D350)</f>
        <v>-0.54327992879394738</v>
      </c>
      <c r="I350" s="363" t="s">
        <v>186</v>
      </c>
    </row>
    <row r="351" spans="2:14" x14ac:dyDescent="0.25">
      <c r="B351" s="620">
        <v>42430</v>
      </c>
      <c r="C351" s="383">
        <v>10178</v>
      </c>
      <c r="D351" s="622">
        <v>16.974</v>
      </c>
      <c r="E351" s="363">
        <v>7.8</v>
      </c>
      <c r="F351" s="363">
        <f t="shared" si="65"/>
        <v>-93372.971999999994</v>
      </c>
      <c r="G351" s="363">
        <f t="shared" si="66"/>
        <v>172761.372</v>
      </c>
      <c r="H351" s="364">
        <f t="shared" si="67"/>
        <v>-0.54047366560622123</v>
      </c>
      <c r="I351" s="363"/>
    </row>
    <row r="352" spans="2:14" x14ac:dyDescent="0.25">
      <c r="B352" s="620">
        <v>42430</v>
      </c>
      <c r="C352" s="383">
        <v>9678</v>
      </c>
      <c r="D352" s="622">
        <v>17.440000000000001</v>
      </c>
      <c r="E352" s="363">
        <v>7.96</v>
      </c>
      <c r="F352" s="363">
        <f t="shared" si="65"/>
        <v>-91747.44</v>
      </c>
      <c r="G352" s="363">
        <f t="shared" si="66"/>
        <v>168784.32</v>
      </c>
      <c r="H352" s="364">
        <f t="shared" si="67"/>
        <v>-0.54357798165137616</v>
      </c>
      <c r="I352" s="363"/>
    </row>
    <row r="353" spans="2:9" ht="15" customHeight="1" x14ac:dyDescent="0.25">
      <c r="B353" s="620">
        <v>42431</v>
      </c>
      <c r="C353" s="362">
        <v>8678</v>
      </c>
      <c r="D353" s="621">
        <v>18.405999999999999</v>
      </c>
      <c r="E353" s="363">
        <v>9.1</v>
      </c>
      <c r="F353" s="363">
        <f t="shared" si="65"/>
        <v>-80757.467999999993</v>
      </c>
      <c r="G353" s="363">
        <f t="shared" si="66"/>
        <v>159727.26799999998</v>
      </c>
      <c r="H353" s="365">
        <f t="shared" si="67"/>
        <v>-0.50559600130392257</v>
      </c>
      <c r="I353" s="363"/>
    </row>
    <row r="354" spans="2:9" x14ac:dyDescent="0.25">
      <c r="B354" s="620">
        <v>42432</v>
      </c>
      <c r="C354" s="362">
        <v>9278</v>
      </c>
      <c r="D354" s="621">
        <v>17.771999999999998</v>
      </c>
      <c r="E354" s="363">
        <v>9.9700000000000006</v>
      </c>
      <c r="F354" s="363">
        <f t="shared" si="65"/>
        <v>-72386.955999999976</v>
      </c>
      <c r="G354" s="363">
        <f t="shared" si="66"/>
        <v>164888.61599999998</v>
      </c>
      <c r="H354" s="365">
        <f t="shared" si="67"/>
        <v>-0.43900517668242173</v>
      </c>
      <c r="I354" s="363"/>
    </row>
    <row r="355" spans="2:9" x14ac:dyDescent="0.25">
      <c r="B355" s="620">
        <v>42433</v>
      </c>
      <c r="C355" s="362">
        <v>9278</v>
      </c>
      <c r="D355" s="621">
        <v>17.771999999999998</v>
      </c>
      <c r="E355" s="363">
        <v>11</v>
      </c>
      <c r="F355" s="363">
        <f t="shared" si="65"/>
        <v>-62830.615999999987</v>
      </c>
      <c r="G355" s="363">
        <f t="shared" si="66"/>
        <v>164888.61599999998</v>
      </c>
      <c r="H355" s="365">
        <f t="shared" si="67"/>
        <v>-0.38104884087328378</v>
      </c>
      <c r="I355" s="363"/>
    </row>
    <row r="356" spans="2:9" x14ac:dyDescent="0.25">
      <c r="B356" s="620">
        <v>42439</v>
      </c>
      <c r="C356" s="362">
        <v>9278</v>
      </c>
      <c r="D356" s="621">
        <v>17.718</v>
      </c>
      <c r="E356" s="363">
        <v>10.59</v>
      </c>
      <c r="F356" s="363">
        <f t="shared" si="65"/>
        <v>-66133.584000000003</v>
      </c>
      <c r="G356" s="363">
        <f t="shared" si="66"/>
        <v>164387.60399999999</v>
      </c>
      <c r="H356" s="365">
        <f t="shared" si="67"/>
        <v>-0.40230274297324753</v>
      </c>
      <c r="I356" s="363" t="s">
        <v>185</v>
      </c>
    </row>
    <row r="357" spans="2:9" x14ac:dyDescent="0.25">
      <c r="B357" s="620">
        <v>42440</v>
      </c>
      <c r="C357" s="362">
        <v>9278</v>
      </c>
      <c r="D357" s="621">
        <v>17.712</v>
      </c>
      <c r="E357" s="363">
        <v>11.12</v>
      </c>
      <c r="F357" s="363">
        <f t="shared" si="65"/>
        <v>-61160.576000000008</v>
      </c>
      <c r="G357" s="363">
        <f t="shared" si="66"/>
        <v>164331.93599999999</v>
      </c>
      <c r="H357" s="365">
        <f t="shared" si="67"/>
        <v>-0.37217705510388438</v>
      </c>
      <c r="I357" s="363"/>
    </row>
    <row r="358" spans="2:9" x14ac:dyDescent="0.25">
      <c r="B358" s="620">
        <v>42446</v>
      </c>
      <c r="C358" s="362">
        <v>9278</v>
      </c>
      <c r="D358" s="621">
        <v>17.704999999999998</v>
      </c>
      <c r="E358" s="363">
        <v>11.45</v>
      </c>
      <c r="F358" s="363">
        <f t="shared" si="65"/>
        <v>-58033.889999999992</v>
      </c>
      <c r="G358" s="363">
        <f t="shared" si="66"/>
        <v>164266.99</v>
      </c>
      <c r="H358" s="365">
        <f t="shared" si="67"/>
        <v>-0.353290031064671</v>
      </c>
      <c r="I358" s="363"/>
    </row>
    <row r="359" spans="2:9" x14ac:dyDescent="0.25">
      <c r="B359" s="620">
        <v>42447</v>
      </c>
      <c r="C359" s="362">
        <v>7928</v>
      </c>
      <c r="D359" s="621">
        <v>18.734999999999999</v>
      </c>
      <c r="E359" s="363">
        <v>11.63</v>
      </c>
      <c r="F359" s="363">
        <f t="shared" si="65"/>
        <v>-56328.439999999988</v>
      </c>
      <c r="G359" s="363">
        <f t="shared" si="66"/>
        <v>148531.07999999999</v>
      </c>
      <c r="H359" s="365">
        <f t="shared" si="67"/>
        <v>-0.37923672271150249</v>
      </c>
      <c r="I359" s="363"/>
    </row>
    <row r="360" spans="2:9" x14ac:dyDescent="0.25">
      <c r="B360" s="620">
        <v>42450</v>
      </c>
      <c r="C360" s="362">
        <v>9278</v>
      </c>
      <c r="D360" s="621">
        <v>17.670000000000002</v>
      </c>
      <c r="E360" s="363">
        <v>11.43</v>
      </c>
      <c r="F360" s="363">
        <f t="shared" si="65"/>
        <v>-57894.720000000016</v>
      </c>
      <c r="G360" s="363">
        <f t="shared" si="66"/>
        <v>163942.26</v>
      </c>
      <c r="H360" s="364">
        <f t="shared" si="67"/>
        <v>-0.35314091680814946</v>
      </c>
      <c r="I360" s="363"/>
    </row>
    <row r="361" spans="2:9" x14ac:dyDescent="0.25">
      <c r="B361" s="620">
        <v>42451</v>
      </c>
      <c r="C361" s="362">
        <v>9628</v>
      </c>
      <c r="D361" s="621">
        <v>17.428000000000001</v>
      </c>
      <c r="E361" s="363">
        <v>11.31</v>
      </c>
      <c r="F361" s="363">
        <f t="shared" si="65"/>
        <v>-58904.104000000007</v>
      </c>
      <c r="G361" s="363">
        <f t="shared" si="66"/>
        <v>167796.78400000001</v>
      </c>
      <c r="H361" s="364">
        <f t="shared" si="67"/>
        <v>-0.35104429653431263</v>
      </c>
      <c r="I361" s="363"/>
    </row>
    <row r="362" spans="2:9" x14ac:dyDescent="0.25">
      <c r="B362" s="620">
        <v>42453</v>
      </c>
      <c r="C362" s="362">
        <v>13278</v>
      </c>
      <c r="D362" s="621">
        <v>15.5565</v>
      </c>
      <c r="E362" s="363">
        <v>10.29</v>
      </c>
      <c r="F362" s="363">
        <f t="shared" ref="F362:F401" si="68">C362*(E362-D362)</f>
        <v>-69928.587000000014</v>
      </c>
      <c r="G362" s="363">
        <f t="shared" ref="G362:G401" si="69">IF(C362=0, 0,D362*C362)</f>
        <v>206559.20699999999</v>
      </c>
      <c r="H362" s="364">
        <f t="shared" si="67"/>
        <v>-0.33854016006171056</v>
      </c>
      <c r="I362" s="363"/>
    </row>
    <row r="363" spans="2:9" x14ac:dyDescent="0.25">
      <c r="B363" s="620">
        <v>42459</v>
      </c>
      <c r="C363" s="362">
        <v>11278</v>
      </c>
      <c r="D363" s="621">
        <v>16.408899999999999</v>
      </c>
      <c r="E363" s="363">
        <v>10.53</v>
      </c>
      <c r="F363" s="363">
        <f t="shared" si="68"/>
        <v>-66302.234199999992</v>
      </c>
      <c r="G363" s="363">
        <f t="shared" si="69"/>
        <v>185059.5742</v>
      </c>
      <c r="H363" s="364">
        <f t="shared" si="67"/>
        <v>-0.35827508242478168</v>
      </c>
      <c r="I363" s="363"/>
    </row>
    <row r="364" spans="2:9" ht="15" customHeight="1" x14ac:dyDescent="0.25">
      <c r="B364" s="620">
        <v>42460</v>
      </c>
      <c r="C364" s="362">
        <v>9678</v>
      </c>
      <c r="D364" s="621">
        <v>17.311699999999998</v>
      </c>
      <c r="E364" s="363">
        <v>11.14</v>
      </c>
      <c r="F364" s="363">
        <f t="shared" si="68"/>
        <v>-59729.712599999977</v>
      </c>
      <c r="G364" s="363">
        <f t="shared" si="69"/>
        <v>167542.63259999998</v>
      </c>
      <c r="H364" s="364">
        <f t="shared" si="67"/>
        <v>-0.35650456049954643</v>
      </c>
      <c r="I364" s="363"/>
    </row>
    <row r="365" spans="2:9" x14ac:dyDescent="0.25">
      <c r="B365" s="620">
        <v>42461</v>
      </c>
      <c r="C365" s="362">
        <v>11678</v>
      </c>
      <c r="D365" s="621">
        <v>16.116</v>
      </c>
      <c r="E365" s="363">
        <v>10.53</v>
      </c>
      <c r="F365" s="363">
        <f t="shared" si="68"/>
        <v>-65233.308000000005</v>
      </c>
      <c r="G365" s="363">
        <f t="shared" si="69"/>
        <v>188202.64799999999</v>
      </c>
      <c r="H365" s="364">
        <f t="shared" si="67"/>
        <v>-0.34661206254653765</v>
      </c>
      <c r="I365" s="363"/>
    </row>
    <row r="366" spans="2:9" x14ac:dyDescent="0.25">
      <c r="B366" s="620">
        <v>42461</v>
      </c>
      <c r="C366" s="362">
        <v>9678</v>
      </c>
      <c r="D366" s="621">
        <v>17.266200000000001</v>
      </c>
      <c r="E366" s="363">
        <v>10.56</v>
      </c>
      <c r="F366" s="363">
        <f t="shared" si="68"/>
        <v>-64902.603600000009</v>
      </c>
      <c r="G366" s="363">
        <f t="shared" si="69"/>
        <v>167102.28360000002</v>
      </c>
      <c r="H366" s="364">
        <f t="shared" si="67"/>
        <v>-0.388400458699656</v>
      </c>
      <c r="I366" s="363"/>
    </row>
    <row r="367" spans="2:9" x14ac:dyDescent="0.25">
      <c r="B367" s="620">
        <v>42464</v>
      </c>
      <c r="C367" s="362">
        <v>9778</v>
      </c>
      <c r="D367" s="621">
        <v>17.196100000000001</v>
      </c>
      <c r="E367" s="363">
        <v>10.4</v>
      </c>
      <c r="F367" s="363">
        <f t="shared" si="68"/>
        <v>-66452.265800000008</v>
      </c>
      <c r="G367" s="363">
        <f t="shared" si="69"/>
        <v>168143.46580000001</v>
      </c>
      <c r="H367" s="364">
        <f t="shared" si="67"/>
        <v>-0.3952117049796175</v>
      </c>
      <c r="I367" s="363"/>
    </row>
    <row r="368" spans="2:9" x14ac:dyDescent="0.25">
      <c r="B368" s="620">
        <v>42465</v>
      </c>
      <c r="C368" s="362">
        <v>9678</v>
      </c>
      <c r="D368" s="621">
        <v>17.262699999999999</v>
      </c>
      <c r="E368" s="363">
        <v>10.63</v>
      </c>
      <c r="F368" s="363">
        <f t="shared" si="68"/>
        <v>-64191.270599999982</v>
      </c>
      <c r="G368" s="363">
        <f t="shared" si="69"/>
        <v>167068.4106</v>
      </c>
      <c r="H368" s="364">
        <f t="shared" si="67"/>
        <v>-0.38422147172806098</v>
      </c>
      <c r="I368" s="363"/>
    </row>
    <row r="369" spans="2:14" x14ac:dyDescent="0.25">
      <c r="B369" s="620">
        <v>42469</v>
      </c>
      <c r="C369" s="362">
        <v>8678</v>
      </c>
      <c r="D369" s="621">
        <v>17.895700000000001</v>
      </c>
      <c r="E369" s="363">
        <v>11.78</v>
      </c>
      <c r="F369" s="363">
        <f t="shared" si="68"/>
        <v>-53072.044600000016</v>
      </c>
      <c r="G369" s="363">
        <f t="shared" si="69"/>
        <v>155298.88460000002</v>
      </c>
      <c r="H369" s="364">
        <f t="shared" si="67"/>
        <v>-0.34174131215878684</v>
      </c>
      <c r="I369" s="363"/>
    </row>
    <row r="370" spans="2:14" x14ac:dyDescent="0.25">
      <c r="B370" s="620">
        <v>42471</v>
      </c>
      <c r="C370" s="362">
        <v>9678</v>
      </c>
      <c r="D370" s="621">
        <v>17.2514</v>
      </c>
      <c r="E370" s="363">
        <v>11.67</v>
      </c>
      <c r="F370" s="363">
        <f t="shared" si="68"/>
        <v>-54016.789200000007</v>
      </c>
      <c r="G370" s="363">
        <f t="shared" si="69"/>
        <v>166959.04920000001</v>
      </c>
      <c r="H370" s="364">
        <f t="shared" si="67"/>
        <v>-0.32353316252593994</v>
      </c>
      <c r="I370" s="363"/>
    </row>
    <row r="371" spans="2:14" x14ac:dyDescent="0.25">
      <c r="B371" s="620">
        <v>42472</v>
      </c>
      <c r="C371" s="362">
        <v>8288</v>
      </c>
      <c r="D371" s="621">
        <v>17.96</v>
      </c>
      <c r="E371" s="363">
        <v>13.05</v>
      </c>
      <c r="F371" s="363">
        <f t="shared" si="68"/>
        <v>-40694.080000000002</v>
      </c>
      <c r="G371" s="363">
        <f t="shared" si="69"/>
        <v>148852.48000000001</v>
      </c>
      <c r="H371" s="364">
        <f t="shared" si="67"/>
        <v>-0.27338530066815142</v>
      </c>
      <c r="I371" s="363"/>
    </row>
    <row r="372" spans="2:14" x14ac:dyDescent="0.25">
      <c r="B372" s="620">
        <v>42473</v>
      </c>
      <c r="C372" s="362">
        <v>9258</v>
      </c>
      <c r="D372" s="621">
        <v>17.415800000000001</v>
      </c>
      <c r="E372" s="363">
        <v>12.92</v>
      </c>
      <c r="F372" s="363">
        <f t="shared" si="68"/>
        <v>-41622.116400000006</v>
      </c>
      <c r="G372" s="363">
        <f t="shared" si="69"/>
        <v>161235.47640000001</v>
      </c>
      <c r="H372" s="364">
        <f t="shared" si="67"/>
        <v>-0.2581449029042594</v>
      </c>
      <c r="I372" s="363"/>
    </row>
    <row r="373" spans="2:14" x14ac:dyDescent="0.25">
      <c r="B373" s="620">
        <v>42474</v>
      </c>
      <c r="C373" s="362">
        <v>9678</v>
      </c>
      <c r="D373" s="621">
        <v>17.2135</v>
      </c>
      <c r="E373" s="363">
        <v>13.11</v>
      </c>
      <c r="F373" s="363">
        <f t="shared" si="68"/>
        <v>-39713.673000000003</v>
      </c>
      <c r="G373" s="363">
        <f t="shared" si="69"/>
        <v>166592.253</v>
      </c>
      <c r="H373" s="364">
        <f t="shared" si="67"/>
        <v>-0.23838847416272113</v>
      </c>
      <c r="I373" s="363"/>
    </row>
    <row r="374" spans="2:14" x14ac:dyDescent="0.25">
      <c r="B374" s="620">
        <v>42474</v>
      </c>
      <c r="C374" s="362">
        <v>9178</v>
      </c>
      <c r="D374" s="621">
        <v>17.433299999999999</v>
      </c>
      <c r="E374" s="363">
        <v>13.11</v>
      </c>
      <c r="F374" s="363">
        <f t="shared" si="68"/>
        <v>-39679.2474</v>
      </c>
      <c r="G374" s="363">
        <f t="shared" si="69"/>
        <v>160002.82739999998</v>
      </c>
      <c r="H374" s="364">
        <f t="shared" si="67"/>
        <v>-0.24799091394056202</v>
      </c>
      <c r="I374" s="363"/>
    </row>
    <row r="375" spans="2:14" x14ac:dyDescent="0.25">
      <c r="B375" s="620">
        <v>42475</v>
      </c>
      <c r="C375" s="362">
        <v>9678</v>
      </c>
      <c r="D375" s="621">
        <v>17.205100000000002</v>
      </c>
      <c r="E375" s="363">
        <v>13.01</v>
      </c>
      <c r="F375" s="363">
        <f t="shared" si="68"/>
        <v>-40600.177800000019</v>
      </c>
      <c r="G375" s="363">
        <f t="shared" si="69"/>
        <v>166510.9578</v>
      </c>
      <c r="H375" s="364">
        <f t="shared" si="67"/>
        <v>-0.24382886469709572</v>
      </c>
      <c r="I375" s="363"/>
    </row>
    <row r="376" spans="2:14" x14ac:dyDescent="0.25">
      <c r="B376" s="620">
        <v>42478</v>
      </c>
      <c r="C376" s="362">
        <v>9178</v>
      </c>
      <c r="D376" s="621">
        <v>17.412400000000002</v>
      </c>
      <c r="E376" s="363">
        <v>13.36</v>
      </c>
      <c r="F376" s="363">
        <f t="shared" si="68"/>
        <v>-37192.92720000002</v>
      </c>
      <c r="G376" s="363">
        <f t="shared" si="69"/>
        <v>159811.00720000002</v>
      </c>
      <c r="H376" s="364">
        <f t="shared" si="67"/>
        <v>-0.232730697663734</v>
      </c>
      <c r="I376" s="363"/>
    </row>
    <row r="377" spans="2:14" x14ac:dyDescent="0.25">
      <c r="B377" s="620">
        <v>42484</v>
      </c>
      <c r="C377" s="383">
        <v>9178</v>
      </c>
      <c r="D377" s="622">
        <v>17.412400000000002</v>
      </c>
      <c r="E377" s="363">
        <v>14.34</v>
      </c>
      <c r="F377" s="363">
        <f t="shared" si="68"/>
        <v>-28198.487200000018</v>
      </c>
      <c r="G377" s="363">
        <f t="shared" si="69"/>
        <v>159811.00720000002</v>
      </c>
      <c r="H377" s="364">
        <f t="shared" si="67"/>
        <v>-0.17644896740254082</v>
      </c>
      <c r="I377" s="363"/>
      <c r="N377" s="29"/>
    </row>
    <row r="378" spans="2:14" x14ac:dyDescent="0.25">
      <c r="B378" s="620">
        <v>42485</v>
      </c>
      <c r="C378" s="383">
        <v>9678</v>
      </c>
      <c r="D378" s="622">
        <v>17.233499999999999</v>
      </c>
      <c r="E378" s="363">
        <v>13.83</v>
      </c>
      <c r="F378" s="363">
        <f t="shared" si="68"/>
        <v>-32939.072999999997</v>
      </c>
      <c r="G378" s="363">
        <f t="shared" si="69"/>
        <v>166785.81299999999</v>
      </c>
      <c r="H378" s="364">
        <f t="shared" si="67"/>
        <v>-0.19749325441726867</v>
      </c>
      <c r="I378" s="363"/>
    </row>
    <row r="379" spans="2:14" x14ac:dyDescent="0.25">
      <c r="B379" s="620">
        <v>42486</v>
      </c>
      <c r="C379" s="362">
        <v>9178</v>
      </c>
      <c r="D379" s="621">
        <v>17.390599999999999</v>
      </c>
      <c r="E379" s="363">
        <v>14.44</v>
      </c>
      <c r="F379" s="363">
        <f t="shared" si="68"/>
        <v>-27080.606799999998</v>
      </c>
      <c r="G379" s="363">
        <f t="shared" si="69"/>
        <v>159610.92679999999</v>
      </c>
      <c r="H379" s="365">
        <f t="shared" si="67"/>
        <v>-0.16966637148804525</v>
      </c>
      <c r="I379" s="363"/>
    </row>
    <row r="380" spans="2:14" x14ac:dyDescent="0.25">
      <c r="B380" s="620">
        <v>42487</v>
      </c>
      <c r="C380" s="362">
        <v>9178</v>
      </c>
      <c r="D380" s="621">
        <v>17.376300000000001</v>
      </c>
      <c r="E380" s="363">
        <v>14.84</v>
      </c>
      <c r="F380" s="363">
        <f t="shared" si="68"/>
        <v>-23278.161400000005</v>
      </c>
      <c r="G380" s="363">
        <f t="shared" si="69"/>
        <v>159479.6814</v>
      </c>
      <c r="H380" s="365">
        <f t="shared" si="67"/>
        <v>-0.14596317973331496</v>
      </c>
      <c r="I380" s="363"/>
    </row>
    <row r="381" spans="2:14" x14ac:dyDescent="0.25">
      <c r="B381" s="620">
        <v>42488</v>
      </c>
      <c r="C381" s="362">
        <v>9678</v>
      </c>
      <c r="D381" s="621">
        <v>17.2287</v>
      </c>
      <c r="E381" s="363">
        <v>14.35</v>
      </c>
      <c r="F381" s="363">
        <f t="shared" si="68"/>
        <v>-27860.058600000004</v>
      </c>
      <c r="G381" s="363">
        <f t="shared" si="69"/>
        <v>166739.35860000001</v>
      </c>
      <c r="H381" s="365">
        <f t="shared" si="67"/>
        <v>-0.16708747612994598</v>
      </c>
      <c r="I381" s="363"/>
    </row>
    <row r="382" spans="2:14" x14ac:dyDescent="0.25">
      <c r="B382" s="620">
        <v>42489</v>
      </c>
      <c r="C382" s="362">
        <v>9678</v>
      </c>
      <c r="D382" s="621">
        <v>17.179200000000002</v>
      </c>
      <c r="E382" s="363">
        <v>14.09</v>
      </c>
      <c r="F382" s="363">
        <f t="shared" si="68"/>
        <v>-29897.277600000016</v>
      </c>
      <c r="G382" s="363">
        <f t="shared" si="69"/>
        <v>166260.29760000002</v>
      </c>
      <c r="H382" s="365">
        <f t="shared" si="67"/>
        <v>-0.17982211045916</v>
      </c>
      <c r="I382" s="363"/>
    </row>
    <row r="383" spans="2:14" x14ac:dyDescent="0.25">
      <c r="B383" s="620">
        <v>42492</v>
      </c>
      <c r="C383" s="362">
        <v>9678</v>
      </c>
      <c r="D383" s="621">
        <v>17.136399999999998</v>
      </c>
      <c r="E383" s="363">
        <v>13.55</v>
      </c>
      <c r="F383" s="363">
        <f t="shared" si="68"/>
        <v>-34709.179199999977</v>
      </c>
      <c r="G383" s="363">
        <f t="shared" si="69"/>
        <v>165846.07919999998</v>
      </c>
      <c r="H383" s="365">
        <f t="shared" si="67"/>
        <v>-0.20928549753740563</v>
      </c>
      <c r="I383" s="363"/>
    </row>
    <row r="384" spans="2:14" x14ac:dyDescent="0.25">
      <c r="B384" s="620">
        <v>42493</v>
      </c>
      <c r="C384" s="362">
        <v>9678</v>
      </c>
      <c r="D384" s="621">
        <v>17.1221</v>
      </c>
      <c r="E384" s="363">
        <v>12.79</v>
      </c>
      <c r="F384" s="363">
        <f t="shared" si="68"/>
        <v>-41926.063800000004</v>
      </c>
      <c r="G384" s="363">
        <f t="shared" si="69"/>
        <v>165707.6838</v>
      </c>
      <c r="H384" s="365">
        <f t="shared" si="67"/>
        <v>-0.25301218892542388</v>
      </c>
      <c r="I384" s="363"/>
    </row>
    <row r="385" spans="2:9" ht="15" customHeight="1" x14ac:dyDescent="0.25">
      <c r="B385" s="620">
        <v>42494</v>
      </c>
      <c r="C385" s="362">
        <v>11678</v>
      </c>
      <c r="D385" s="621">
        <v>16.316800000000001</v>
      </c>
      <c r="E385" s="363">
        <v>12.17</v>
      </c>
      <c r="F385" s="363">
        <f t="shared" si="68"/>
        <v>-48426.330400000006</v>
      </c>
      <c r="G385" s="363">
        <f t="shared" si="69"/>
        <v>190547.59040000002</v>
      </c>
      <c r="H385" s="365">
        <f t="shared" si="67"/>
        <v>-0.25414296920964896</v>
      </c>
      <c r="I385" s="363"/>
    </row>
    <row r="386" spans="2:9" x14ac:dyDescent="0.25">
      <c r="B386" s="620">
        <v>42495</v>
      </c>
      <c r="C386" s="362">
        <v>9678</v>
      </c>
      <c r="D386" s="621">
        <v>17.0684</v>
      </c>
      <c r="E386" s="363">
        <v>12.07</v>
      </c>
      <c r="F386" s="363">
        <f t="shared" si="68"/>
        <v>-48374.515200000002</v>
      </c>
      <c r="G386" s="363">
        <f t="shared" si="69"/>
        <v>165187.97520000002</v>
      </c>
      <c r="H386" s="364">
        <f t="shared" si="67"/>
        <v>-0.29284525790349419</v>
      </c>
      <c r="I386" s="363"/>
    </row>
    <row r="387" spans="2:9" x14ac:dyDescent="0.25">
      <c r="B387" s="620">
        <v>42499</v>
      </c>
      <c r="C387" s="362">
        <v>10678</v>
      </c>
      <c r="D387" s="621">
        <v>16.537600000000001</v>
      </c>
      <c r="E387" s="363">
        <v>11.44</v>
      </c>
      <c r="F387" s="363">
        <f t="shared" si="68"/>
        <v>-54432.172800000015</v>
      </c>
      <c r="G387" s="363">
        <f t="shared" si="69"/>
        <v>176588.49280000001</v>
      </c>
      <c r="H387" s="364">
        <f t="shared" si="67"/>
        <v>-0.30824303405572762</v>
      </c>
      <c r="I387" s="363"/>
    </row>
    <row r="388" spans="2:9" x14ac:dyDescent="0.25">
      <c r="B388" s="620">
        <v>42500</v>
      </c>
      <c r="C388" s="362">
        <v>9678</v>
      </c>
      <c r="D388" s="621">
        <v>17.042100000000001</v>
      </c>
      <c r="E388" s="363">
        <v>11.94</v>
      </c>
      <c r="F388" s="363">
        <f t="shared" si="68"/>
        <v>-49378.123800000016</v>
      </c>
      <c r="G388" s="363">
        <f t="shared" si="69"/>
        <v>164933.44380000001</v>
      </c>
      <c r="H388" s="364">
        <f t="shared" si="67"/>
        <v>-0.2993821184009014</v>
      </c>
      <c r="I388" s="363"/>
    </row>
    <row r="389" spans="2:9" x14ac:dyDescent="0.25">
      <c r="B389" s="620">
        <v>42502</v>
      </c>
      <c r="C389" s="362">
        <v>10678</v>
      </c>
      <c r="D389" s="621">
        <v>16.601800000000001</v>
      </c>
      <c r="E389" s="363">
        <v>12.33</v>
      </c>
      <c r="F389" s="363">
        <f t="shared" si="68"/>
        <v>-45614.280400000011</v>
      </c>
      <c r="G389" s="363">
        <f t="shared" si="69"/>
        <v>177274.02040000001</v>
      </c>
      <c r="H389" s="364">
        <f t="shared" si="67"/>
        <v>-0.25730944837306802</v>
      </c>
      <c r="I389" s="363"/>
    </row>
    <row r="390" spans="2:9" x14ac:dyDescent="0.25">
      <c r="B390" s="620">
        <v>42502</v>
      </c>
      <c r="C390" s="362">
        <v>9678</v>
      </c>
      <c r="D390" s="621">
        <v>17.0334</v>
      </c>
      <c r="E390" s="363">
        <v>12.33</v>
      </c>
      <c r="F390" s="363">
        <f t="shared" si="68"/>
        <v>-45519.5052</v>
      </c>
      <c r="G390" s="363">
        <f t="shared" si="69"/>
        <v>164849.2452</v>
      </c>
      <c r="H390" s="364">
        <f t="shared" si="67"/>
        <v>-0.27612807777660364</v>
      </c>
      <c r="I390" s="363"/>
    </row>
    <row r="391" spans="2:9" x14ac:dyDescent="0.25">
      <c r="B391" s="620">
        <v>42503</v>
      </c>
      <c r="C391" s="362">
        <v>9678</v>
      </c>
      <c r="D391" s="621">
        <v>17.029299999999999</v>
      </c>
      <c r="E391" s="363">
        <v>12.3</v>
      </c>
      <c r="F391" s="363">
        <f t="shared" si="68"/>
        <v>-45770.165399999983</v>
      </c>
      <c r="G391" s="363">
        <f t="shared" si="69"/>
        <v>164809.56539999999</v>
      </c>
      <c r="H391" s="364">
        <f t="shared" si="67"/>
        <v>-0.27771546687180321</v>
      </c>
      <c r="I391" s="363"/>
    </row>
    <row r="392" spans="2:9" x14ac:dyDescent="0.25">
      <c r="B392" s="620">
        <v>42506</v>
      </c>
      <c r="C392" s="362">
        <v>9678</v>
      </c>
      <c r="D392" s="621">
        <v>17.027699999999999</v>
      </c>
      <c r="E392" s="363">
        <v>12.78</v>
      </c>
      <c r="F392" s="363">
        <f t="shared" si="68"/>
        <v>-41109.240599999997</v>
      </c>
      <c r="G392" s="363">
        <f t="shared" si="69"/>
        <v>164794.08059999999</v>
      </c>
      <c r="H392" s="364">
        <f t="shared" si="67"/>
        <v>-0.24945823569830336</v>
      </c>
      <c r="I392" s="363"/>
    </row>
    <row r="393" spans="2:9" x14ac:dyDescent="0.25">
      <c r="B393" s="620">
        <v>42513</v>
      </c>
      <c r="C393" s="362">
        <v>9178</v>
      </c>
      <c r="D393" s="621">
        <v>17.244399999999999</v>
      </c>
      <c r="E393" s="363">
        <v>13.19</v>
      </c>
      <c r="F393" s="363">
        <f t="shared" si="68"/>
        <v>-37211.283199999991</v>
      </c>
      <c r="G393" s="363">
        <f t="shared" si="69"/>
        <v>158269.10319999998</v>
      </c>
      <c r="H393" s="364">
        <f t="shared" si="67"/>
        <v>-0.23511400802579385</v>
      </c>
      <c r="I393" s="363"/>
    </row>
    <row r="394" spans="2:9" x14ac:dyDescent="0.25">
      <c r="B394" s="620">
        <v>42514</v>
      </c>
      <c r="C394" s="362">
        <v>9678</v>
      </c>
      <c r="D394" s="621">
        <v>17.026</v>
      </c>
      <c r="E394" s="363">
        <v>13.02</v>
      </c>
      <c r="F394" s="363">
        <f t="shared" si="68"/>
        <v>-38770.067999999999</v>
      </c>
      <c r="G394" s="363">
        <f t="shared" si="69"/>
        <v>164777.628</v>
      </c>
      <c r="H394" s="364">
        <f t="shared" si="67"/>
        <v>-0.23528720779983556</v>
      </c>
      <c r="I394" s="363"/>
    </row>
    <row r="395" spans="2:9" x14ac:dyDescent="0.25">
      <c r="B395" s="620">
        <v>42515</v>
      </c>
      <c r="C395" s="362">
        <v>9178</v>
      </c>
      <c r="D395" s="621">
        <v>17.206800000000001</v>
      </c>
      <c r="E395" s="363">
        <v>13.54</v>
      </c>
      <c r="F395" s="363">
        <f t="shared" si="68"/>
        <v>-33653.890400000018</v>
      </c>
      <c r="G395" s="363">
        <f t="shared" si="69"/>
        <v>157924.0104</v>
      </c>
      <c r="H395" s="364">
        <f t="shared" si="67"/>
        <v>-0.21310179696399109</v>
      </c>
      <c r="I395" s="363"/>
    </row>
    <row r="396" spans="2:9" x14ac:dyDescent="0.25">
      <c r="B396" s="620">
        <v>42516</v>
      </c>
      <c r="C396" s="362">
        <v>9678</v>
      </c>
      <c r="D396" s="621">
        <v>17.003799999999998</v>
      </c>
      <c r="E396" s="363">
        <v>13.17</v>
      </c>
      <c r="F396" s="363">
        <f t="shared" si="68"/>
        <v>-37103.516399999986</v>
      </c>
      <c r="G396" s="363">
        <f t="shared" si="69"/>
        <v>164562.77639999997</v>
      </c>
      <c r="H396" s="364">
        <f t="shared" si="67"/>
        <v>-0.22546724849739463</v>
      </c>
      <c r="I396" s="363"/>
    </row>
    <row r="397" spans="2:9" x14ac:dyDescent="0.25">
      <c r="B397" s="620">
        <v>42517</v>
      </c>
      <c r="C397" s="362">
        <v>9678</v>
      </c>
      <c r="D397" s="621">
        <v>16.999700000000001</v>
      </c>
      <c r="E397" s="363">
        <v>12.9</v>
      </c>
      <c r="F397" s="363">
        <f t="shared" si="68"/>
        <v>-39676.8966</v>
      </c>
      <c r="G397" s="363">
        <f t="shared" si="69"/>
        <v>164523.09660000002</v>
      </c>
      <c r="H397" s="364">
        <f t="shared" si="67"/>
        <v>-0.2411630793484591</v>
      </c>
      <c r="I397" s="363"/>
    </row>
    <row r="398" spans="2:9" x14ac:dyDescent="0.25">
      <c r="B398" s="620">
        <v>42525</v>
      </c>
      <c r="C398" s="362">
        <v>9678</v>
      </c>
      <c r="D398" s="621">
        <v>16.9956</v>
      </c>
      <c r="E398" s="363">
        <v>13.32</v>
      </c>
      <c r="F398" s="363">
        <f t="shared" si="68"/>
        <v>-35572.456799999993</v>
      </c>
      <c r="G398" s="363">
        <f t="shared" si="69"/>
        <v>164483.41680000001</v>
      </c>
      <c r="H398" s="364">
        <f t="shared" si="67"/>
        <v>-0.21626773988561743</v>
      </c>
      <c r="I398" s="363"/>
    </row>
    <row r="399" spans="2:9" x14ac:dyDescent="0.25">
      <c r="B399" s="620">
        <v>42527</v>
      </c>
      <c r="C399" s="362">
        <v>8178</v>
      </c>
      <c r="D399" s="621">
        <v>17.568999999999999</v>
      </c>
      <c r="E399" s="363">
        <v>13.96</v>
      </c>
      <c r="F399" s="363">
        <f t="shared" si="68"/>
        <v>-29514.401999999984</v>
      </c>
      <c r="G399" s="363">
        <f t="shared" si="69"/>
        <v>143679.28200000001</v>
      </c>
      <c r="H399" s="364">
        <f t="shared" si="67"/>
        <v>-0.20541863509590746</v>
      </c>
      <c r="I399" s="363"/>
    </row>
    <row r="400" spans="2:9" x14ac:dyDescent="0.25">
      <c r="B400" s="620">
        <v>42528</v>
      </c>
      <c r="C400" s="362">
        <v>7678</v>
      </c>
      <c r="D400" s="621">
        <v>17.759599999999999</v>
      </c>
      <c r="E400" s="363">
        <v>14.62</v>
      </c>
      <c r="F400" s="363">
        <f t="shared" si="68"/>
        <v>-24105.848799999996</v>
      </c>
      <c r="G400" s="363">
        <f t="shared" si="69"/>
        <v>136358.20879999999</v>
      </c>
      <c r="H400" s="364">
        <f t="shared" si="67"/>
        <v>-0.17678326088425414</v>
      </c>
      <c r="I400" s="363"/>
    </row>
    <row r="401" spans="2:9" x14ac:dyDescent="0.25">
      <c r="B401" s="620">
        <v>42529</v>
      </c>
      <c r="C401" s="362">
        <v>8178</v>
      </c>
      <c r="D401" s="621">
        <v>17.5654</v>
      </c>
      <c r="E401" s="363">
        <v>14.53</v>
      </c>
      <c r="F401" s="363">
        <f t="shared" si="68"/>
        <v>-24823.50120000001</v>
      </c>
      <c r="G401" s="363">
        <f t="shared" si="69"/>
        <v>143649.8412</v>
      </c>
      <c r="H401" s="364">
        <f t="shared" si="67"/>
        <v>-0.17280562924840887</v>
      </c>
      <c r="I401" s="363"/>
    </row>
    <row r="402" spans="2:9" x14ac:dyDescent="0.25">
      <c r="B402" s="620">
        <v>42531</v>
      </c>
      <c r="C402" s="362">
        <v>8978</v>
      </c>
      <c r="D402" s="621">
        <v>17.1751</v>
      </c>
      <c r="E402" s="363">
        <v>13.42</v>
      </c>
      <c r="F402" s="363">
        <f t="shared" ref="F402:F410" si="70">C402*(E402-D402)</f>
        <v>-33713.287800000006</v>
      </c>
      <c r="G402" s="363">
        <f t="shared" ref="G402:G410" si="71">IF(C402=0, 0,D402*C402)</f>
        <v>154198.0478</v>
      </c>
      <c r="H402" s="364">
        <f t="shared" ref="H402:H410" si="72">IF(C402=0, D402, (E402-D402)/D402)</f>
        <v>-0.21863628159370255</v>
      </c>
      <c r="I402" s="363"/>
    </row>
    <row r="403" spans="2:9" x14ac:dyDescent="0.25">
      <c r="B403" s="620">
        <v>42531</v>
      </c>
      <c r="C403" s="383">
        <v>9278</v>
      </c>
      <c r="D403" s="622">
        <v>17.1052</v>
      </c>
      <c r="E403" s="363">
        <v>13.42</v>
      </c>
      <c r="F403" s="363">
        <f t="shared" si="70"/>
        <v>-34191.285600000003</v>
      </c>
      <c r="G403" s="363">
        <f t="shared" si="71"/>
        <v>158702.04560000001</v>
      </c>
      <c r="H403" s="364">
        <f t="shared" si="72"/>
        <v>-0.21544325702125669</v>
      </c>
      <c r="I403" s="363"/>
    </row>
    <row r="404" spans="2:9" x14ac:dyDescent="0.25">
      <c r="B404" s="620">
        <v>42532</v>
      </c>
      <c r="C404" s="362">
        <v>9278</v>
      </c>
      <c r="D404" s="621">
        <v>17.053000000000001</v>
      </c>
      <c r="E404" s="363">
        <v>13.42</v>
      </c>
      <c r="F404" s="363">
        <f t="shared" si="70"/>
        <v>-33706.974000000009</v>
      </c>
      <c r="G404" s="363">
        <f t="shared" si="71"/>
        <v>158217.734</v>
      </c>
      <c r="H404" s="364">
        <f t="shared" si="72"/>
        <v>-0.21304169354365804</v>
      </c>
      <c r="I404" s="363" t="s">
        <v>182</v>
      </c>
    </row>
    <row r="405" spans="2:9" x14ac:dyDescent="0.25">
      <c r="B405" s="620">
        <v>42535</v>
      </c>
      <c r="C405" s="362">
        <v>9678</v>
      </c>
      <c r="D405" s="621">
        <v>16.879300000000001</v>
      </c>
      <c r="E405" s="363">
        <v>13.23</v>
      </c>
      <c r="F405" s="363">
        <f t="shared" si="70"/>
        <v>-35317.9254</v>
      </c>
      <c r="G405" s="363">
        <f t="shared" si="71"/>
        <v>163357.86540000001</v>
      </c>
      <c r="H405" s="364">
        <f t="shared" si="72"/>
        <v>-0.21619972392220058</v>
      </c>
      <c r="I405" s="363" t="s">
        <v>215</v>
      </c>
    </row>
    <row r="406" spans="2:9" x14ac:dyDescent="0.25">
      <c r="B406" s="620">
        <v>42536</v>
      </c>
      <c r="C406" s="362">
        <v>9278</v>
      </c>
      <c r="D406" s="621">
        <v>17.027999999999999</v>
      </c>
      <c r="E406" s="363">
        <v>13.06</v>
      </c>
      <c r="F406" s="363">
        <f t="shared" si="70"/>
        <v>-36815.103999999985</v>
      </c>
      <c r="G406" s="363">
        <f t="shared" si="71"/>
        <v>157985.78399999999</v>
      </c>
      <c r="H406" s="364">
        <f t="shared" si="72"/>
        <v>-0.23302795395818643</v>
      </c>
      <c r="I406" s="363"/>
    </row>
    <row r="407" spans="2:9" ht="15" customHeight="1" x14ac:dyDescent="0.25">
      <c r="B407" s="620">
        <v>42537</v>
      </c>
      <c r="C407" s="383">
        <v>9278</v>
      </c>
      <c r="D407" s="622">
        <v>17.0168</v>
      </c>
      <c r="E407" s="363">
        <v>12.67</v>
      </c>
      <c r="F407" s="363">
        <f t="shared" si="70"/>
        <v>-40329.610399999998</v>
      </c>
      <c r="G407" s="363">
        <f t="shared" si="71"/>
        <v>157881.87039999999</v>
      </c>
      <c r="H407" s="364">
        <f t="shared" si="72"/>
        <v>-0.25544168116214566</v>
      </c>
      <c r="I407" s="363"/>
    </row>
    <row r="408" spans="2:9" x14ac:dyDescent="0.25">
      <c r="B408" s="620">
        <v>42538</v>
      </c>
      <c r="C408" s="383">
        <v>9278</v>
      </c>
      <c r="D408" s="622">
        <v>17.0061</v>
      </c>
      <c r="E408" s="363">
        <v>13.16</v>
      </c>
      <c r="F408" s="363">
        <f t="shared" si="70"/>
        <v>-35684.1158</v>
      </c>
      <c r="G408" s="363">
        <f t="shared" si="71"/>
        <v>157782.59580000001</v>
      </c>
      <c r="H408" s="364">
        <f t="shared" si="72"/>
        <v>-0.2261600249322302</v>
      </c>
      <c r="I408" s="363"/>
    </row>
    <row r="409" spans="2:9" x14ac:dyDescent="0.25">
      <c r="B409" s="620">
        <v>42541</v>
      </c>
      <c r="C409" s="362">
        <v>7678</v>
      </c>
      <c r="D409" s="621">
        <v>17.568000000000001</v>
      </c>
      <c r="E409" s="363">
        <v>14.48</v>
      </c>
      <c r="F409" s="363">
        <f t="shared" si="70"/>
        <v>-23709.664000000008</v>
      </c>
      <c r="G409" s="363">
        <f t="shared" si="71"/>
        <v>134887.10400000002</v>
      </c>
      <c r="H409" s="365">
        <f t="shared" si="72"/>
        <v>-0.17577413479052828</v>
      </c>
      <c r="I409" s="363"/>
    </row>
    <row r="410" spans="2:9" x14ac:dyDescent="0.25">
      <c r="B410" s="620">
        <v>42542</v>
      </c>
      <c r="C410" s="362">
        <v>6800</v>
      </c>
      <c r="D410" s="621">
        <v>17.892099999999999</v>
      </c>
      <c r="E410" s="363">
        <v>15.09</v>
      </c>
      <c r="F410" s="363">
        <f t="shared" si="70"/>
        <v>-19054.279999999995</v>
      </c>
      <c r="G410" s="363">
        <f t="shared" si="71"/>
        <v>121666.28</v>
      </c>
      <c r="H410" s="365">
        <f t="shared" si="72"/>
        <v>-0.15661101827063337</v>
      </c>
      <c r="I410" s="363"/>
    </row>
    <row r="411" spans="2:9" x14ac:dyDescent="0.25">
      <c r="B411" s="620">
        <v>42543</v>
      </c>
      <c r="C411" s="362">
        <v>7300</v>
      </c>
      <c r="D411" s="621">
        <v>17.6769</v>
      </c>
      <c r="E411" s="363">
        <v>14.75</v>
      </c>
      <c r="F411" s="363">
        <f t="shared" ref="F411:F419" si="73">C411*(E411-D411)</f>
        <v>-21366.37</v>
      </c>
      <c r="G411" s="363">
        <f t="shared" ref="G411:G419" si="74">IF(C411=0, 0,D411*C411)</f>
        <v>129041.37</v>
      </c>
      <c r="H411" s="365">
        <f t="shared" ref="H411:H419" si="75">IF(C411=0, D411, (E411-D411)/D411)</f>
        <v>-0.16557767481854849</v>
      </c>
      <c r="I411" s="363"/>
    </row>
    <row r="412" spans="2:9" x14ac:dyDescent="0.25">
      <c r="B412" s="620">
        <v>42544</v>
      </c>
      <c r="C412" s="362">
        <v>6800</v>
      </c>
      <c r="D412" s="621">
        <v>17.856100000000001</v>
      </c>
      <c r="E412" s="363">
        <v>15.27</v>
      </c>
      <c r="F412" s="363">
        <f t="shared" si="73"/>
        <v>-17585.480000000014</v>
      </c>
      <c r="G412" s="363">
        <f t="shared" si="74"/>
        <v>121421.48000000001</v>
      </c>
      <c r="H412" s="365">
        <f t="shared" si="75"/>
        <v>-0.1448300580753917</v>
      </c>
      <c r="I412" s="363"/>
    </row>
    <row r="413" spans="2:9" x14ac:dyDescent="0.25">
      <c r="B413" s="620">
        <v>42545</v>
      </c>
      <c r="C413" s="362">
        <v>7678</v>
      </c>
      <c r="D413" s="621">
        <v>17.462</v>
      </c>
      <c r="E413" s="363">
        <v>14.41</v>
      </c>
      <c r="F413" s="363">
        <f t="shared" si="73"/>
        <v>-23433.255999999998</v>
      </c>
      <c r="G413" s="363">
        <f t="shared" si="74"/>
        <v>134073.236</v>
      </c>
      <c r="H413" s="365">
        <f t="shared" si="75"/>
        <v>-0.17477952124613444</v>
      </c>
      <c r="I413" s="363"/>
    </row>
    <row r="414" spans="2:9" ht="15" customHeight="1" x14ac:dyDescent="0.25">
      <c r="B414" s="620">
        <v>42545</v>
      </c>
      <c r="C414" s="362">
        <v>8013</v>
      </c>
      <c r="D414" s="621">
        <v>17.32</v>
      </c>
      <c r="E414" s="363">
        <v>14.68</v>
      </c>
      <c r="F414" s="363">
        <f t="shared" si="73"/>
        <v>-21154.320000000003</v>
      </c>
      <c r="G414" s="363">
        <f t="shared" si="74"/>
        <v>138785.16</v>
      </c>
      <c r="H414" s="365">
        <f t="shared" si="75"/>
        <v>-0.15242494226327949</v>
      </c>
      <c r="I414" s="363"/>
    </row>
    <row r="415" spans="2:9" x14ac:dyDescent="0.25">
      <c r="B415" s="620">
        <v>42548</v>
      </c>
      <c r="C415" s="362">
        <v>8978</v>
      </c>
      <c r="D415" s="621">
        <v>16.943300000000001</v>
      </c>
      <c r="E415" s="363">
        <v>13.66</v>
      </c>
      <c r="F415" s="363">
        <f t="shared" si="73"/>
        <v>-29477.467400000005</v>
      </c>
      <c r="G415" s="363">
        <f t="shared" si="74"/>
        <v>152116.9474</v>
      </c>
      <c r="H415" s="365">
        <f t="shared" si="75"/>
        <v>-0.19378161279089673</v>
      </c>
      <c r="I415" s="363"/>
    </row>
    <row r="416" spans="2:9" x14ac:dyDescent="0.25">
      <c r="B416" s="620">
        <v>42548</v>
      </c>
      <c r="C416" s="362">
        <v>9278</v>
      </c>
      <c r="D416" s="621">
        <v>16.834599999999998</v>
      </c>
      <c r="E416" s="363">
        <v>13.66</v>
      </c>
      <c r="F416" s="363">
        <f t="shared" si="73"/>
        <v>-29453.938799999982</v>
      </c>
      <c r="G416" s="363">
        <f t="shared" si="74"/>
        <v>156191.41879999998</v>
      </c>
      <c r="H416" s="364">
        <f t="shared" si="75"/>
        <v>-0.18857590913951019</v>
      </c>
      <c r="I416" s="363"/>
    </row>
    <row r="417" spans="2:9" x14ac:dyDescent="0.25">
      <c r="B417" s="620">
        <v>42549</v>
      </c>
      <c r="C417" s="362">
        <v>8178</v>
      </c>
      <c r="D417" s="621">
        <v>17.124400000000001</v>
      </c>
      <c r="E417" s="363">
        <v>14.78</v>
      </c>
      <c r="F417" s="363">
        <f t="shared" si="73"/>
        <v>-19172.503200000017</v>
      </c>
      <c r="G417" s="363">
        <f t="shared" si="74"/>
        <v>140043.3432</v>
      </c>
      <c r="H417" s="364">
        <f t="shared" si="75"/>
        <v>-0.13690406671182651</v>
      </c>
      <c r="I417" s="363">
        <v>17</v>
      </c>
    </row>
    <row r="418" spans="2:9" x14ac:dyDescent="0.25">
      <c r="B418" s="620">
        <v>42552</v>
      </c>
      <c r="C418" s="362">
        <v>7678</v>
      </c>
      <c r="D418" s="621">
        <v>17.2315</v>
      </c>
      <c r="E418" s="363">
        <v>15.48</v>
      </c>
      <c r="F418" s="363">
        <f t="shared" si="73"/>
        <v>-13448.017</v>
      </c>
      <c r="G418" s="363">
        <f t="shared" si="74"/>
        <v>132303.45699999999</v>
      </c>
      <c r="H418" s="364">
        <f t="shared" si="75"/>
        <v>-0.1016452427240809</v>
      </c>
      <c r="I418" s="363">
        <v>17</v>
      </c>
    </row>
    <row r="419" spans="2:9" x14ac:dyDescent="0.25">
      <c r="B419" s="620">
        <v>42552</v>
      </c>
      <c r="C419" s="362">
        <v>7300</v>
      </c>
      <c r="D419" s="621">
        <v>17.313400000000001</v>
      </c>
      <c r="E419" s="363">
        <v>15.65</v>
      </c>
      <c r="F419" s="363">
        <f t="shared" si="73"/>
        <v>-12142.820000000009</v>
      </c>
      <c r="G419" s="363">
        <f t="shared" si="74"/>
        <v>126387.82</v>
      </c>
      <c r="H419" s="364">
        <f t="shared" si="75"/>
        <v>-9.6075871868032903E-2</v>
      </c>
      <c r="I419" s="363"/>
    </row>
    <row r="420" spans="2:9" x14ac:dyDescent="0.25">
      <c r="B420" s="620">
        <v>42552</v>
      </c>
      <c r="C420" s="362">
        <v>6800</v>
      </c>
      <c r="D420" s="621">
        <v>17.446100000000001</v>
      </c>
      <c r="E420" s="363">
        <v>15.7</v>
      </c>
      <c r="F420" s="363">
        <f t="shared" ref="F420:F441" si="76">C420*(E420-D420)</f>
        <v>-11873.480000000014</v>
      </c>
      <c r="G420" s="363">
        <f t="shared" ref="G420:G441" si="77">IF(C420=0, 0,D420*C420)</f>
        <v>118633.48000000001</v>
      </c>
      <c r="H420" s="364">
        <f t="shared" ref="H420:H441" si="78">IF(C420=0, D420, (E420-D420)/D420)</f>
        <v>-0.10008540590733757</v>
      </c>
      <c r="I420" s="363"/>
    </row>
    <row r="421" spans="2:9" x14ac:dyDescent="0.25">
      <c r="B421" s="620">
        <v>42552</v>
      </c>
      <c r="C421" s="362">
        <v>6000</v>
      </c>
      <c r="D421" s="621">
        <v>17.668199999999999</v>
      </c>
      <c r="E421" s="363">
        <v>15.68</v>
      </c>
      <c r="F421" s="363">
        <f t="shared" si="76"/>
        <v>-11929.199999999995</v>
      </c>
      <c r="G421" s="363">
        <f t="shared" si="77"/>
        <v>106009.2</v>
      </c>
      <c r="H421" s="364">
        <f t="shared" si="78"/>
        <v>-0.11252985589929926</v>
      </c>
      <c r="I421" s="363"/>
    </row>
    <row r="422" spans="2:9" x14ac:dyDescent="0.25">
      <c r="B422" s="620">
        <v>42556</v>
      </c>
      <c r="C422" s="362">
        <v>8178</v>
      </c>
      <c r="D422" s="621">
        <v>16.978899999999999</v>
      </c>
      <c r="E422" s="363">
        <v>14.72</v>
      </c>
      <c r="F422" s="363">
        <f t="shared" si="76"/>
        <v>-18473.284199999991</v>
      </c>
      <c r="G422" s="363">
        <f t="shared" si="77"/>
        <v>138853.4442</v>
      </c>
      <c r="H422" s="364">
        <f t="shared" si="78"/>
        <v>-0.13304159869013887</v>
      </c>
      <c r="I422" s="363">
        <v>16.75</v>
      </c>
    </row>
    <row r="423" spans="2:9" x14ac:dyDescent="0.25">
      <c r="B423" s="620">
        <v>42556</v>
      </c>
      <c r="C423" s="362">
        <v>8678</v>
      </c>
      <c r="D423" s="621">
        <v>16.843</v>
      </c>
      <c r="E423" s="363">
        <v>14.72</v>
      </c>
      <c r="F423" s="363">
        <f t="shared" si="76"/>
        <v>-18423.393999999993</v>
      </c>
      <c r="G423" s="363">
        <f t="shared" si="77"/>
        <v>146163.554</v>
      </c>
      <c r="H423" s="364">
        <f t="shared" si="78"/>
        <v>-0.12604642878347083</v>
      </c>
      <c r="I423" s="363"/>
    </row>
    <row r="424" spans="2:9" ht="15" customHeight="1" x14ac:dyDescent="0.25">
      <c r="B424" s="620">
        <v>42557</v>
      </c>
      <c r="C424" s="362">
        <v>8178</v>
      </c>
      <c r="D424" s="621">
        <v>16.960599999999999</v>
      </c>
      <c r="E424" s="363">
        <v>14.84</v>
      </c>
      <c r="F424" s="363">
        <f t="shared" si="76"/>
        <v>-17342.266799999998</v>
      </c>
      <c r="G424" s="363">
        <f t="shared" si="77"/>
        <v>138703.7868</v>
      </c>
      <c r="H424" s="364">
        <f t="shared" si="78"/>
        <v>-0.12503095409360515</v>
      </c>
      <c r="I424" s="363">
        <v>16.75</v>
      </c>
    </row>
    <row r="425" spans="2:9" x14ac:dyDescent="0.25">
      <c r="B425" s="620">
        <v>42557</v>
      </c>
      <c r="C425" s="362">
        <v>8678</v>
      </c>
      <c r="D425" s="621">
        <v>16.835000000000001</v>
      </c>
      <c r="E425" s="363">
        <v>14.84</v>
      </c>
      <c r="F425" s="363">
        <f t="shared" si="76"/>
        <v>-17312.610000000008</v>
      </c>
      <c r="G425" s="363">
        <f t="shared" si="77"/>
        <v>146094.13</v>
      </c>
      <c r="H425" s="364">
        <f t="shared" si="78"/>
        <v>-0.11850311850311855</v>
      </c>
      <c r="I425" s="363"/>
    </row>
    <row r="426" spans="2:9" x14ac:dyDescent="0.25">
      <c r="B426" s="620">
        <v>42559</v>
      </c>
      <c r="C426" s="362">
        <v>8678</v>
      </c>
      <c r="D426" s="621">
        <v>16.835000000000001</v>
      </c>
      <c r="E426" s="363">
        <v>14.92</v>
      </c>
      <c r="F426" s="363">
        <f t="shared" si="76"/>
        <v>-16618.370000000006</v>
      </c>
      <c r="G426" s="363">
        <f t="shared" si="77"/>
        <v>146094.13</v>
      </c>
      <c r="H426" s="364">
        <f t="shared" si="78"/>
        <v>-0.1137511137511138</v>
      </c>
      <c r="I426" s="363"/>
    </row>
    <row r="427" spans="2:9" x14ac:dyDescent="0.25">
      <c r="B427" s="620">
        <v>42562</v>
      </c>
      <c r="C427" s="362">
        <v>8678</v>
      </c>
      <c r="D427" s="621">
        <v>16.835000000000001</v>
      </c>
      <c r="E427" s="363">
        <v>14.69</v>
      </c>
      <c r="F427" s="363">
        <f t="shared" si="76"/>
        <v>-18614.310000000012</v>
      </c>
      <c r="G427" s="363">
        <f t="shared" si="77"/>
        <v>146094.13</v>
      </c>
      <c r="H427" s="364">
        <f t="shared" si="78"/>
        <v>-0.12741312741312749</v>
      </c>
      <c r="I427" s="363"/>
    </row>
    <row r="428" spans="2:9" x14ac:dyDescent="0.25">
      <c r="B428" s="620">
        <v>42563</v>
      </c>
      <c r="C428" s="362">
        <v>8678</v>
      </c>
      <c r="D428" s="621">
        <v>16.835000000000001</v>
      </c>
      <c r="E428" s="363">
        <v>15.6</v>
      </c>
      <c r="F428" s="363">
        <f t="shared" si="76"/>
        <v>-10717.330000000011</v>
      </c>
      <c r="G428" s="363">
        <f t="shared" si="77"/>
        <v>146094.13</v>
      </c>
      <c r="H428" s="364">
        <f t="shared" si="78"/>
        <v>-7.3359073359073421E-2</v>
      </c>
      <c r="I428" s="363"/>
    </row>
    <row r="429" spans="2:9" x14ac:dyDescent="0.25">
      <c r="B429" s="620">
        <v>42564</v>
      </c>
      <c r="C429" s="362">
        <v>8738</v>
      </c>
      <c r="D429" s="621">
        <v>16.816099999999999</v>
      </c>
      <c r="E429" s="363">
        <v>15.29</v>
      </c>
      <c r="F429" s="363">
        <f t="shared" si="76"/>
        <v>-13335.061799999996</v>
      </c>
      <c r="G429" s="363">
        <f t="shared" si="77"/>
        <v>146939.08179999999</v>
      </c>
      <c r="H429" s="364">
        <f t="shared" si="78"/>
        <v>-9.0752314745987453E-2</v>
      </c>
      <c r="I429" s="363"/>
    </row>
    <row r="430" spans="2:9" x14ac:dyDescent="0.25">
      <c r="B430" s="620">
        <v>42566</v>
      </c>
      <c r="C430" s="362">
        <v>8738</v>
      </c>
      <c r="D430" s="621">
        <v>16.816099999999999</v>
      </c>
      <c r="E430" s="363">
        <v>15.21</v>
      </c>
      <c r="F430" s="363">
        <f t="shared" si="76"/>
        <v>-14034.101799999982</v>
      </c>
      <c r="G430" s="363">
        <f t="shared" si="77"/>
        <v>146939.08179999999</v>
      </c>
      <c r="H430" s="364">
        <f t="shared" si="78"/>
        <v>-9.5509660384988079E-2</v>
      </c>
      <c r="I430" s="363"/>
    </row>
    <row r="431" spans="2:9" ht="15" customHeight="1" x14ac:dyDescent="0.25">
      <c r="B431" s="620">
        <v>42570</v>
      </c>
      <c r="C431" s="362">
        <v>9138</v>
      </c>
      <c r="D431" s="621">
        <v>16.733499999999999</v>
      </c>
      <c r="E431" s="363">
        <v>14.75</v>
      </c>
      <c r="F431" s="363">
        <f t="shared" si="76"/>
        <v>-18125.222999999994</v>
      </c>
      <c r="G431" s="363">
        <f t="shared" si="77"/>
        <v>152910.723</v>
      </c>
      <c r="H431" s="364">
        <f t="shared" si="78"/>
        <v>-0.1185346759494427</v>
      </c>
      <c r="I431" s="363"/>
    </row>
    <row r="432" spans="2:9" x14ac:dyDescent="0.25">
      <c r="B432" s="620">
        <v>42571</v>
      </c>
      <c r="C432" s="383">
        <v>9138</v>
      </c>
      <c r="D432" s="622">
        <v>16.7227</v>
      </c>
      <c r="E432" s="363">
        <v>14.84</v>
      </c>
      <c r="F432" s="363">
        <f t="shared" si="76"/>
        <v>-17204.112599999997</v>
      </c>
      <c r="G432" s="363">
        <f t="shared" si="77"/>
        <v>152812.03260000001</v>
      </c>
      <c r="H432" s="364">
        <f t="shared" si="78"/>
        <v>-0.11258349429218965</v>
      </c>
      <c r="I432" s="363"/>
    </row>
    <row r="433" spans="2:9" x14ac:dyDescent="0.25">
      <c r="B433" s="620">
        <v>42572</v>
      </c>
      <c r="C433" s="362">
        <v>9138</v>
      </c>
      <c r="D433" s="621">
        <v>16.718900000000001</v>
      </c>
      <c r="E433" s="363">
        <v>14.42</v>
      </c>
      <c r="F433" s="363">
        <f t="shared" si="76"/>
        <v>-21007.348200000015</v>
      </c>
      <c r="G433" s="363">
        <f t="shared" si="77"/>
        <v>152777.3082</v>
      </c>
      <c r="H433" s="364">
        <f t="shared" si="78"/>
        <v>-0.13750306539305823</v>
      </c>
      <c r="I433" s="363"/>
    </row>
    <row r="434" spans="2:9" x14ac:dyDescent="0.25">
      <c r="B434" s="620">
        <v>42573</v>
      </c>
      <c r="C434" s="362">
        <v>9278</v>
      </c>
      <c r="D434" s="621">
        <v>16.679099999999998</v>
      </c>
      <c r="E434" s="363">
        <v>14.11</v>
      </c>
      <c r="F434" s="363">
        <f t="shared" si="76"/>
        <v>-23836.109799999987</v>
      </c>
      <c r="G434" s="363">
        <f t="shared" si="77"/>
        <v>154748.68979999999</v>
      </c>
      <c r="H434" s="364">
        <f t="shared" si="78"/>
        <v>-0.15403109280476759</v>
      </c>
      <c r="I434" s="363"/>
    </row>
    <row r="435" spans="2:9" x14ac:dyDescent="0.25">
      <c r="B435" s="620">
        <v>42576</v>
      </c>
      <c r="C435" s="362">
        <v>9478</v>
      </c>
      <c r="D435" s="621">
        <v>16.613099999999999</v>
      </c>
      <c r="E435" s="363">
        <v>13.58</v>
      </c>
      <c r="F435" s="363">
        <f t="shared" si="76"/>
        <v>-28747.721799999992</v>
      </c>
      <c r="G435" s="363">
        <f t="shared" si="77"/>
        <v>157458.96179999999</v>
      </c>
      <c r="H435" s="364">
        <f t="shared" si="78"/>
        <v>-0.18257278894366491</v>
      </c>
      <c r="I435" s="363"/>
    </row>
    <row r="436" spans="2:9" x14ac:dyDescent="0.25">
      <c r="B436" s="620">
        <v>42577</v>
      </c>
      <c r="C436" s="383">
        <v>9278</v>
      </c>
      <c r="D436" s="622">
        <v>16.674199999999999</v>
      </c>
      <c r="E436" s="363">
        <v>13.78</v>
      </c>
      <c r="F436" s="363">
        <f t="shared" si="76"/>
        <v>-26852.387599999998</v>
      </c>
      <c r="G436" s="363">
        <f t="shared" si="77"/>
        <v>154703.22759999998</v>
      </c>
      <c r="H436" s="364">
        <f t="shared" si="78"/>
        <v>-0.17357354475776948</v>
      </c>
      <c r="I436" s="363">
        <v>16.53</v>
      </c>
    </row>
    <row r="437" spans="2:9" ht="15" customHeight="1" x14ac:dyDescent="0.25">
      <c r="B437" s="620">
        <v>42578</v>
      </c>
      <c r="C437" s="383">
        <v>9478</v>
      </c>
      <c r="D437" s="622">
        <v>16.6004</v>
      </c>
      <c r="E437" s="363">
        <v>13.13</v>
      </c>
      <c r="F437" s="363">
        <f t="shared" si="76"/>
        <v>-32892.451199999996</v>
      </c>
      <c r="G437" s="363">
        <f t="shared" si="77"/>
        <v>157338.5912</v>
      </c>
      <c r="H437" s="364">
        <f t="shared" si="78"/>
        <v>-0.20905520348907253</v>
      </c>
      <c r="I437" s="363"/>
    </row>
    <row r="438" spans="2:9" x14ac:dyDescent="0.25">
      <c r="B438" s="620">
        <v>42580</v>
      </c>
      <c r="C438" s="362">
        <v>9478</v>
      </c>
      <c r="D438" s="621">
        <v>16.599</v>
      </c>
      <c r="E438" s="363">
        <v>13.64</v>
      </c>
      <c r="F438" s="363">
        <f t="shared" si="76"/>
        <v>-28045.401999999998</v>
      </c>
      <c r="G438" s="363">
        <f t="shared" si="77"/>
        <v>157325.32200000001</v>
      </c>
      <c r="H438" s="365">
        <f t="shared" si="78"/>
        <v>-0.17826375082836313</v>
      </c>
      <c r="I438" s="363"/>
    </row>
    <row r="439" spans="2:9" x14ac:dyDescent="0.25">
      <c r="B439" s="620">
        <v>42580</v>
      </c>
      <c r="C439" s="362">
        <v>9278</v>
      </c>
      <c r="D439" s="621">
        <v>16.664000000000001</v>
      </c>
      <c r="E439" s="363">
        <v>13.64</v>
      </c>
      <c r="F439" s="363">
        <f t="shared" si="76"/>
        <v>-28056.67200000001</v>
      </c>
      <c r="G439" s="363">
        <f t="shared" si="77"/>
        <v>154608.592</v>
      </c>
      <c r="H439" s="365">
        <f t="shared" si="78"/>
        <v>-0.18146903504560732</v>
      </c>
      <c r="I439" s="363">
        <v>16.53</v>
      </c>
    </row>
    <row r="440" spans="2:9" x14ac:dyDescent="0.25">
      <c r="B440" s="620">
        <v>42583</v>
      </c>
      <c r="C440" s="362">
        <v>9478</v>
      </c>
      <c r="D440" s="621">
        <v>16.5871</v>
      </c>
      <c r="E440" s="363">
        <v>12.92</v>
      </c>
      <c r="F440" s="363">
        <f t="shared" si="76"/>
        <v>-34756.773799999995</v>
      </c>
      <c r="G440" s="363">
        <f t="shared" si="77"/>
        <v>157212.5338</v>
      </c>
      <c r="H440" s="365">
        <f t="shared" si="78"/>
        <v>-0.22108144280796521</v>
      </c>
      <c r="I440" s="363"/>
    </row>
    <row r="441" spans="2:9" x14ac:dyDescent="0.25">
      <c r="B441" s="620">
        <v>42584</v>
      </c>
      <c r="C441" s="362">
        <v>9678</v>
      </c>
      <c r="D441" s="621">
        <v>16.5063</v>
      </c>
      <c r="E441" s="363">
        <v>12.9</v>
      </c>
      <c r="F441" s="363">
        <f t="shared" si="76"/>
        <v>-34901.771399999991</v>
      </c>
      <c r="G441" s="363">
        <f t="shared" si="77"/>
        <v>159747.97140000001</v>
      </c>
      <c r="H441" s="365">
        <f t="shared" si="78"/>
        <v>-0.21848021664455386</v>
      </c>
      <c r="I441" s="363"/>
    </row>
    <row r="442" spans="2:9" x14ac:dyDescent="0.25">
      <c r="B442" s="620">
        <v>42585</v>
      </c>
      <c r="C442" s="362">
        <v>10078</v>
      </c>
      <c r="D442" s="621">
        <v>16.5063</v>
      </c>
      <c r="E442" s="363">
        <v>12.9</v>
      </c>
      <c r="F442" s="363">
        <f t="shared" ref="F442:F457" si="79">C442*(E442-D442)</f>
        <v>-36344.291399999995</v>
      </c>
      <c r="G442" s="363">
        <f t="shared" ref="G442:G457" si="80">IF(C442=0, 0,D442*C442)</f>
        <v>166350.4914</v>
      </c>
      <c r="H442" s="365">
        <f t="shared" ref="H442:H457" si="81">IF(C442=0, D442, (E442-D442)/D442)</f>
        <v>-0.21848021664455386</v>
      </c>
      <c r="I442" s="363"/>
    </row>
    <row r="443" spans="2:9" x14ac:dyDescent="0.25">
      <c r="B443" s="620">
        <v>42586</v>
      </c>
      <c r="C443" s="362">
        <v>9678</v>
      </c>
      <c r="D443" s="621">
        <v>16.489799999999999</v>
      </c>
      <c r="E443" s="363">
        <v>13.41</v>
      </c>
      <c r="F443" s="363">
        <f t="shared" si="79"/>
        <v>-29806.304399999986</v>
      </c>
      <c r="G443" s="363">
        <f t="shared" si="80"/>
        <v>159588.28439999997</v>
      </c>
      <c r="H443" s="365">
        <f t="shared" si="81"/>
        <v>-0.1867700032747516</v>
      </c>
      <c r="I443" s="363"/>
    </row>
    <row r="444" spans="2:9" x14ac:dyDescent="0.25">
      <c r="B444" s="620">
        <v>42586</v>
      </c>
      <c r="C444" s="362">
        <v>9278</v>
      </c>
      <c r="D444" s="621">
        <v>16.609200000000001</v>
      </c>
      <c r="E444" s="363">
        <v>13.66</v>
      </c>
      <c r="F444" s="363">
        <f t="shared" si="79"/>
        <v>-27362.67760000001</v>
      </c>
      <c r="G444" s="363">
        <f t="shared" si="80"/>
        <v>154100.15760000001</v>
      </c>
      <c r="H444" s="365">
        <f t="shared" si="81"/>
        <v>-0.17756424150470829</v>
      </c>
      <c r="I444" s="363">
        <v>16.53</v>
      </c>
    </row>
    <row r="445" spans="2:9" x14ac:dyDescent="0.25">
      <c r="B445" s="620">
        <v>42586</v>
      </c>
      <c r="C445" s="362">
        <v>9138</v>
      </c>
      <c r="D445" s="621">
        <v>16.6511</v>
      </c>
      <c r="E445" s="363">
        <v>13.87</v>
      </c>
      <c r="F445" s="363">
        <f t="shared" si="79"/>
        <v>-25413.691800000004</v>
      </c>
      <c r="G445" s="363">
        <f t="shared" si="80"/>
        <v>152157.7518</v>
      </c>
      <c r="H445" s="364">
        <f t="shared" si="81"/>
        <v>-0.1670219985466426</v>
      </c>
      <c r="I445" s="363"/>
    </row>
    <row r="446" spans="2:9" x14ac:dyDescent="0.25">
      <c r="B446" s="620">
        <v>42593</v>
      </c>
      <c r="C446" s="362">
        <v>8678</v>
      </c>
      <c r="D446" s="621">
        <v>16.760300000000001</v>
      </c>
      <c r="E446" s="363">
        <v>14.61</v>
      </c>
      <c r="F446" s="363">
        <f t="shared" si="79"/>
        <v>-18660.303400000012</v>
      </c>
      <c r="G446" s="363">
        <f t="shared" si="80"/>
        <v>145445.88340000002</v>
      </c>
      <c r="H446" s="364">
        <f t="shared" si="81"/>
        <v>-0.12829722618330228</v>
      </c>
      <c r="I446" s="363"/>
    </row>
    <row r="447" spans="2:9" x14ac:dyDescent="0.25">
      <c r="B447" s="620">
        <v>42597</v>
      </c>
      <c r="C447" s="362">
        <v>8678</v>
      </c>
      <c r="D447" s="621">
        <v>16.7471</v>
      </c>
      <c r="E447" s="363">
        <v>14.9</v>
      </c>
      <c r="F447" s="363">
        <f t="shared" si="79"/>
        <v>-16029.133799999994</v>
      </c>
      <c r="G447" s="363">
        <f t="shared" si="80"/>
        <v>145331.33379999999</v>
      </c>
      <c r="H447" s="364">
        <f t="shared" si="81"/>
        <v>-0.11029372249523794</v>
      </c>
      <c r="I447" s="363"/>
    </row>
    <row r="448" spans="2:9" x14ac:dyDescent="0.25">
      <c r="B448" s="620">
        <v>42598</v>
      </c>
      <c r="C448" s="362">
        <v>8178</v>
      </c>
      <c r="D448" s="621">
        <v>16.8429</v>
      </c>
      <c r="E448" s="363">
        <v>15.17</v>
      </c>
      <c r="F448" s="363">
        <f t="shared" si="79"/>
        <v>-13680.976200000003</v>
      </c>
      <c r="G448" s="363">
        <f t="shared" si="80"/>
        <v>137741.23620000001</v>
      </c>
      <c r="H448" s="364">
        <f t="shared" si="81"/>
        <v>-9.9323750660515728E-2</v>
      </c>
      <c r="I448" s="363">
        <v>16.75</v>
      </c>
    </row>
    <row r="449" spans="2:9" x14ac:dyDescent="0.25">
      <c r="B449" s="620">
        <v>42599</v>
      </c>
      <c r="C449" s="362">
        <v>7178</v>
      </c>
      <c r="D449" s="621">
        <v>17.009899999999998</v>
      </c>
      <c r="E449" s="363">
        <v>15.7</v>
      </c>
      <c r="F449" s="363">
        <f t="shared" si="79"/>
        <v>-9402.4621999999927</v>
      </c>
      <c r="G449" s="363">
        <f t="shared" si="80"/>
        <v>122097.06219999999</v>
      </c>
      <c r="H449" s="364">
        <f t="shared" si="81"/>
        <v>-7.7008095285686515E-2</v>
      </c>
      <c r="I449" s="363"/>
    </row>
    <row r="450" spans="2:9" x14ac:dyDescent="0.25">
      <c r="B450" s="620">
        <v>42600</v>
      </c>
      <c r="C450" s="362">
        <v>5500</v>
      </c>
      <c r="D450" s="621">
        <v>17.185600000000001</v>
      </c>
      <c r="E450" s="363">
        <v>16.68</v>
      </c>
      <c r="F450" s="363">
        <f t="shared" si="79"/>
        <v>-2780.8000000000065</v>
      </c>
      <c r="G450" s="363">
        <f t="shared" si="80"/>
        <v>94520.8</v>
      </c>
      <c r="H450" s="364">
        <f t="shared" si="81"/>
        <v>-2.9419979517735846E-2</v>
      </c>
      <c r="I450" s="363"/>
    </row>
    <row r="451" spans="2:9" x14ac:dyDescent="0.25">
      <c r="B451" s="620">
        <v>42601</v>
      </c>
      <c r="C451" s="362">
        <v>5000</v>
      </c>
      <c r="D451" s="621">
        <v>17.222200000000001</v>
      </c>
      <c r="E451" s="363">
        <v>16.8</v>
      </c>
      <c r="F451" s="363">
        <f t="shared" si="79"/>
        <v>-2111.0000000000005</v>
      </c>
      <c r="G451" s="363">
        <f t="shared" si="80"/>
        <v>86111</v>
      </c>
      <c r="H451" s="364">
        <f t="shared" si="81"/>
        <v>-2.4514870341768188E-2</v>
      </c>
      <c r="I451" s="363"/>
    </row>
    <row r="452" spans="2:9" x14ac:dyDescent="0.25">
      <c r="B452" s="620">
        <v>42604</v>
      </c>
      <c r="C452" s="362">
        <v>6000</v>
      </c>
      <c r="D452" s="621">
        <v>16.9651</v>
      </c>
      <c r="E452" s="363">
        <v>15.64</v>
      </c>
      <c r="F452" s="363">
        <f t="shared" si="79"/>
        <v>-7950.599999999994</v>
      </c>
      <c r="G452" s="363">
        <f t="shared" si="80"/>
        <v>101790.59999999999</v>
      </c>
      <c r="H452" s="364">
        <f t="shared" si="81"/>
        <v>-7.8107408739117312E-2</v>
      </c>
      <c r="I452" s="363"/>
    </row>
    <row r="453" spans="2:9" x14ac:dyDescent="0.25">
      <c r="B453" s="620">
        <v>42604</v>
      </c>
      <c r="C453" s="362">
        <v>6500</v>
      </c>
      <c r="D453" s="621">
        <v>16.850899999999999</v>
      </c>
      <c r="E453" s="363">
        <v>15.64</v>
      </c>
      <c r="F453" s="363">
        <f t="shared" si="79"/>
        <v>-7870.8499999999922</v>
      </c>
      <c r="G453" s="363">
        <f t="shared" si="80"/>
        <v>109530.84999999999</v>
      </c>
      <c r="H453" s="364">
        <f t="shared" si="81"/>
        <v>-7.1859663282079822E-2</v>
      </c>
      <c r="I453" s="363"/>
    </row>
    <row r="454" spans="2:9" x14ac:dyDescent="0.25">
      <c r="B454" s="620">
        <v>42605</v>
      </c>
      <c r="C454" s="362">
        <v>6000</v>
      </c>
      <c r="D454" s="621">
        <v>16.923500000000001</v>
      </c>
      <c r="E454" s="363">
        <v>16.43</v>
      </c>
      <c r="F454" s="363">
        <f t="shared" si="79"/>
        <v>-2961.0000000000055</v>
      </c>
      <c r="G454" s="363">
        <f t="shared" si="80"/>
        <v>101541</v>
      </c>
      <c r="H454" s="364">
        <f t="shared" si="81"/>
        <v>-2.9160634620498178E-2</v>
      </c>
      <c r="I454" s="363"/>
    </row>
    <row r="455" spans="2:9" x14ac:dyDescent="0.25">
      <c r="B455" s="620">
        <v>42605</v>
      </c>
      <c r="C455" s="362">
        <v>5500</v>
      </c>
      <c r="D455" s="621">
        <v>16.9848</v>
      </c>
      <c r="E455" s="363">
        <v>16.43</v>
      </c>
      <c r="F455" s="363">
        <f t="shared" si="79"/>
        <v>-3051.400000000001</v>
      </c>
      <c r="G455" s="363">
        <f t="shared" si="80"/>
        <v>93416.4</v>
      </c>
      <c r="H455" s="364">
        <f t="shared" si="81"/>
        <v>-3.266450002355048E-2</v>
      </c>
      <c r="I455" s="363"/>
    </row>
    <row r="456" spans="2:9" x14ac:dyDescent="0.25">
      <c r="B456" s="620">
        <v>42605</v>
      </c>
      <c r="C456" s="362">
        <v>5000</v>
      </c>
      <c r="D456" s="621">
        <v>17.035299999999999</v>
      </c>
      <c r="E456" s="363">
        <v>16.43</v>
      </c>
      <c r="F456" s="363">
        <f t="shared" si="79"/>
        <v>-3026.4999999999986</v>
      </c>
      <c r="G456" s="363">
        <f t="shared" si="80"/>
        <v>85176.5</v>
      </c>
      <c r="H456" s="364">
        <f t="shared" si="81"/>
        <v>-3.5532100990296606E-2</v>
      </c>
      <c r="I456" s="363"/>
    </row>
    <row r="457" spans="2:9" x14ac:dyDescent="0.25">
      <c r="B457" s="620">
        <v>42606</v>
      </c>
      <c r="C457" s="362">
        <v>5178</v>
      </c>
      <c r="D457" s="621">
        <v>17.0017</v>
      </c>
      <c r="E457" s="363">
        <v>16.059999999999999</v>
      </c>
      <c r="F457" s="363">
        <f t="shared" si="79"/>
        <v>-4876.1226000000042</v>
      </c>
      <c r="G457" s="363">
        <f t="shared" si="80"/>
        <v>88034.802599999995</v>
      </c>
      <c r="H457" s="364">
        <f t="shared" si="81"/>
        <v>-5.5388578789179958E-2</v>
      </c>
      <c r="I457" s="363"/>
    </row>
    <row r="458" spans="2:9" ht="15" customHeight="1" x14ac:dyDescent="0.25">
      <c r="B458" s="620">
        <v>42607</v>
      </c>
      <c r="C458" s="362">
        <v>5178</v>
      </c>
      <c r="D458" s="621">
        <v>17.0017</v>
      </c>
      <c r="E458" s="363">
        <v>16.010000000000002</v>
      </c>
      <c r="F458" s="363">
        <f>C458*(E458-D458)</f>
        <v>-5135.0225999999902</v>
      </c>
      <c r="G458" s="363">
        <f>IF(C458=0, 0,D458*C458)</f>
        <v>88034.802599999995</v>
      </c>
      <c r="H458" s="364">
        <f>IF(C458=0, D458, (E458-D458)/D458)</f>
        <v>-5.8329461171529789E-2</v>
      </c>
      <c r="I458" s="363"/>
    </row>
    <row r="459" spans="2:9" x14ac:dyDescent="0.25">
      <c r="B459" s="620">
        <v>42608</v>
      </c>
      <c r="C459" s="362">
        <v>6178</v>
      </c>
      <c r="D459" s="621">
        <v>16.825800000000001</v>
      </c>
      <c r="E459" s="363">
        <v>15.95</v>
      </c>
      <c r="F459" s="363">
        <f>C459*(E459-D459)</f>
        <v>-5410.6924000000108</v>
      </c>
      <c r="G459" s="363">
        <f>IF(C459=0, 0,D459*C459)</f>
        <v>103949.79240000001</v>
      </c>
      <c r="H459" s="364">
        <f>IF(C459=0, D459, (E459-D459)/D459)</f>
        <v>-5.2051016890727435E-2</v>
      </c>
      <c r="I459" s="363"/>
    </row>
    <row r="460" spans="2:9" x14ac:dyDescent="0.25">
      <c r="B460" s="620">
        <v>42611</v>
      </c>
      <c r="C460" s="362">
        <v>6178</v>
      </c>
      <c r="D460" s="621">
        <v>16.825800000000001</v>
      </c>
      <c r="E460" s="363">
        <v>15.99</v>
      </c>
      <c r="F460" s="363">
        <f t="shared" ref="F460:F465" si="82">C460*(E460-D460)</f>
        <v>-5163.5724000000046</v>
      </c>
      <c r="G460" s="363">
        <f t="shared" ref="G460:G465" si="83">IF(C460=0, 0,D460*C460)</f>
        <v>103949.79240000001</v>
      </c>
      <c r="H460" s="364">
        <f t="shared" ref="H460:H465" si="84">IF(C460=0, D460, (E460-D460)/D460)</f>
        <v>-4.9673715365688452E-2</v>
      </c>
      <c r="I460" s="363"/>
    </row>
    <row r="461" spans="2:9" x14ac:dyDescent="0.25">
      <c r="B461" s="620">
        <v>42612</v>
      </c>
      <c r="C461" s="362">
        <v>6678</v>
      </c>
      <c r="D461" s="621">
        <v>16.739999999999998</v>
      </c>
      <c r="E461" s="363">
        <v>15.55</v>
      </c>
      <c r="F461" s="443">
        <f t="shared" si="82"/>
        <v>-7946.8199999999852</v>
      </c>
      <c r="G461" s="363">
        <f t="shared" si="83"/>
        <v>111789.71999999999</v>
      </c>
      <c r="H461" s="365">
        <f t="shared" si="84"/>
        <v>-7.1087216248506446E-2</v>
      </c>
      <c r="I461" s="382"/>
    </row>
    <row r="462" spans="2:9" x14ac:dyDescent="0.25">
      <c r="B462" s="620">
        <v>42612</v>
      </c>
      <c r="C462" s="362">
        <v>7178</v>
      </c>
      <c r="D462" s="621">
        <v>16.6571</v>
      </c>
      <c r="E462" s="363">
        <v>15.55</v>
      </c>
      <c r="F462" s="363">
        <f t="shared" si="82"/>
        <v>-7946.7637999999934</v>
      </c>
      <c r="G462" s="363">
        <f t="shared" si="83"/>
        <v>119564.66379999999</v>
      </c>
      <c r="H462" s="364">
        <f t="shared" si="84"/>
        <v>-6.6464150422342369E-2</v>
      </c>
      <c r="I462" s="363"/>
    </row>
    <row r="463" spans="2:9" x14ac:dyDescent="0.25">
      <c r="B463" s="620">
        <v>42613</v>
      </c>
      <c r="C463" s="362">
        <v>7678</v>
      </c>
      <c r="D463" s="621">
        <v>16.565200000000001</v>
      </c>
      <c r="E463" s="363">
        <v>15.02</v>
      </c>
      <c r="F463" s="363">
        <f t="shared" si="82"/>
        <v>-11864.04560000001</v>
      </c>
      <c r="G463" s="363">
        <f t="shared" si="83"/>
        <v>127187.60560000001</v>
      </c>
      <c r="H463" s="364">
        <f t="shared" si="84"/>
        <v>-9.3279887957887692E-2</v>
      </c>
      <c r="I463" s="363" t="s">
        <v>254</v>
      </c>
    </row>
    <row r="464" spans="2:9" x14ac:dyDescent="0.25">
      <c r="B464" s="620">
        <v>42613</v>
      </c>
      <c r="C464" s="362">
        <v>8178</v>
      </c>
      <c r="D464" s="621">
        <v>16.474399999999999</v>
      </c>
      <c r="E464" s="363">
        <v>15.02</v>
      </c>
      <c r="F464" s="363">
        <f t="shared" si="82"/>
        <v>-11894.083199999997</v>
      </c>
      <c r="G464" s="363">
        <f t="shared" si="83"/>
        <v>134727.64319999999</v>
      </c>
      <c r="H464" s="364">
        <f t="shared" si="84"/>
        <v>-8.8282426067110162E-2</v>
      </c>
      <c r="I464" s="363" t="s">
        <v>255</v>
      </c>
    </row>
    <row r="465" spans="2:9" x14ac:dyDescent="0.25">
      <c r="B465" s="620">
        <v>42615</v>
      </c>
      <c r="C465" s="362">
        <v>7678</v>
      </c>
      <c r="D465" s="621">
        <v>16.528099999999998</v>
      </c>
      <c r="E465" s="363">
        <v>15.49</v>
      </c>
      <c r="F465" s="363">
        <f t="shared" si="82"/>
        <v>-7970.5317999999861</v>
      </c>
      <c r="G465" s="363">
        <f t="shared" si="83"/>
        <v>126902.75179999998</v>
      </c>
      <c r="H465" s="364">
        <f t="shared" si="84"/>
        <v>-6.2808187268953986E-2</v>
      </c>
      <c r="I465" s="363">
        <v>16.350000000000001</v>
      </c>
    </row>
    <row r="466" spans="2:9" x14ac:dyDescent="0.25">
      <c r="B466" s="620">
        <v>42616</v>
      </c>
      <c r="C466" s="362">
        <v>7678</v>
      </c>
      <c r="D466" s="621">
        <v>16.528099999999998</v>
      </c>
      <c r="E466" s="363">
        <v>15.64</v>
      </c>
      <c r="F466" s="363">
        <f>C466*(E466-D466)</f>
        <v>-6818.8317999999836</v>
      </c>
      <c r="G466" s="363">
        <f>IF(C466=0, 0,D466*C466)</f>
        <v>126902.75179999998</v>
      </c>
      <c r="H466" s="364">
        <f>IF(C466=0, D466, (E466-D466)/D466)</f>
        <v>-5.3732733950060681E-2</v>
      </c>
      <c r="I466" s="363"/>
    </row>
    <row r="467" spans="2:9" x14ac:dyDescent="0.25">
      <c r="B467" s="620">
        <v>42621</v>
      </c>
      <c r="C467" s="362">
        <v>7178</v>
      </c>
      <c r="D467" s="621">
        <v>16.545400000000001</v>
      </c>
      <c r="E467" s="363">
        <v>16.739999999999998</v>
      </c>
      <c r="F467" s="363">
        <f>C467*(E467-D467)</f>
        <v>1396.8387999999832</v>
      </c>
      <c r="G467" s="363">
        <f>IF(C467=0, 0,D467*C467)</f>
        <v>118762.8812</v>
      </c>
      <c r="H467" s="364">
        <f>IF(C467=0, D467, (E467-D467)/D467)</f>
        <v>1.1761577235968768E-2</v>
      </c>
      <c r="I467" s="363"/>
    </row>
    <row r="468" spans="2:9" x14ac:dyDescent="0.25">
      <c r="B468" s="620">
        <v>42621</v>
      </c>
      <c r="C468" s="383">
        <v>6678</v>
      </c>
      <c r="D468" s="622">
        <v>16.532299999999999</v>
      </c>
      <c r="E468" s="363">
        <v>16.739999999999998</v>
      </c>
      <c r="F468" s="363">
        <f>C468*(E468-D468)</f>
        <v>1387.0205999999941</v>
      </c>
      <c r="G468" s="363">
        <f>IF(C468=0, 0,D468*C468)</f>
        <v>110402.6994</v>
      </c>
      <c r="H468" s="364">
        <f>IF(C468=0, D468, (E468-D468)/D468)</f>
        <v>1.256328520532528E-2</v>
      </c>
      <c r="I468" s="363"/>
    </row>
    <row r="469" spans="2:9" x14ac:dyDescent="0.25">
      <c r="B469" s="620">
        <v>42621</v>
      </c>
      <c r="C469" s="362">
        <v>6458</v>
      </c>
      <c r="D469" s="621">
        <v>16.524263999999999</v>
      </c>
      <c r="E469" s="363">
        <v>16.739999999999998</v>
      </c>
      <c r="F469" s="363">
        <f>C469*(E469-D469)</f>
        <v>1393.2230879999981</v>
      </c>
      <c r="G469" s="363">
        <f>IF(C469=0, 0,D469*C469)</f>
        <v>106713.69691199998</v>
      </c>
      <c r="H469" s="364">
        <f>IF(C469=0, D469, (E469-D469)/D469)</f>
        <v>1.3055710075801242E-2</v>
      </c>
      <c r="I469" s="363"/>
    </row>
    <row r="470" spans="2:9" x14ac:dyDescent="0.25">
      <c r="B470" s="620">
        <v>42622</v>
      </c>
      <c r="C470" s="362">
        <v>7178</v>
      </c>
      <c r="D470" s="621">
        <v>16.477945999999999</v>
      </c>
      <c r="E470" s="363">
        <v>15.67</v>
      </c>
      <c r="F470" s="363">
        <f>C470*(E470-D470)</f>
        <v>-5799.4363879999955</v>
      </c>
      <c r="G470" s="363">
        <f>IF(C470=0, 0,D470*C470)</f>
        <v>118278.696388</v>
      </c>
      <c r="H470" s="364">
        <f>IF(C470=0, D470, (E470-D470)/D470)</f>
        <v>-4.9031960658203359E-2</v>
      </c>
      <c r="I470" s="363"/>
    </row>
    <row r="471" spans="2:9" x14ac:dyDescent="0.25">
      <c r="B471" s="620">
        <v>42622</v>
      </c>
      <c r="C471" s="362">
        <v>7678</v>
      </c>
      <c r="D471" s="621">
        <v>16.430541999999999</v>
      </c>
      <c r="E471" s="363">
        <v>15.67</v>
      </c>
      <c r="F471" s="363">
        <f t="shared" ref="F471:F477" si="85">C471*(E471-D471)</f>
        <v>-5839.4414759999936</v>
      </c>
      <c r="G471" s="363">
        <f t="shared" ref="G471:G477" si="86">IF(C471=0, 0,D471*C471)</f>
        <v>126153.70147599999</v>
      </c>
      <c r="H471" s="364">
        <f t="shared" ref="H471:H477" si="87">IF(C471=0, D471, (E471-D471)/D471)</f>
        <v>-4.6288308687564853E-2</v>
      </c>
      <c r="I471" s="363">
        <v>16.350000000000001</v>
      </c>
    </row>
    <row r="472" spans="2:9" x14ac:dyDescent="0.25">
      <c r="B472" s="620">
        <v>42625</v>
      </c>
      <c r="C472" s="383">
        <v>7678</v>
      </c>
      <c r="D472" s="622">
        <v>16.412330000000001</v>
      </c>
      <c r="E472" s="363">
        <v>15.47</v>
      </c>
      <c r="F472" s="363">
        <f t="shared" si="85"/>
        <v>-7235.2097400000011</v>
      </c>
      <c r="G472" s="363">
        <f t="shared" si="86"/>
        <v>126013.86974000001</v>
      </c>
      <c r="H472" s="364">
        <f t="shared" si="87"/>
        <v>-5.7415979327737135E-2</v>
      </c>
      <c r="I472" s="363"/>
    </row>
    <row r="473" spans="2:9" x14ac:dyDescent="0.25">
      <c r="B473" s="620">
        <v>42625</v>
      </c>
      <c r="C473" s="383">
        <v>7678</v>
      </c>
      <c r="D473" s="622">
        <v>16.355817999999999</v>
      </c>
      <c r="E473" s="363">
        <v>15.47</v>
      </c>
      <c r="F473" s="363">
        <f t="shared" si="85"/>
        <v>-6801.3106039999893</v>
      </c>
      <c r="G473" s="363">
        <f t="shared" si="86"/>
        <v>125579.970604</v>
      </c>
      <c r="H473" s="364">
        <f t="shared" si="87"/>
        <v>-5.4159198885680847E-2</v>
      </c>
      <c r="I473" s="363" t="s">
        <v>269</v>
      </c>
    </row>
    <row r="474" spans="2:9" x14ac:dyDescent="0.25">
      <c r="B474" s="620">
        <v>42626</v>
      </c>
      <c r="C474" s="362">
        <v>8278</v>
      </c>
      <c r="D474" s="621">
        <v>16.25066</v>
      </c>
      <c r="E474" s="363">
        <v>14.34</v>
      </c>
      <c r="F474" s="363">
        <f t="shared" si="85"/>
        <v>-15816.44348</v>
      </c>
      <c r="G474" s="363">
        <f t="shared" si="86"/>
        <v>134522.96348000001</v>
      </c>
      <c r="H474" s="365">
        <f t="shared" si="87"/>
        <v>-0.11757430159759666</v>
      </c>
      <c r="I474" s="363"/>
    </row>
    <row r="475" spans="2:9" x14ac:dyDescent="0.25">
      <c r="B475" s="620">
        <v>42626</v>
      </c>
      <c r="C475" s="362">
        <v>8678</v>
      </c>
      <c r="D475" s="621">
        <v>16.18149</v>
      </c>
      <c r="E475" s="363">
        <v>14.34</v>
      </c>
      <c r="F475" s="363">
        <f t="shared" si="85"/>
        <v>-15980.450220000002</v>
      </c>
      <c r="G475" s="363">
        <f t="shared" si="86"/>
        <v>140422.97021999999</v>
      </c>
      <c r="H475" s="365">
        <f t="shared" si="87"/>
        <v>-0.11380225183218605</v>
      </c>
      <c r="I475" s="363"/>
    </row>
    <row r="476" spans="2:9" x14ac:dyDescent="0.25">
      <c r="B476" s="620">
        <v>42626</v>
      </c>
      <c r="C476" s="362">
        <v>8978</v>
      </c>
      <c r="D476" s="621">
        <v>16.124635000000001</v>
      </c>
      <c r="E476" s="363">
        <v>14.34</v>
      </c>
      <c r="F476" s="363">
        <f t="shared" si="85"/>
        <v>-16022.453030000013</v>
      </c>
      <c r="G476" s="363">
        <f t="shared" si="86"/>
        <v>144766.97303000002</v>
      </c>
      <c r="H476" s="365">
        <f t="shared" si="87"/>
        <v>-0.11067754401882594</v>
      </c>
      <c r="I476" s="363"/>
    </row>
    <row r="477" spans="2:9" x14ac:dyDescent="0.25">
      <c r="B477" s="620">
        <v>42626</v>
      </c>
      <c r="C477" s="362">
        <v>9278</v>
      </c>
      <c r="D477" s="621">
        <v>16.064019999999999</v>
      </c>
      <c r="E477" s="363">
        <v>14.34</v>
      </c>
      <c r="F477" s="363">
        <f t="shared" si="85"/>
        <v>-15995.457559999995</v>
      </c>
      <c r="G477" s="363">
        <f t="shared" si="86"/>
        <v>149041.97756</v>
      </c>
      <c r="H477" s="365">
        <f t="shared" si="87"/>
        <v>-0.10732182853357998</v>
      </c>
      <c r="I477" s="363" t="s">
        <v>270</v>
      </c>
    </row>
    <row r="478" spans="2:9" ht="15" customHeight="1" x14ac:dyDescent="0.25">
      <c r="B478" s="620">
        <v>42627</v>
      </c>
      <c r="C478" s="362">
        <v>9478</v>
      </c>
      <c r="D478" s="621">
        <v>16.020790999999999</v>
      </c>
      <c r="E478" s="363">
        <v>14.01</v>
      </c>
      <c r="F478" s="363">
        <f t="shared" ref="F478:F485" si="88">C478*(E478-D478)</f>
        <v>-19058.277097999995</v>
      </c>
      <c r="G478" s="363">
        <f t="shared" ref="G478:G485" si="89">IF(C478=0, 0,D478*C478)</f>
        <v>151845.05709799999</v>
      </c>
      <c r="H478" s="365">
        <f t="shared" ref="H478:H485" si="90">IF(C478=0, D478, (E478-D478)/D478)</f>
        <v>-0.1255113433537707</v>
      </c>
      <c r="I478" s="363"/>
    </row>
    <row r="479" spans="2:9" x14ac:dyDescent="0.25">
      <c r="B479" s="620">
        <v>42628</v>
      </c>
      <c r="C479" s="362">
        <v>9478</v>
      </c>
      <c r="D479" s="621">
        <v>16.015726999999998</v>
      </c>
      <c r="E479" s="363">
        <v>14.26</v>
      </c>
      <c r="F479" s="363">
        <f t="shared" si="88"/>
        <v>-16640.780505999985</v>
      </c>
      <c r="G479" s="363">
        <f t="shared" si="89"/>
        <v>151797.06050599998</v>
      </c>
      <c r="H479" s="365">
        <f t="shared" si="90"/>
        <v>-0.1096251827968845</v>
      </c>
      <c r="I479" s="363"/>
    </row>
    <row r="480" spans="2:9" x14ac:dyDescent="0.25">
      <c r="B480" s="620">
        <v>42629</v>
      </c>
      <c r="C480" s="362">
        <v>9478</v>
      </c>
      <c r="D480" s="621">
        <v>16.015726999999998</v>
      </c>
      <c r="E480" s="363">
        <v>14.24</v>
      </c>
      <c r="F480" s="363">
        <f t="shared" si="88"/>
        <v>-16830.340505999982</v>
      </c>
      <c r="G480" s="363">
        <f t="shared" si="89"/>
        <v>151797.06050599998</v>
      </c>
      <c r="H480" s="365">
        <f t="shared" si="90"/>
        <v>-0.1108739553315312</v>
      </c>
      <c r="I480" s="363"/>
    </row>
    <row r="481" spans="2:9" x14ac:dyDescent="0.25">
      <c r="B481" s="620">
        <v>42632</v>
      </c>
      <c r="C481" s="362">
        <v>9678</v>
      </c>
      <c r="D481" s="621">
        <v>15.975311</v>
      </c>
      <c r="E481" s="363">
        <v>14.09</v>
      </c>
      <c r="F481" s="363">
        <f t="shared" si="88"/>
        <v>-18246.039857999996</v>
      </c>
      <c r="G481" s="363">
        <f t="shared" si="89"/>
        <v>154609.05985799999</v>
      </c>
      <c r="H481" s="364">
        <f t="shared" si="90"/>
        <v>-0.11801404054043141</v>
      </c>
      <c r="I481" s="363"/>
    </row>
    <row r="482" spans="2:9" x14ac:dyDescent="0.25">
      <c r="B482" s="620">
        <v>42633</v>
      </c>
      <c r="C482" s="362">
        <v>9878</v>
      </c>
      <c r="D482" s="621">
        <v>15.937544000000001</v>
      </c>
      <c r="E482" s="363">
        <v>13.87</v>
      </c>
      <c r="F482" s="363">
        <f t="shared" si="88"/>
        <v>-20423.199632000014</v>
      </c>
      <c r="G482" s="363">
        <f t="shared" si="89"/>
        <v>157431.05963200002</v>
      </c>
      <c r="H482" s="364">
        <f t="shared" si="90"/>
        <v>-0.12972789282966068</v>
      </c>
      <c r="I482" s="363"/>
    </row>
    <row r="483" spans="2:9" x14ac:dyDescent="0.25">
      <c r="B483" s="620">
        <v>42633</v>
      </c>
      <c r="C483" s="362">
        <v>10000</v>
      </c>
      <c r="D483" s="621">
        <v>15.915126000000001</v>
      </c>
      <c r="E483" s="363">
        <v>13.87</v>
      </c>
      <c r="F483" s="363">
        <f t="shared" si="88"/>
        <v>-20451.260000000017</v>
      </c>
      <c r="G483" s="363">
        <f t="shared" si="89"/>
        <v>159151.26</v>
      </c>
      <c r="H483" s="364">
        <f t="shared" si="90"/>
        <v>-0.12850203008132022</v>
      </c>
      <c r="I483" s="363"/>
    </row>
    <row r="484" spans="2:9" x14ac:dyDescent="0.25">
      <c r="B484" s="620">
        <v>42634</v>
      </c>
      <c r="C484" s="362">
        <v>9678</v>
      </c>
      <c r="D484" s="621">
        <v>15.969538999999999</v>
      </c>
      <c r="E484" s="363">
        <v>14.65</v>
      </c>
      <c r="F484" s="363">
        <f t="shared" si="88"/>
        <v>-12770.498441999989</v>
      </c>
      <c r="G484" s="363">
        <f t="shared" si="89"/>
        <v>154553.19844199999</v>
      </c>
      <c r="H484" s="364">
        <f t="shared" si="90"/>
        <v>-8.2628496664806608E-2</v>
      </c>
      <c r="I484" s="363"/>
    </row>
    <row r="485" spans="2:9" x14ac:dyDescent="0.25">
      <c r="B485" s="620">
        <v>42634</v>
      </c>
      <c r="C485" s="362">
        <v>9278</v>
      </c>
      <c r="D485" s="621">
        <v>16.026872999999998</v>
      </c>
      <c r="E485" s="363">
        <v>14.65</v>
      </c>
      <c r="F485" s="363">
        <f t="shared" si="88"/>
        <v>-12774.627693999981</v>
      </c>
      <c r="G485" s="363">
        <f t="shared" si="89"/>
        <v>148697.32769399998</v>
      </c>
      <c r="H485" s="364">
        <f t="shared" si="90"/>
        <v>-8.5910270830747718E-2</v>
      </c>
      <c r="I485" s="363">
        <v>16</v>
      </c>
    </row>
    <row r="486" spans="2:9" x14ac:dyDescent="0.25">
      <c r="B486" s="620">
        <v>42635</v>
      </c>
      <c r="C486" s="362">
        <v>9278</v>
      </c>
      <c r="D486" s="621">
        <v>16.026872999999998</v>
      </c>
      <c r="E486" s="363">
        <v>14.87</v>
      </c>
      <c r="F486" s="363">
        <f t="shared" ref="F486:F497" si="91">C486*(E486-D486)</f>
        <v>-10733.467693999992</v>
      </c>
      <c r="G486" s="363">
        <f t="shared" ref="G486:G497" si="92">IF(C486=0, 0,D486*C486)</f>
        <v>148697.32769399998</v>
      </c>
      <c r="H486" s="364">
        <f t="shared" ref="H486:H497" si="93">IF(C486=0, D486, (E486-D486)/D486)</f>
        <v>-7.2183326092369937E-2</v>
      </c>
      <c r="I486" s="363"/>
    </row>
    <row r="487" spans="2:9" ht="15" customHeight="1" x14ac:dyDescent="0.25">
      <c r="B487" s="620">
        <v>42636</v>
      </c>
      <c r="C487" s="362">
        <v>9478</v>
      </c>
      <c r="D487" s="621">
        <v>15.992122</v>
      </c>
      <c r="E487" s="363">
        <v>14.49</v>
      </c>
      <c r="F487" s="363">
        <f t="shared" si="91"/>
        <v>-14237.112315999999</v>
      </c>
      <c r="G487" s="363">
        <f t="shared" si="92"/>
        <v>151573.33231600001</v>
      </c>
      <c r="H487" s="364">
        <f t="shared" si="93"/>
        <v>-9.39288732289561E-2</v>
      </c>
      <c r="I487" s="363"/>
    </row>
    <row r="488" spans="2:9" x14ac:dyDescent="0.25">
      <c r="B488" s="620">
        <v>42639</v>
      </c>
      <c r="C488" s="362">
        <v>9278</v>
      </c>
      <c r="D488" s="621">
        <v>16.019549999999999</v>
      </c>
      <c r="E488" s="363">
        <v>14.41</v>
      </c>
      <c r="F488" s="363">
        <f t="shared" si="91"/>
        <v>-14933.404899999989</v>
      </c>
      <c r="G488" s="363">
        <f t="shared" si="92"/>
        <v>148629.38489999998</v>
      </c>
      <c r="H488" s="364">
        <f t="shared" si="93"/>
        <v>-0.10047410819904422</v>
      </c>
      <c r="I488" s="363">
        <v>16</v>
      </c>
    </row>
    <row r="489" spans="2:9" x14ac:dyDescent="0.25">
      <c r="B489" s="620">
        <v>42639</v>
      </c>
      <c r="C489" s="362">
        <v>9478</v>
      </c>
      <c r="D489" s="621">
        <v>15.987468</v>
      </c>
      <c r="E489" s="363">
        <v>14.41</v>
      </c>
      <c r="F489" s="363">
        <f t="shared" si="91"/>
        <v>-14951.241703999996</v>
      </c>
      <c r="G489" s="363">
        <f t="shared" si="92"/>
        <v>151529.221704</v>
      </c>
      <c r="H489" s="364">
        <f t="shared" si="93"/>
        <v>-9.8669032519721048E-2</v>
      </c>
      <c r="I489" s="363"/>
    </row>
    <row r="490" spans="2:9" x14ac:dyDescent="0.25">
      <c r="B490" s="620">
        <v>42639</v>
      </c>
      <c r="C490" s="362">
        <v>9678</v>
      </c>
      <c r="D490" s="621">
        <v>15.954266000000001</v>
      </c>
      <c r="E490" s="363">
        <v>14.41</v>
      </c>
      <c r="F490" s="363">
        <f t="shared" si="91"/>
        <v>-14945.406348000004</v>
      </c>
      <c r="G490" s="363">
        <f t="shared" si="92"/>
        <v>154405.386348</v>
      </c>
      <c r="H490" s="364">
        <f t="shared" si="93"/>
        <v>-9.6793296538994669E-2</v>
      </c>
      <c r="I490" s="363"/>
    </row>
    <row r="491" spans="2:9" x14ac:dyDescent="0.25">
      <c r="B491" s="620">
        <v>42640</v>
      </c>
      <c r="C491" s="362">
        <v>10000</v>
      </c>
      <c r="D491" s="621">
        <v>15.890373</v>
      </c>
      <c r="E491" s="363">
        <v>14.06</v>
      </c>
      <c r="F491" s="363">
        <f t="shared" si="91"/>
        <v>-18303.73</v>
      </c>
      <c r="G491" s="363">
        <f t="shared" si="92"/>
        <v>158903.73000000001</v>
      </c>
      <c r="H491" s="364">
        <f t="shared" si="93"/>
        <v>-0.11518754153851517</v>
      </c>
      <c r="I491" s="363"/>
    </row>
    <row r="492" spans="2:9" x14ac:dyDescent="0.25">
      <c r="B492" s="620">
        <v>42641</v>
      </c>
      <c r="C492" s="362">
        <v>9278</v>
      </c>
      <c r="D492" s="621">
        <v>15.968</v>
      </c>
      <c r="E492" s="363">
        <v>15.18</v>
      </c>
      <c r="F492" s="363">
        <f t="shared" si="91"/>
        <v>-7311.0640000000021</v>
      </c>
      <c r="G492" s="363">
        <f t="shared" si="92"/>
        <v>148151.10399999999</v>
      </c>
      <c r="H492" s="364">
        <f t="shared" si="93"/>
        <v>-4.9348697394789594E-2</v>
      </c>
      <c r="I492" s="363" t="s">
        <v>282</v>
      </c>
    </row>
    <row r="493" spans="2:9" x14ac:dyDescent="0.25">
      <c r="B493" s="620">
        <v>42641</v>
      </c>
      <c r="C493" s="362">
        <v>8978</v>
      </c>
      <c r="D493" s="621">
        <v>15.991466000000001</v>
      </c>
      <c r="E493" s="363">
        <v>15.18</v>
      </c>
      <c r="F493" s="363">
        <f t="shared" si="91"/>
        <v>-7285.3417480000098</v>
      </c>
      <c r="G493" s="363">
        <f t="shared" si="92"/>
        <v>143571.38174800001</v>
      </c>
      <c r="H493" s="364">
        <f t="shared" si="93"/>
        <v>-5.0743690415875634E-2</v>
      </c>
      <c r="I493" s="363"/>
    </row>
    <row r="494" spans="2:9" x14ac:dyDescent="0.25">
      <c r="B494" s="620">
        <v>42642</v>
      </c>
      <c r="C494" s="362">
        <v>8678</v>
      </c>
      <c r="D494" s="621">
        <v>16.016100000000002</v>
      </c>
      <c r="E494" s="363">
        <v>15.9</v>
      </c>
      <c r="F494" s="363">
        <f t="shared" si="91"/>
        <v>-1007.5158000000105</v>
      </c>
      <c r="G494" s="363">
        <f t="shared" si="92"/>
        <v>138987.71580000001</v>
      </c>
      <c r="H494" s="364">
        <f t="shared" si="93"/>
        <v>-7.2489557382884214E-3</v>
      </c>
      <c r="I494" s="363"/>
    </row>
    <row r="495" spans="2:9" x14ac:dyDescent="0.25">
      <c r="B495" s="620">
        <v>42642</v>
      </c>
      <c r="C495" s="362">
        <v>7978</v>
      </c>
      <c r="D495" s="621">
        <v>16.036825</v>
      </c>
      <c r="E495" s="363">
        <v>15.9</v>
      </c>
      <c r="F495" s="363">
        <f t="shared" si="91"/>
        <v>-1091.5898499999998</v>
      </c>
      <c r="G495" s="363">
        <f t="shared" si="92"/>
        <v>127941.78985</v>
      </c>
      <c r="H495" s="364">
        <f t="shared" si="93"/>
        <v>-8.5319257396648009E-3</v>
      </c>
      <c r="I495" s="363"/>
    </row>
    <row r="496" spans="2:9" x14ac:dyDescent="0.25">
      <c r="B496" s="620">
        <v>42642</v>
      </c>
      <c r="C496" s="362">
        <v>7764</v>
      </c>
      <c r="D496" s="621">
        <v>16.038399999999999</v>
      </c>
      <c r="E496" s="363">
        <v>15.9</v>
      </c>
      <c r="F496" s="363">
        <f t="shared" si="91"/>
        <v>-1074.5375999999919</v>
      </c>
      <c r="G496" s="363">
        <f t="shared" si="92"/>
        <v>124522.1376</v>
      </c>
      <c r="H496" s="364">
        <f t="shared" si="93"/>
        <v>-8.6292897047086353E-3</v>
      </c>
      <c r="I496" s="363"/>
    </row>
    <row r="497" spans="2:9" x14ac:dyDescent="0.25">
      <c r="B497" s="620">
        <v>42642</v>
      </c>
      <c r="C497" s="362">
        <v>8178</v>
      </c>
      <c r="D497" s="621">
        <v>16.019235999999999</v>
      </c>
      <c r="E497" s="363">
        <v>15.9</v>
      </c>
      <c r="F497" s="363">
        <f t="shared" si="91"/>
        <v>-975.11200799999187</v>
      </c>
      <c r="G497" s="363">
        <f t="shared" si="92"/>
        <v>131005.31200799999</v>
      </c>
      <c r="H497" s="364">
        <f t="shared" si="93"/>
        <v>-7.4433012910228059E-3</v>
      </c>
      <c r="I497" s="363" t="s">
        <v>283</v>
      </c>
    </row>
    <row r="498" spans="2:9" x14ac:dyDescent="0.25">
      <c r="B498" s="620">
        <v>42643</v>
      </c>
      <c r="C498" s="362">
        <v>8178</v>
      </c>
      <c r="D498" s="621">
        <v>16.019235999999999</v>
      </c>
      <c r="E498" s="363">
        <v>15.81</v>
      </c>
      <c r="F498" s="363">
        <f>C498*(E498-D498)</f>
        <v>-1711.1320079999907</v>
      </c>
      <c r="G498" s="363">
        <f>IF(C498=0, 0,D498*C498)</f>
        <v>131005.31200799999</v>
      </c>
      <c r="H498" s="364">
        <f>IF(C498=0, D498, (E498-D498)/D498)</f>
        <v>-1.3061546755413234E-2</v>
      </c>
      <c r="I498" s="363"/>
    </row>
    <row r="499" spans="2:9" x14ac:dyDescent="0.25">
      <c r="B499" s="620">
        <v>42646</v>
      </c>
      <c r="C499" s="362">
        <v>8178</v>
      </c>
      <c r="D499" s="621">
        <v>16.019235999999999</v>
      </c>
      <c r="E499" s="363">
        <v>15.98</v>
      </c>
      <c r="F499" s="363">
        <f t="shared" ref="F499:F508" si="94">C499*(E499-D499)</f>
        <v>-320.8720079999913</v>
      </c>
      <c r="G499" s="363">
        <f t="shared" ref="G499:G508" si="95">IF(C499=0, 0,D499*C499)</f>
        <v>131005.31200799999</v>
      </c>
      <c r="H499" s="364">
        <f t="shared" ref="H499:H508" si="96">IF(C499=0, D499, (E499-D499)/D499)</f>
        <v>-2.4493053226757469E-3</v>
      </c>
      <c r="I499" s="363"/>
    </row>
    <row r="500" spans="2:9" x14ac:dyDescent="0.25">
      <c r="B500" s="620">
        <v>42647</v>
      </c>
      <c r="C500" s="362">
        <v>8678</v>
      </c>
      <c r="D500" s="621">
        <v>16.010061</v>
      </c>
      <c r="E500" s="363">
        <v>15.63</v>
      </c>
      <c r="F500" s="363">
        <f t="shared" si="94"/>
        <v>-3298.169357999996</v>
      </c>
      <c r="G500" s="363">
        <f t="shared" si="95"/>
        <v>138935.309358</v>
      </c>
      <c r="H500" s="364">
        <f t="shared" si="96"/>
        <v>-2.3738885192255015E-2</v>
      </c>
      <c r="I500" s="363"/>
    </row>
    <row r="501" spans="2:9" x14ac:dyDescent="0.25">
      <c r="B501" s="620">
        <v>42647</v>
      </c>
      <c r="C501" s="362">
        <v>9178</v>
      </c>
      <c r="D501" s="621">
        <v>15.988811</v>
      </c>
      <c r="E501" s="363">
        <v>15.63</v>
      </c>
      <c r="F501" s="363">
        <f t="shared" si="94"/>
        <v>-3293.1673579999938</v>
      </c>
      <c r="G501" s="363">
        <f t="shared" si="95"/>
        <v>146745.30735799999</v>
      </c>
      <c r="H501" s="364">
        <f t="shared" si="96"/>
        <v>-2.2441381038277287E-2</v>
      </c>
      <c r="I501" s="363"/>
    </row>
    <row r="502" spans="2:9" x14ac:dyDescent="0.25">
      <c r="B502" s="620">
        <v>42648</v>
      </c>
      <c r="C502" s="362">
        <v>8178</v>
      </c>
      <c r="D502" s="621">
        <v>15.977725</v>
      </c>
      <c r="E502" s="363">
        <v>16.12</v>
      </c>
      <c r="F502" s="363">
        <f t="shared" si="94"/>
        <v>1163.524950000012</v>
      </c>
      <c r="G502" s="363">
        <f t="shared" si="95"/>
        <v>130665.83504999999</v>
      </c>
      <c r="H502" s="364">
        <f t="shared" si="96"/>
        <v>8.904584351026288E-3</v>
      </c>
      <c r="I502" s="363">
        <v>15.75</v>
      </c>
    </row>
    <row r="503" spans="2:9" x14ac:dyDescent="0.25">
      <c r="B503" s="620">
        <v>42648</v>
      </c>
      <c r="C503" s="383">
        <v>7678</v>
      </c>
      <c r="D503" s="622">
        <v>15.951529000000001</v>
      </c>
      <c r="E503" s="363">
        <v>16.12</v>
      </c>
      <c r="F503" s="363">
        <f t="shared" si="94"/>
        <v>1293.5203380000021</v>
      </c>
      <c r="G503" s="363">
        <f t="shared" si="95"/>
        <v>122475.839662</v>
      </c>
      <c r="H503" s="364">
        <f t="shared" si="96"/>
        <v>1.0561432700275958E-2</v>
      </c>
      <c r="I503" s="363" t="s">
        <v>287</v>
      </c>
    </row>
    <row r="504" spans="2:9" x14ac:dyDescent="0.25">
      <c r="B504" s="620">
        <v>42649</v>
      </c>
      <c r="C504" s="362">
        <v>8678</v>
      </c>
      <c r="D504" s="621">
        <v>15.941579000000001</v>
      </c>
      <c r="E504" s="363">
        <v>16.079999999999998</v>
      </c>
      <c r="F504" s="363">
        <f t="shared" si="94"/>
        <v>1201.2174379999781</v>
      </c>
      <c r="G504" s="363">
        <f t="shared" si="95"/>
        <v>138341.022562</v>
      </c>
      <c r="H504" s="364">
        <f t="shared" si="96"/>
        <v>8.683016908174369E-3</v>
      </c>
      <c r="I504" s="363"/>
    </row>
    <row r="505" spans="2:9" x14ac:dyDescent="0.25">
      <c r="B505" s="620">
        <v>42650</v>
      </c>
      <c r="C505" s="362">
        <v>8978</v>
      </c>
      <c r="D505" s="621">
        <v>15.935176999999999</v>
      </c>
      <c r="E505" s="363">
        <v>15.56</v>
      </c>
      <c r="F505" s="363">
        <f t="shared" si="94"/>
        <v>-3368.3391059999908</v>
      </c>
      <c r="G505" s="363">
        <f t="shared" si="95"/>
        <v>143066.01910599999</v>
      </c>
      <c r="H505" s="364">
        <f t="shared" si="96"/>
        <v>-2.354394933925108E-2</v>
      </c>
      <c r="I505" s="363"/>
    </row>
    <row r="506" spans="2:9" x14ac:dyDescent="0.25">
      <c r="B506" s="620">
        <v>42650</v>
      </c>
      <c r="C506" s="362">
        <v>9278</v>
      </c>
      <c r="D506" s="621">
        <v>15.923692000000001</v>
      </c>
      <c r="E506" s="363">
        <v>15.56</v>
      </c>
      <c r="F506" s="363">
        <f t="shared" si="94"/>
        <v>-3374.3343760000034</v>
      </c>
      <c r="G506" s="363">
        <f t="shared" si="95"/>
        <v>147740.01437600001</v>
      </c>
      <c r="H506" s="364">
        <f t="shared" si="96"/>
        <v>-2.2839678134945106E-2</v>
      </c>
      <c r="I506" s="363">
        <v>15.8</v>
      </c>
    </row>
    <row r="507" spans="2:9" x14ac:dyDescent="0.25">
      <c r="B507" s="620">
        <v>42653</v>
      </c>
      <c r="C507" s="383">
        <v>9678</v>
      </c>
      <c r="D507" s="622">
        <v>15.9153</v>
      </c>
      <c r="E507" s="363">
        <v>15.72</v>
      </c>
      <c r="F507" s="363">
        <f t="shared" si="94"/>
        <v>-1890.1133999999961</v>
      </c>
      <c r="G507" s="363">
        <f t="shared" si="95"/>
        <v>154028.27340000001</v>
      </c>
      <c r="H507" s="364">
        <f t="shared" si="96"/>
        <v>-1.2271210721758281E-2</v>
      </c>
      <c r="I507" s="363"/>
    </row>
    <row r="508" spans="2:9" x14ac:dyDescent="0.25">
      <c r="B508" s="620">
        <v>42661</v>
      </c>
      <c r="C508" s="383">
        <v>10000</v>
      </c>
      <c r="D508" s="622">
        <v>15.901258</v>
      </c>
      <c r="E508" s="363">
        <v>14.2</v>
      </c>
      <c r="F508" s="363">
        <f t="shared" si="94"/>
        <v>-17012.580000000009</v>
      </c>
      <c r="G508" s="363">
        <f t="shared" si="95"/>
        <v>159012.58000000002</v>
      </c>
      <c r="H508" s="364">
        <f t="shared" si="96"/>
        <v>-0.10698889358313669</v>
      </c>
      <c r="I508" s="363"/>
    </row>
    <row r="509" spans="2:9" x14ac:dyDescent="0.25">
      <c r="B509" s="620">
        <v>42663</v>
      </c>
      <c r="C509" s="362">
        <v>10000</v>
      </c>
      <c r="D509" s="621">
        <v>15.901258</v>
      </c>
      <c r="E509" s="363">
        <v>14.7</v>
      </c>
      <c r="F509" s="363">
        <f>C509*(E509-D509)</f>
        <v>-12012.580000000011</v>
      </c>
      <c r="G509" s="363">
        <f>IF(C509=0, 0,D509*C509)</f>
        <v>159012.58000000002</v>
      </c>
      <c r="H509" s="365">
        <f>IF(C509=0, D509, (E509-D509)/D509)</f>
        <v>-7.5544840540289399E-2</v>
      </c>
      <c r="I509" s="363"/>
    </row>
    <row r="510" spans="2:9" x14ac:dyDescent="0.25">
      <c r="B510" s="620">
        <v>42668</v>
      </c>
      <c r="C510" s="362">
        <v>11000</v>
      </c>
      <c r="D510" s="621">
        <v>15.74728</v>
      </c>
      <c r="E510" s="363">
        <v>14.18</v>
      </c>
      <c r="F510" s="363">
        <f>C510*(E510-D510)</f>
        <v>-17240.080000000002</v>
      </c>
      <c r="G510" s="363">
        <f>IF(C510=0, 0,D510*C510)</f>
        <v>173220.08</v>
      </c>
      <c r="H510" s="365">
        <f>IF(C510=0, D510, (E510-D510)/D510)</f>
        <v>-9.9527029429844413E-2</v>
      </c>
      <c r="I510" s="363"/>
    </row>
    <row r="511" spans="2:9" x14ac:dyDescent="0.25">
      <c r="B511" s="620">
        <v>42670</v>
      </c>
      <c r="C511" s="362">
        <v>11500</v>
      </c>
      <c r="D511" s="621">
        <v>15.679137000000001</v>
      </c>
      <c r="E511" s="363">
        <v>13.95</v>
      </c>
      <c r="F511" s="363">
        <f>C511*(E511-D511)</f>
        <v>-19885.075500000017</v>
      </c>
      <c r="G511" s="363">
        <f>IF(C511=0, 0,D511*C511)</f>
        <v>180310.07550000001</v>
      </c>
      <c r="H511" s="365">
        <f>IF(C511=0, D511, (E511-D511)/D511)</f>
        <v>-0.11028266415428357</v>
      </c>
      <c r="I511" s="363"/>
    </row>
    <row r="512" spans="2:9" ht="15" customHeight="1" x14ac:dyDescent="0.25">
      <c r="B512" s="620">
        <v>42670</v>
      </c>
      <c r="C512" s="362">
        <v>12000</v>
      </c>
      <c r="D512" s="621">
        <v>15.6113</v>
      </c>
      <c r="E512" s="363">
        <v>13.95</v>
      </c>
      <c r="F512" s="363">
        <f t="shared" ref="F512:F519" si="97">C512*(E512-D512)</f>
        <v>-19935.600000000009</v>
      </c>
      <c r="G512" s="363">
        <f t="shared" ref="G512:G519" si="98">IF(C512=0, 0,D512*C512)</f>
        <v>187335.6</v>
      </c>
      <c r="H512" s="365">
        <f t="shared" ref="H512:H519" si="99">IF(C512=0, D512, (E512-D512)/D512)</f>
        <v>-0.10641650599245422</v>
      </c>
      <c r="I512" s="363"/>
    </row>
    <row r="513" spans="2:9" x14ac:dyDescent="0.25">
      <c r="B513" s="620">
        <v>42670</v>
      </c>
      <c r="C513" s="362">
        <v>12500</v>
      </c>
      <c r="D513" s="621">
        <v>15.542006000000001</v>
      </c>
      <c r="E513" s="363">
        <v>13.95</v>
      </c>
      <c r="F513" s="363">
        <f t="shared" si="97"/>
        <v>-19900.075000000015</v>
      </c>
      <c r="G513" s="363">
        <f t="shared" si="98"/>
        <v>194275.07500000001</v>
      </c>
      <c r="H513" s="365">
        <f t="shared" si="99"/>
        <v>-0.10243246592492637</v>
      </c>
      <c r="I513" s="363"/>
    </row>
    <row r="514" spans="2:9" x14ac:dyDescent="0.25">
      <c r="B514" s="620">
        <v>42671</v>
      </c>
      <c r="C514" s="362">
        <v>12500</v>
      </c>
      <c r="D514" s="621">
        <v>15.536431</v>
      </c>
      <c r="E514" s="363">
        <v>13.72</v>
      </c>
      <c r="F514" s="363">
        <f t="shared" si="97"/>
        <v>-22705.387499999997</v>
      </c>
      <c r="G514" s="363">
        <f t="shared" si="98"/>
        <v>194205.38750000001</v>
      </c>
      <c r="H514" s="365">
        <f t="shared" si="99"/>
        <v>-0.11691430290521676</v>
      </c>
      <c r="I514" s="363"/>
    </row>
    <row r="515" spans="2:9" x14ac:dyDescent="0.25">
      <c r="B515" s="620">
        <v>42674</v>
      </c>
      <c r="C515" s="362">
        <v>12500</v>
      </c>
      <c r="D515" s="621">
        <v>15.5313</v>
      </c>
      <c r="E515" s="363">
        <v>13.18</v>
      </c>
      <c r="F515" s="363">
        <f t="shared" si="97"/>
        <v>-29391.250000000004</v>
      </c>
      <c r="G515" s="363">
        <f t="shared" si="98"/>
        <v>194141.25</v>
      </c>
      <c r="H515" s="365">
        <f t="shared" si="99"/>
        <v>-0.15139106192012261</v>
      </c>
      <c r="I515" s="363"/>
    </row>
    <row r="516" spans="2:9" x14ac:dyDescent="0.25">
      <c r="B516" s="620">
        <v>42676</v>
      </c>
      <c r="C516" s="362">
        <v>12500</v>
      </c>
      <c r="D516" s="621">
        <v>15.528746</v>
      </c>
      <c r="E516" s="363">
        <v>12.78</v>
      </c>
      <c r="F516" s="363">
        <f t="shared" si="97"/>
        <v>-34359.325000000004</v>
      </c>
      <c r="G516" s="363">
        <f t="shared" si="98"/>
        <v>194109.32500000001</v>
      </c>
      <c r="H516" s="364">
        <f t="shared" si="99"/>
        <v>-0.17701017197396368</v>
      </c>
      <c r="I516" s="363"/>
    </row>
    <row r="517" spans="2:9" x14ac:dyDescent="0.25">
      <c r="B517" s="620">
        <v>42677</v>
      </c>
      <c r="C517" s="362">
        <v>10000</v>
      </c>
      <c r="D517" s="621">
        <v>15.813000000000001</v>
      </c>
      <c r="E517" s="363">
        <v>14.15</v>
      </c>
      <c r="F517" s="363">
        <f t="shared" si="97"/>
        <v>-16630.000000000004</v>
      </c>
      <c r="G517" s="363">
        <f t="shared" si="98"/>
        <v>158130</v>
      </c>
      <c r="H517" s="364">
        <f t="shared" si="99"/>
        <v>-0.10516663504711314</v>
      </c>
      <c r="I517" s="363"/>
    </row>
    <row r="518" spans="2:9" x14ac:dyDescent="0.25">
      <c r="B518" s="620">
        <v>42678</v>
      </c>
      <c r="C518" s="362">
        <v>11000</v>
      </c>
      <c r="D518" s="621">
        <v>15.62</v>
      </c>
      <c r="E518" s="363">
        <v>13.69</v>
      </c>
      <c r="F518" s="363">
        <f t="shared" si="97"/>
        <v>-21229.999999999996</v>
      </c>
      <c r="G518" s="363">
        <f t="shared" si="98"/>
        <v>171820</v>
      </c>
      <c r="H518" s="364">
        <f t="shared" si="99"/>
        <v>-0.12355953905249678</v>
      </c>
      <c r="I518" s="363"/>
    </row>
    <row r="519" spans="2:9" x14ac:dyDescent="0.25">
      <c r="B519" s="620">
        <v>42701</v>
      </c>
      <c r="C519" s="362">
        <v>7678</v>
      </c>
      <c r="D519" s="621">
        <v>15.484220000000001</v>
      </c>
      <c r="E519" s="363">
        <v>16.28</v>
      </c>
      <c r="F519" s="363">
        <f t="shared" si="97"/>
        <v>6109.9988400000047</v>
      </c>
      <c r="G519" s="363">
        <f t="shared" si="98"/>
        <v>118887.84116000001</v>
      </c>
      <c r="H519" s="364">
        <f t="shared" si="99"/>
        <v>5.1392966516879801E-2</v>
      </c>
      <c r="I519" s="363" t="s">
        <v>298</v>
      </c>
    </row>
    <row r="520" spans="2:9" x14ac:dyDescent="0.25">
      <c r="B520" s="620">
        <v>42702</v>
      </c>
      <c r="C520" s="362">
        <v>8178</v>
      </c>
      <c r="D520" s="621">
        <v>15.519399999999999</v>
      </c>
      <c r="E520" s="363">
        <v>15.62</v>
      </c>
      <c r="F520" s="363">
        <f t="shared" ref="F520:F537" si="100">C520*(E520-D520)</f>
        <v>822.70680000000016</v>
      </c>
      <c r="G520" s="363">
        <f t="shared" ref="G520:G537" si="101">IF(C520=0, 0,D520*C520)</f>
        <v>126917.6532</v>
      </c>
      <c r="H520" s="364">
        <f t="shared" ref="H520:H537" si="102">IF(C520=0, D520, (E520-D520)/D520)</f>
        <v>6.4822093637640649E-3</v>
      </c>
      <c r="I520" s="363" t="s">
        <v>302</v>
      </c>
    </row>
    <row r="521" spans="2:9" x14ac:dyDescent="0.25">
      <c r="B521" s="620">
        <v>42702</v>
      </c>
      <c r="C521" s="362">
        <v>8678</v>
      </c>
      <c r="D521" s="621">
        <v>15.5304</v>
      </c>
      <c r="E521" s="363">
        <v>15.54</v>
      </c>
      <c r="F521" s="363">
        <f t="shared" si="100"/>
        <v>83.308799999990825</v>
      </c>
      <c r="G521" s="363">
        <f t="shared" si="101"/>
        <v>134772.8112</v>
      </c>
      <c r="H521" s="364">
        <f t="shared" si="102"/>
        <v>6.1814248184199655E-4</v>
      </c>
      <c r="I521" s="363"/>
    </row>
    <row r="522" spans="2:9" x14ac:dyDescent="0.25">
      <c r="B522" s="620">
        <v>42703</v>
      </c>
      <c r="C522" s="362">
        <v>8978</v>
      </c>
      <c r="D522" s="621">
        <v>15.5053</v>
      </c>
      <c r="E522" s="363">
        <v>14.95</v>
      </c>
      <c r="F522" s="363">
        <f t="shared" si="100"/>
        <v>-4985.4834000000074</v>
      </c>
      <c r="G522" s="363">
        <f t="shared" si="101"/>
        <v>139206.5834</v>
      </c>
      <c r="H522" s="364">
        <f t="shared" si="102"/>
        <v>-3.5813560524465882E-2</v>
      </c>
      <c r="I522" s="363"/>
    </row>
    <row r="523" spans="2:9" x14ac:dyDescent="0.25">
      <c r="B523" s="620">
        <v>42704</v>
      </c>
      <c r="C523" s="362">
        <v>5178</v>
      </c>
      <c r="D523" s="621">
        <v>14.3947</v>
      </c>
      <c r="E523" s="363">
        <v>18.059999999999999</v>
      </c>
      <c r="F523" s="363">
        <f t="shared" si="100"/>
        <v>18978.923399999992</v>
      </c>
      <c r="G523" s="363">
        <f t="shared" si="101"/>
        <v>74535.756600000008</v>
      </c>
      <c r="H523" s="364">
        <f t="shared" si="102"/>
        <v>0.25462843963403187</v>
      </c>
      <c r="I523" s="363"/>
    </row>
    <row r="524" spans="2:9" x14ac:dyDescent="0.25">
      <c r="B524" s="620">
        <v>42705</v>
      </c>
      <c r="C524" s="362">
        <v>4678</v>
      </c>
      <c r="D524" s="621">
        <v>13.905799999999999</v>
      </c>
      <c r="E524" s="363">
        <v>17.89</v>
      </c>
      <c r="F524" s="363">
        <f t="shared" si="100"/>
        <v>18638.087600000006</v>
      </c>
      <c r="G524" s="363">
        <f t="shared" si="101"/>
        <v>65051.332399999999</v>
      </c>
      <c r="H524" s="364">
        <f t="shared" si="102"/>
        <v>0.28651354111234173</v>
      </c>
      <c r="I524" s="363"/>
    </row>
    <row r="525" spans="2:9" x14ac:dyDescent="0.25">
      <c r="B525" s="620">
        <v>42705</v>
      </c>
      <c r="C525" s="362">
        <v>5000</v>
      </c>
      <c r="D525" s="621">
        <v>14.1645</v>
      </c>
      <c r="E525" s="363">
        <v>17.89</v>
      </c>
      <c r="F525" s="363">
        <f t="shared" si="100"/>
        <v>18627.5</v>
      </c>
      <c r="G525" s="363">
        <f t="shared" si="101"/>
        <v>70822.5</v>
      </c>
      <c r="H525" s="364">
        <f t="shared" si="102"/>
        <v>0.2630166966712556</v>
      </c>
      <c r="I525" s="363"/>
    </row>
    <row r="526" spans="2:9" x14ac:dyDescent="0.25">
      <c r="B526" s="620">
        <v>42708</v>
      </c>
      <c r="C526" s="362">
        <v>5000</v>
      </c>
      <c r="D526" s="621">
        <v>14.1645</v>
      </c>
      <c r="E526" s="363">
        <v>18.2</v>
      </c>
      <c r="F526" s="363">
        <f t="shared" si="100"/>
        <v>20177.499999999996</v>
      </c>
      <c r="G526" s="363">
        <f t="shared" si="101"/>
        <v>70822.5</v>
      </c>
      <c r="H526" s="364">
        <f t="shared" si="102"/>
        <v>0.28490239683716323</v>
      </c>
      <c r="I526" s="363"/>
    </row>
    <row r="527" spans="2:9" x14ac:dyDescent="0.25">
      <c r="B527" s="620">
        <v>42711</v>
      </c>
      <c r="C527" s="362">
        <v>5000</v>
      </c>
      <c r="D527" s="621">
        <v>14.143514</v>
      </c>
      <c r="E527" s="363">
        <v>18.420000000000002</v>
      </c>
      <c r="F527" s="363">
        <f t="shared" si="100"/>
        <v>21382.430000000011</v>
      </c>
      <c r="G527" s="363">
        <f t="shared" si="101"/>
        <v>70717.569999999992</v>
      </c>
      <c r="H527" s="364">
        <f t="shared" si="102"/>
        <v>0.3023637548631834</v>
      </c>
      <c r="I527" s="363"/>
    </row>
    <row r="528" spans="2:9" x14ac:dyDescent="0.25">
      <c r="B528" s="620">
        <v>42713</v>
      </c>
      <c r="C528" s="362">
        <v>5000</v>
      </c>
      <c r="D528" s="621">
        <v>14.127554</v>
      </c>
      <c r="E528" s="363">
        <v>18.25</v>
      </c>
      <c r="F528" s="363">
        <f t="shared" si="100"/>
        <v>20612.23</v>
      </c>
      <c r="G528" s="363">
        <f t="shared" si="101"/>
        <v>70637.77</v>
      </c>
      <c r="H528" s="364">
        <f t="shared" si="102"/>
        <v>0.29180182216964096</v>
      </c>
      <c r="I528" s="363"/>
    </row>
    <row r="529" spans="1:10" x14ac:dyDescent="0.25">
      <c r="B529" s="620">
        <v>42716</v>
      </c>
      <c r="C529" s="362">
        <v>5000</v>
      </c>
      <c r="D529" s="621">
        <v>14.0276</v>
      </c>
      <c r="E529" s="363">
        <v>18.489999999999998</v>
      </c>
      <c r="F529" s="363">
        <f t="shared" si="100"/>
        <v>22311.999999999993</v>
      </c>
      <c r="G529" s="363">
        <f t="shared" si="101"/>
        <v>70138</v>
      </c>
      <c r="H529" s="364">
        <f t="shared" si="102"/>
        <v>0.3181157147338104</v>
      </c>
      <c r="I529" s="363" t="s">
        <v>185</v>
      </c>
    </row>
    <row r="530" spans="1:10" x14ac:dyDescent="0.25">
      <c r="B530" s="620">
        <v>42718</v>
      </c>
      <c r="C530" s="362">
        <v>5000</v>
      </c>
      <c r="D530" s="621">
        <v>14.025399999999999</v>
      </c>
      <c r="E530" s="363">
        <v>18.2</v>
      </c>
      <c r="F530" s="363">
        <f t="shared" si="100"/>
        <v>20873</v>
      </c>
      <c r="G530" s="363">
        <f t="shared" si="101"/>
        <v>70127</v>
      </c>
      <c r="H530" s="364">
        <f t="shared" si="102"/>
        <v>0.29764569994438661</v>
      </c>
      <c r="I530" s="363">
        <v>13.8</v>
      </c>
    </row>
    <row r="531" spans="1:10" x14ac:dyDescent="0.25">
      <c r="B531" s="620">
        <v>42726</v>
      </c>
      <c r="C531" s="362">
        <v>5000</v>
      </c>
      <c r="D531" s="621">
        <v>14.025399999999999</v>
      </c>
      <c r="E531" s="363">
        <v>18.04</v>
      </c>
      <c r="F531" s="363">
        <f t="shared" si="100"/>
        <v>20073</v>
      </c>
      <c r="G531" s="363">
        <f t="shared" si="101"/>
        <v>70127</v>
      </c>
      <c r="H531" s="364">
        <f t="shared" si="102"/>
        <v>0.28623782565916123</v>
      </c>
      <c r="I531" s="363"/>
    </row>
    <row r="532" spans="1:10" x14ac:dyDescent="0.25">
      <c r="B532" s="620">
        <v>42733</v>
      </c>
      <c r="C532" s="362">
        <v>6000</v>
      </c>
      <c r="D532" s="621">
        <v>14.627558000000001</v>
      </c>
      <c r="E532" s="363">
        <v>17.57</v>
      </c>
      <c r="F532" s="443">
        <f t="shared" si="100"/>
        <v>17654.651999999998</v>
      </c>
      <c r="G532" s="363">
        <f t="shared" si="101"/>
        <v>87765.347999999998</v>
      </c>
      <c r="H532" s="365">
        <f t="shared" si="102"/>
        <v>0.20115743174629694</v>
      </c>
      <c r="I532" s="363"/>
      <c r="J532" s="3"/>
    </row>
    <row r="533" spans="1:10" x14ac:dyDescent="0.25">
      <c r="B533" s="620">
        <v>42734</v>
      </c>
      <c r="C533" s="362">
        <v>6000</v>
      </c>
      <c r="D533" s="621">
        <v>14.562623</v>
      </c>
      <c r="E533" s="363">
        <v>17.309999999999999</v>
      </c>
      <c r="F533" s="443">
        <f t="shared" si="100"/>
        <v>16484.261999999992</v>
      </c>
      <c r="G533" s="363">
        <f t="shared" si="101"/>
        <v>87375.737999999998</v>
      </c>
      <c r="H533" s="365">
        <f t="shared" si="102"/>
        <v>0.18865948806063293</v>
      </c>
      <c r="I533" s="363"/>
    </row>
    <row r="534" spans="1:10" x14ac:dyDescent="0.25">
      <c r="B534" s="620">
        <v>42739</v>
      </c>
      <c r="C534" s="362">
        <v>5500</v>
      </c>
      <c r="D534" s="621">
        <v>14.242898</v>
      </c>
      <c r="E534" s="363">
        <v>18.05</v>
      </c>
      <c r="F534" s="443">
        <f t="shared" si="100"/>
        <v>20939.061000000002</v>
      </c>
      <c r="G534" s="363">
        <f t="shared" si="101"/>
        <v>78335.938999999998</v>
      </c>
      <c r="H534" s="365">
        <f t="shared" si="102"/>
        <v>0.26729827033796072</v>
      </c>
      <c r="I534" s="363"/>
    </row>
    <row r="535" spans="1:10" x14ac:dyDescent="0.25">
      <c r="B535" s="620">
        <v>42741</v>
      </c>
      <c r="C535" s="362">
        <v>6000</v>
      </c>
      <c r="D535" s="621">
        <v>14.54599</v>
      </c>
      <c r="E535" s="363">
        <v>17.98</v>
      </c>
      <c r="F535" s="443">
        <f t="shared" si="100"/>
        <v>20604.060000000005</v>
      </c>
      <c r="G535" s="363">
        <f t="shared" si="101"/>
        <v>87275.94</v>
      </c>
      <c r="H535" s="365">
        <f t="shared" si="102"/>
        <v>0.23607949682352322</v>
      </c>
      <c r="I535" s="363"/>
    </row>
    <row r="536" spans="1:10" x14ac:dyDescent="0.25">
      <c r="B536" s="620">
        <v>42748</v>
      </c>
      <c r="C536" s="362">
        <v>6000</v>
      </c>
      <c r="D536" s="621">
        <v>14.527687999999999</v>
      </c>
      <c r="E536" s="363">
        <v>17.46</v>
      </c>
      <c r="F536" s="443">
        <f t="shared" si="100"/>
        <v>17593.872000000007</v>
      </c>
      <c r="G536" s="363">
        <f t="shared" si="101"/>
        <v>87166.127999999997</v>
      </c>
      <c r="H536" s="365">
        <f t="shared" si="102"/>
        <v>0.20184299112150547</v>
      </c>
      <c r="I536" s="363"/>
    </row>
    <row r="537" spans="1:10" x14ac:dyDescent="0.25">
      <c r="A537" s="226" t="s">
        <v>325</v>
      </c>
      <c r="B537" s="620">
        <v>42754</v>
      </c>
      <c r="C537" s="362">
        <v>6000</v>
      </c>
      <c r="D537" s="621">
        <v>14.527687999999999</v>
      </c>
      <c r="E537" s="363">
        <v>17.27</v>
      </c>
      <c r="F537" s="443">
        <f t="shared" si="100"/>
        <v>16453.871999999999</v>
      </c>
      <c r="G537" s="363">
        <f t="shared" si="101"/>
        <v>87166.127999999997</v>
      </c>
      <c r="H537" s="365">
        <f t="shared" si="102"/>
        <v>0.1887645164185795</v>
      </c>
      <c r="I537" s="363"/>
    </row>
    <row r="538" spans="1:10" x14ac:dyDescent="0.25">
      <c r="A538" t="s">
        <v>325</v>
      </c>
      <c r="B538" s="620">
        <v>42760</v>
      </c>
      <c r="C538" s="362">
        <v>6000</v>
      </c>
      <c r="D538" s="621">
        <v>14.527687999999999</v>
      </c>
      <c r="E538" s="363">
        <v>17.75</v>
      </c>
      <c r="F538" s="443">
        <f t="shared" ref="F538:F552" si="103">C538*(E538-D538)</f>
        <v>19333.872000000003</v>
      </c>
      <c r="G538" s="363">
        <f t="shared" ref="G538:G552" si="104">IF(C538=0, 0,D538*C538)</f>
        <v>87166.127999999997</v>
      </c>
      <c r="H538" s="365">
        <f t="shared" ref="H538:H552" si="105">IF(C538=0, D538, (E538-D538)/D538)</f>
        <v>0.22180487356281334</v>
      </c>
      <c r="I538" s="363"/>
    </row>
    <row r="539" spans="1:10" x14ac:dyDescent="0.25">
      <c r="A539" t="s">
        <v>357</v>
      </c>
      <c r="B539" s="620">
        <v>42761</v>
      </c>
      <c r="C539" s="362">
        <v>6000</v>
      </c>
      <c r="D539" s="621">
        <v>14.50817</v>
      </c>
      <c r="E539" s="363">
        <v>17.75</v>
      </c>
      <c r="F539" s="443">
        <f t="shared" si="103"/>
        <v>19450.98</v>
      </c>
      <c r="G539" s="363">
        <f t="shared" si="104"/>
        <v>87049.02</v>
      </c>
      <c r="H539" s="365">
        <f t="shared" si="105"/>
        <v>0.22344858104088938</v>
      </c>
      <c r="I539" s="363"/>
    </row>
    <row r="540" spans="1:10" x14ac:dyDescent="0.25">
      <c r="A540" t="s">
        <v>360</v>
      </c>
      <c r="B540" s="620">
        <v>42762</v>
      </c>
      <c r="C540" s="362">
        <v>6100</v>
      </c>
      <c r="D540" s="621">
        <v>14.553610000000001</v>
      </c>
      <c r="E540" s="363">
        <v>17.41</v>
      </c>
      <c r="F540" s="443">
        <f t="shared" si="103"/>
        <v>17423.978999999996</v>
      </c>
      <c r="G540" s="363">
        <f t="shared" si="104"/>
        <v>88777.021000000008</v>
      </c>
      <c r="H540" s="365">
        <f t="shared" si="105"/>
        <v>0.19626676817641803</v>
      </c>
      <c r="I540" s="363"/>
    </row>
    <row r="541" spans="1:10" x14ac:dyDescent="0.25">
      <c r="A541" t="s">
        <v>370</v>
      </c>
      <c r="B541" s="620">
        <v>42765</v>
      </c>
      <c r="C541" s="362">
        <v>6900</v>
      </c>
      <c r="D541" s="621">
        <v>14.793915999999999</v>
      </c>
      <c r="E541" s="363">
        <v>16.53</v>
      </c>
      <c r="F541" s="443">
        <f t="shared" si="103"/>
        <v>11978.979600000011</v>
      </c>
      <c r="G541" s="363">
        <f t="shared" si="104"/>
        <v>102078.02039999999</v>
      </c>
      <c r="H541" s="365">
        <f t="shared" si="105"/>
        <v>0.11735121383682331</v>
      </c>
      <c r="I541" s="363"/>
    </row>
    <row r="542" spans="1:10" x14ac:dyDescent="0.25">
      <c r="A542" t="s">
        <v>371</v>
      </c>
      <c r="B542" s="620">
        <v>42766</v>
      </c>
      <c r="C542" s="362">
        <v>6900</v>
      </c>
      <c r="D542" s="621">
        <v>14.783497000000001</v>
      </c>
      <c r="E542" s="363">
        <v>16.75</v>
      </c>
      <c r="F542" s="443">
        <f t="shared" si="103"/>
        <v>13568.870699999996</v>
      </c>
      <c r="G542" s="363">
        <f t="shared" si="104"/>
        <v>102006.1293</v>
      </c>
      <c r="H542" s="365">
        <f t="shared" si="105"/>
        <v>0.13302015078029233</v>
      </c>
      <c r="I542" s="363"/>
    </row>
    <row r="543" spans="1:10" x14ac:dyDescent="0.25">
      <c r="B543" s="620">
        <v>42767</v>
      </c>
      <c r="C543" s="362">
        <v>6000</v>
      </c>
      <c r="D543" s="621">
        <v>14.442175000000001</v>
      </c>
      <c r="E543" s="363">
        <v>16.59</v>
      </c>
      <c r="F543" s="443">
        <f t="shared" si="103"/>
        <v>12886.949999999995</v>
      </c>
      <c r="G543" s="363">
        <f t="shared" si="104"/>
        <v>86653.05</v>
      </c>
      <c r="H543" s="365">
        <f t="shared" si="105"/>
        <v>0.14871894295699914</v>
      </c>
      <c r="I543" s="363"/>
    </row>
    <row r="544" spans="1:10" x14ac:dyDescent="0.25">
      <c r="B544" s="620">
        <v>42767</v>
      </c>
      <c r="C544" s="362">
        <v>7000</v>
      </c>
      <c r="D544" s="621">
        <v>14.725436</v>
      </c>
      <c r="E544" s="363">
        <v>16.59</v>
      </c>
      <c r="F544" s="443">
        <f t="shared" si="103"/>
        <v>13051.947999999999</v>
      </c>
      <c r="G544" s="363">
        <f t="shared" si="104"/>
        <v>103078.052</v>
      </c>
      <c r="H544" s="365">
        <f t="shared" si="105"/>
        <v>0.1266219893251378</v>
      </c>
      <c r="I544" s="363"/>
    </row>
    <row r="545" spans="1:13" x14ac:dyDescent="0.25">
      <c r="B545" s="620">
        <v>42767</v>
      </c>
      <c r="C545" s="362">
        <v>7200</v>
      </c>
      <c r="D545" s="621">
        <v>14.771951</v>
      </c>
      <c r="E545" s="363">
        <v>16.59</v>
      </c>
      <c r="F545" s="443">
        <f t="shared" si="103"/>
        <v>13089.952800000001</v>
      </c>
      <c r="G545" s="363">
        <f t="shared" si="104"/>
        <v>106358.0472</v>
      </c>
      <c r="H545" s="365">
        <f t="shared" si="105"/>
        <v>0.12307439958337259</v>
      </c>
      <c r="I545" s="363"/>
    </row>
    <row r="546" spans="1:13" x14ac:dyDescent="0.25">
      <c r="A546" t="s">
        <v>375</v>
      </c>
      <c r="B546" s="620">
        <v>42767</v>
      </c>
      <c r="C546" s="362">
        <v>6500</v>
      </c>
      <c r="D546" s="621">
        <v>14.578353999999999</v>
      </c>
      <c r="E546" s="363">
        <v>16.59</v>
      </c>
      <c r="F546" s="443">
        <f t="shared" si="103"/>
        <v>13075.699000000004</v>
      </c>
      <c r="G546" s="363">
        <f t="shared" si="104"/>
        <v>94759.300999999992</v>
      </c>
      <c r="H546" s="365">
        <f t="shared" si="105"/>
        <v>0.13798855481215511</v>
      </c>
      <c r="I546" s="363"/>
    </row>
    <row r="547" spans="1:13" x14ac:dyDescent="0.25">
      <c r="A547" t="s">
        <v>377</v>
      </c>
      <c r="B547" s="620">
        <v>42768</v>
      </c>
      <c r="C547" s="362">
        <v>6000</v>
      </c>
      <c r="D547" s="621">
        <v>14.368788</v>
      </c>
      <c r="E547" s="363">
        <v>16.68</v>
      </c>
      <c r="F547" s="443">
        <f t="shared" si="103"/>
        <v>13867.271999999995</v>
      </c>
      <c r="G547" s="363">
        <f>IF(C547=0, 0,D547*C547)</f>
        <v>86212.728000000003</v>
      </c>
      <c r="H547" s="365">
        <f t="shared" si="105"/>
        <v>0.16084947456946261</v>
      </c>
      <c r="I547" s="363"/>
    </row>
    <row r="548" spans="1:13" x14ac:dyDescent="0.25">
      <c r="A548" t="s">
        <v>384</v>
      </c>
      <c r="B548" s="620">
        <v>42769</v>
      </c>
      <c r="C548" s="362">
        <v>5300</v>
      </c>
      <c r="D548" s="621">
        <v>14.006677</v>
      </c>
      <c r="E548" s="363">
        <v>17.23</v>
      </c>
      <c r="F548" s="443">
        <f t="shared" si="103"/>
        <v>17083.611900000004</v>
      </c>
      <c r="G548" s="363">
        <f t="shared" si="104"/>
        <v>74235.388099999996</v>
      </c>
      <c r="H548" s="365">
        <f t="shared" si="105"/>
        <v>0.2301276027140485</v>
      </c>
      <c r="I548" s="363"/>
    </row>
    <row r="549" spans="1:13" x14ac:dyDescent="0.25">
      <c r="A549" t="s">
        <v>394</v>
      </c>
      <c r="B549" s="620">
        <v>42772</v>
      </c>
      <c r="C549" s="362">
        <v>6000</v>
      </c>
      <c r="D549" s="621">
        <v>14.311230999999999</v>
      </c>
      <c r="E549" s="363">
        <v>16.52</v>
      </c>
      <c r="F549" s="443">
        <f t="shared" si="103"/>
        <v>13252.614000000001</v>
      </c>
      <c r="G549" s="363">
        <f t="shared" si="104"/>
        <v>85867.385999999999</v>
      </c>
      <c r="H549" s="365">
        <f t="shared" si="105"/>
        <v>0.15433815581622576</v>
      </c>
      <c r="I549" s="363"/>
    </row>
    <row r="550" spans="1:13" x14ac:dyDescent="0.25">
      <c r="A550" t="s">
        <v>399</v>
      </c>
      <c r="B550" s="620">
        <v>42773</v>
      </c>
      <c r="C550" s="362">
        <v>6600</v>
      </c>
      <c r="D550" s="621">
        <v>14.461574000000001</v>
      </c>
      <c r="E550" s="363">
        <v>16.03</v>
      </c>
      <c r="F550" s="443">
        <f t="shared" si="103"/>
        <v>10351.611600000004</v>
      </c>
      <c r="G550" s="363">
        <f t="shared" si="104"/>
        <v>95446.388400000011</v>
      </c>
      <c r="H550" s="365">
        <f t="shared" si="105"/>
        <v>0.10845472283998965</v>
      </c>
      <c r="I550" s="363"/>
    </row>
    <row r="551" spans="1:13" x14ac:dyDescent="0.25">
      <c r="A551" t="s">
        <v>422</v>
      </c>
      <c r="B551" s="620">
        <v>42781</v>
      </c>
      <c r="C551" s="362">
        <v>5700</v>
      </c>
      <c r="D551" s="621">
        <v>14.140828000000001</v>
      </c>
      <c r="E551" s="363">
        <v>16.3</v>
      </c>
      <c r="F551" s="443">
        <f t="shared" si="103"/>
        <v>12307.2804</v>
      </c>
      <c r="G551" s="363">
        <f t="shared" si="104"/>
        <v>80602.719600000011</v>
      </c>
      <c r="H551" s="365">
        <f t="shared" si="105"/>
        <v>0.1526906345229572</v>
      </c>
      <c r="I551" s="363"/>
    </row>
    <row r="552" spans="1:13" x14ac:dyDescent="0.25">
      <c r="A552" t="s">
        <v>424</v>
      </c>
      <c r="B552" s="620">
        <v>42782</v>
      </c>
      <c r="C552" s="362">
        <v>5700</v>
      </c>
      <c r="D552" s="621">
        <v>14.103</v>
      </c>
      <c r="E552" s="363">
        <v>16.170000000000002</v>
      </c>
      <c r="F552" s="443">
        <f t="shared" si="103"/>
        <v>11781.900000000011</v>
      </c>
      <c r="G552" s="363">
        <f t="shared" si="104"/>
        <v>80387.100000000006</v>
      </c>
      <c r="H552" s="365">
        <f t="shared" si="105"/>
        <v>0.14656456073175933</v>
      </c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4" spans="1:13" x14ac:dyDescent="0.25">
      <c r="B554" s="620"/>
      <c r="C554" s="362"/>
      <c r="D554" s="621"/>
      <c r="E554" s="363"/>
      <c r="F554" s="443"/>
      <c r="G554" s="363"/>
      <c r="H554" s="365"/>
      <c r="I554" s="363"/>
    </row>
    <row r="555" spans="1:13" x14ac:dyDescent="0.25">
      <c r="B555" s="620"/>
      <c r="C555" s="362"/>
      <c r="D555" s="621"/>
      <c r="E555" s="363"/>
      <c r="F555" s="443"/>
      <c r="G555" s="363"/>
      <c r="H555" s="365"/>
      <c r="I555" s="363"/>
    </row>
    <row r="556" spans="1:13" x14ac:dyDescent="0.25">
      <c r="B556" s="620"/>
      <c r="C556" s="362"/>
      <c r="D556" s="621"/>
      <c r="E556" s="363"/>
      <c r="F556" s="443"/>
      <c r="G556" s="363"/>
      <c r="H556" s="365"/>
      <c r="I556" s="363"/>
    </row>
    <row r="560" spans="1:13" x14ac:dyDescent="0.25">
      <c r="L560" t="s">
        <v>65</v>
      </c>
      <c r="M560" s="227">
        <f>K823+M823-F823</f>
        <v>14615.571000001626</v>
      </c>
    </row>
    <row r="561" spans="1:13" x14ac:dyDescent="0.25">
      <c r="A561" s="510" t="s">
        <v>1</v>
      </c>
      <c r="B561" s="587" t="s">
        <v>2</v>
      </c>
      <c r="C561" s="510" t="s">
        <v>4</v>
      </c>
      <c r="D561" s="588" t="s">
        <v>5</v>
      </c>
      <c r="E561" s="511" t="s">
        <v>90</v>
      </c>
      <c r="F561" s="511" t="s">
        <v>60</v>
      </c>
      <c r="G561" s="510" t="s">
        <v>3</v>
      </c>
      <c r="H561" s="589" t="s">
        <v>6</v>
      </c>
      <c r="I561" s="588" t="s">
        <v>7</v>
      </c>
      <c r="J561" s="511" t="s">
        <v>89</v>
      </c>
      <c r="K561" s="511" t="s">
        <v>61</v>
      </c>
      <c r="L561" s="510" t="s">
        <v>37</v>
      </c>
      <c r="M561" s="511" t="s">
        <v>38</v>
      </c>
    </row>
    <row r="562" spans="1:13" x14ac:dyDescent="0.25">
      <c r="A562" s="512" t="s">
        <v>50</v>
      </c>
      <c r="B562" s="545">
        <v>42187</v>
      </c>
      <c r="C562" s="497">
        <v>1000</v>
      </c>
      <c r="D562" s="498">
        <v>27.25</v>
      </c>
      <c r="E562" s="499">
        <v>0</v>
      </c>
      <c r="F562" s="499">
        <f>C562*D562+E562</f>
        <v>27250</v>
      </c>
      <c r="G562" s="496">
        <v>42187</v>
      </c>
      <c r="H562" s="513">
        <v>2000</v>
      </c>
      <c r="I562" s="498">
        <v>27.34</v>
      </c>
      <c r="J562" s="499">
        <v>-5.49</v>
      </c>
      <c r="K562" s="499">
        <f>H562*I562-J562</f>
        <v>54685.49</v>
      </c>
      <c r="L562" s="496">
        <v>42257</v>
      </c>
      <c r="M562" s="499">
        <v>850.5</v>
      </c>
    </row>
    <row r="563" spans="1:13" x14ac:dyDescent="0.25">
      <c r="A563" s="514" t="s">
        <v>71</v>
      </c>
      <c r="B563" s="545">
        <v>42187</v>
      </c>
      <c r="C563" s="497">
        <v>80</v>
      </c>
      <c r="D563" s="498">
        <v>27.152249999999999</v>
      </c>
      <c r="E563" s="499">
        <v>0</v>
      </c>
      <c r="F563" s="499">
        <f t="shared" ref="F563:F626" si="106">C563*D563+E563</f>
        <v>2172.1799999999998</v>
      </c>
      <c r="G563" s="496">
        <v>42199</v>
      </c>
      <c r="H563" s="513">
        <v>102</v>
      </c>
      <c r="I563" s="498">
        <v>25.28</v>
      </c>
      <c r="J563" s="499">
        <v>0.05</v>
      </c>
      <c r="K563" s="499">
        <f t="shared" ref="K563:K590" si="107">H563*I563-J563</f>
        <v>2578.5099999999998</v>
      </c>
      <c r="L563" s="496">
        <v>42439</v>
      </c>
      <c r="M563" s="499">
        <v>483.9</v>
      </c>
    </row>
    <row r="564" spans="1:13" x14ac:dyDescent="0.25">
      <c r="A564" s="497"/>
      <c r="B564" s="545">
        <v>42187</v>
      </c>
      <c r="C564" s="497">
        <v>1000</v>
      </c>
      <c r="D564" s="498">
        <v>27.1</v>
      </c>
      <c r="E564" s="499">
        <v>0</v>
      </c>
      <c r="F564" s="499">
        <f t="shared" si="106"/>
        <v>27100</v>
      </c>
      <c r="G564" s="496">
        <v>42227</v>
      </c>
      <c r="H564" s="513">
        <v>200</v>
      </c>
      <c r="I564" s="498">
        <v>19.649999999999999</v>
      </c>
      <c r="J564" s="499">
        <v>7.0000000000000007E-2</v>
      </c>
      <c r="K564" s="499">
        <f t="shared" si="107"/>
        <v>3929.9299999999994</v>
      </c>
      <c r="L564" s="496">
        <v>42531</v>
      </c>
      <c r="M564" s="499">
        <v>483.9</v>
      </c>
    </row>
    <row r="565" spans="1:13" x14ac:dyDescent="0.25">
      <c r="A565" s="497"/>
      <c r="B565" s="608">
        <v>42187</v>
      </c>
      <c r="C565" s="497">
        <v>500</v>
      </c>
      <c r="D565" s="498">
        <v>27.039332999999999</v>
      </c>
      <c r="E565" s="499">
        <v>0</v>
      </c>
      <c r="F565" s="499">
        <f t="shared" si="106"/>
        <v>13519.666499999999</v>
      </c>
      <c r="G565" s="496">
        <v>42227</v>
      </c>
      <c r="H565" s="513">
        <v>200</v>
      </c>
      <c r="I565" s="498">
        <v>18.7</v>
      </c>
      <c r="J565" s="499">
        <v>7.0000000000000007E-2</v>
      </c>
      <c r="K565" s="499">
        <f t="shared" si="107"/>
        <v>3739.93</v>
      </c>
      <c r="L565" s="496">
        <v>42625</v>
      </c>
      <c r="M565" s="499">
        <v>433.9</v>
      </c>
    </row>
    <row r="566" spans="1:13" x14ac:dyDescent="0.25">
      <c r="A566" s="497"/>
      <c r="B566" s="608"/>
      <c r="C566" s="497">
        <v>500</v>
      </c>
      <c r="D566" s="498">
        <v>27.039332999999999</v>
      </c>
      <c r="E566" s="499">
        <v>0</v>
      </c>
      <c r="F566" s="499">
        <f t="shared" si="106"/>
        <v>13519.666499999999</v>
      </c>
      <c r="G566" s="496">
        <v>42257</v>
      </c>
      <c r="H566" s="513">
        <v>1600</v>
      </c>
      <c r="I566" s="498">
        <v>16.445</v>
      </c>
      <c r="J566" s="499">
        <v>0.48</v>
      </c>
      <c r="K566" s="499">
        <f t="shared" si="107"/>
        <v>26311.52</v>
      </c>
      <c r="L566" s="496">
        <v>42716</v>
      </c>
      <c r="M566" s="499">
        <v>500</v>
      </c>
    </row>
    <row r="567" spans="1:13" x14ac:dyDescent="0.25">
      <c r="A567" s="497"/>
      <c r="B567" s="608"/>
      <c r="C567" s="497">
        <v>500</v>
      </c>
      <c r="D567" s="498">
        <v>27.039332999999999</v>
      </c>
      <c r="E567" s="499">
        <v>0</v>
      </c>
      <c r="F567" s="499">
        <f t="shared" si="106"/>
        <v>13519.666499999999</v>
      </c>
      <c r="G567" s="609">
        <v>42265</v>
      </c>
      <c r="H567" s="513">
        <v>200</v>
      </c>
      <c r="I567" s="498">
        <v>15.65</v>
      </c>
      <c r="J567" s="499">
        <v>0.05</v>
      </c>
      <c r="K567" s="499">
        <f t="shared" si="107"/>
        <v>3129.95</v>
      </c>
      <c r="L567" s="497"/>
      <c r="M567" s="499"/>
    </row>
    <row r="568" spans="1:13" x14ac:dyDescent="0.25">
      <c r="A568" s="497"/>
      <c r="B568" s="608"/>
      <c r="C568" s="497">
        <v>500</v>
      </c>
      <c r="D568" s="498">
        <v>27.039332999999999</v>
      </c>
      <c r="E568" s="499">
        <v>0</v>
      </c>
      <c r="F568" s="499">
        <f t="shared" si="106"/>
        <v>13519.666499999999</v>
      </c>
      <c r="G568" s="609"/>
      <c r="H568" s="513">
        <v>2400</v>
      </c>
      <c r="I568" s="498">
        <v>15.7</v>
      </c>
      <c r="J568" s="499">
        <v>0.7</v>
      </c>
      <c r="K568" s="499">
        <f t="shared" si="107"/>
        <v>37679.300000000003</v>
      </c>
      <c r="L568" s="497"/>
      <c r="M568" s="499"/>
    </row>
    <row r="569" spans="1:13" x14ac:dyDescent="0.25">
      <c r="A569" s="497"/>
      <c r="B569" s="608"/>
      <c r="C569" s="497">
        <v>1000</v>
      </c>
      <c r="D569" s="498">
        <v>27.039332999999999</v>
      </c>
      <c r="E569" s="499">
        <v>0</v>
      </c>
      <c r="F569" s="499">
        <f t="shared" si="106"/>
        <v>27039.332999999999</v>
      </c>
      <c r="G569" s="496">
        <v>42271</v>
      </c>
      <c r="H569" s="590">
        <v>918</v>
      </c>
      <c r="I569" s="591">
        <v>16.45</v>
      </c>
      <c r="J569" s="592">
        <v>0.28000000000000003</v>
      </c>
      <c r="K569" s="592">
        <f t="shared" si="107"/>
        <v>15100.819999999998</v>
      </c>
      <c r="L569" s="497"/>
      <c r="M569" s="499"/>
    </row>
    <row r="570" spans="1:13" ht="60" x14ac:dyDescent="0.25">
      <c r="A570" s="497"/>
      <c r="B570" s="545">
        <v>42198</v>
      </c>
      <c r="C570" s="497">
        <v>100</v>
      </c>
      <c r="D570" s="498">
        <v>24.77</v>
      </c>
      <c r="E570" s="499">
        <v>0</v>
      </c>
      <c r="F570" s="499">
        <f t="shared" si="106"/>
        <v>2477</v>
      </c>
      <c r="G570" s="610" t="s">
        <v>139</v>
      </c>
      <c r="H570" s="513">
        <v>500</v>
      </c>
      <c r="I570" s="498">
        <v>15.95</v>
      </c>
      <c r="J570" s="499">
        <v>0.15</v>
      </c>
      <c r="K570" s="592">
        <f t="shared" si="107"/>
        <v>7974.85</v>
      </c>
      <c r="L570" s="497"/>
      <c r="M570" s="499"/>
    </row>
    <row r="571" spans="1:13" x14ac:dyDescent="0.25">
      <c r="A571" s="497"/>
      <c r="B571" s="545">
        <v>42205</v>
      </c>
      <c r="C571" s="497">
        <v>50</v>
      </c>
      <c r="D571" s="498">
        <v>24.35</v>
      </c>
      <c r="E571" s="499">
        <v>0</v>
      </c>
      <c r="F571" s="499">
        <f t="shared" si="106"/>
        <v>1217.5</v>
      </c>
      <c r="G571" s="610"/>
      <c r="H571" s="513">
        <v>500</v>
      </c>
      <c r="I571" s="498">
        <v>16.100000000000001</v>
      </c>
      <c r="J571" s="499">
        <v>0.15</v>
      </c>
      <c r="K571" s="592">
        <f t="shared" si="107"/>
        <v>8049.8500000000013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24.02</v>
      </c>
      <c r="E572" s="499">
        <v>0</v>
      </c>
      <c r="F572" s="499">
        <f t="shared" si="106"/>
        <v>480.4</v>
      </c>
      <c r="G572" s="610"/>
      <c r="H572" s="513">
        <v>500</v>
      </c>
      <c r="I572" s="498">
        <v>16.170000000000002</v>
      </c>
      <c r="J572" s="499">
        <v>0.15</v>
      </c>
      <c r="K572" s="592">
        <f t="shared" si="107"/>
        <v>8084.8500000000013</v>
      </c>
      <c r="L572" s="497"/>
      <c r="M572" s="499"/>
    </row>
    <row r="573" spans="1:13" x14ac:dyDescent="0.25">
      <c r="A573" s="497"/>
      <c r="B573" s="545">
        <v>42207</v>
      </c>
      <c r="C573" s="497">
        <v>20</v>
      </c>
      <c r="D573" s="498">
        <v>23.91</v>
      </c>
      <c r="E573" s="499">
        <v>0</v>
      </c>
      <c r="F573" s="499">
        <f t="shared" si="106"/>
        <v>478.2</v>
      </c>
      <c r="G573" s="610"/>
      <c r="H573" s="513">
        <v>500</v>
      </c>
      <c r="I573" s="498">
        <v>16.28</v>
      </c>
      <c r="J573" s="499">
        <v>0.15</v>
      </c>
      <c r="K573" s="592">
        <f t="shared" si="107"/>
        <v>8139.8500000000013</v>
      </c>
      <c r="L573" s="499"/>
      <c r="M573" s="499"/>
    </row>
    <row r="574" spans="1:13" x14ac:dyDescent="0.25">
      <c r="A574" s="497"/>
      <c r="B574" s="545">
        <v>42207</v>
      </c>
      <c r="C574" s="497">
        <v>20</v>
      </c>
      <c r="D574" s="498">
        <v>23.7</v>
      </c>
      <c r="E574" s="499">
        <v>0</v>
      </c>
      <c r="F574" s="499">
        <f t="shared" si="106"/>
        <v>474</v>
      </c>
      <c r="G574" s="610"/>
      <c r="H574" s="513">
        <v>500</v>
      </c>
      <c r="I574" s="498">
        <v>16.39</v>
      </c>
      <c r="J574" s="499">
        <v>0.15</v>
      </c>
      <c r="K574" s="592">
        <f t="shared" si="107"/>
        <v>8194.85</v>
      </c>
      <c r="L574" s="497"/>
      <c r="M574" s="499"/>
    </row>
    <row r="575" spans="1:13" x14ac:dyDescent="0.25">
      <c r="A575" s="497"/>
      <c r="B575" s="545">
        <v>42207</v>
      </c>
      <c r="C575" s="497">
        <v>20</v>
      </c>
      <c r="D575" s="498">
        <v>23.6</v>
      </c>
      <c r="E575" s="499">
        <v>0</v>
      </c>
      <c r="F575" s="499">
        <f t="shared" si="106"/>
        <v>472</v>
      </c>
      <c r="G575" s="610"/>
      <c r="H575" s="513">
        <v>500</v>
      </c>
      <c r="I575" s="498">
        <v>16.55</v>
      </c>
      <c r="J575" s="499">
        <v>0.17</v>
      </c>
      <c r="K575" s="592">
        <f t="shared" si="107"/>
        <v>8274.83</v>
      </c>
      <c r="L575" s="497"/>
      <c r="M575" s="499"/>
    </row>
    <row r="576" spans="1:13" x14ac:dyDescent="0.25">
      <c r="A576" s="497"/>
      <c r="B576" s="545">
        <v>42209</v>
      </c>
      <c r="C576" s="497">
        <v>40</v>
      </c>
      <c r="D576" s="498">
        <v>22.3</v>
      </c>
      <c r="E576" s="499">
        <v>0</v>
      </c>
      <c r="F576" s="499">
        <f t="shared" si="106"/>
        <v>892</v>
      </c>
      <c r="G576" s="610"/>
      <c r="H576" s="513">
        <v>50</v>
      </c>
      <c r="I576" s="498">
        <v>16.55</v>
      </c>
      <c r="J576" s="499">
        <v>0</v>
      </c>
      <c r="K576" s="592">
        <f t="shared" si="107"/>
        <v>827.5</v>
      </c>
      <c r="L576" s="497"/>
      <c r="M576" s="499"/>
    </row>
    <row r="577" spans="1:13" x14ac:dyDescent="0.25">
      <c r="A577" s="499"/>
      <c r="B577" s="545">
        <v>42221</v>
      </c>
      <c r="C577" s="497">
        <v>12</v>
      </c>
      <c r="D577" s="498">
        <v>20.95</v>
      </c>
      <c r="E577" s="499">
        <v>0</v>
      </c>
      <c r="F577" s="499">
        <f t="shared" si="106"/>
        <v>251.39999999999998</v>
      </c>
      <c r="G577" s="610"/>
      <c r="H577" s="513">
        <v>28</v>
      </c>
      <c r="I577" s="498">
        <v>16.68</v>
      </c>
      <c r="J577" s="499">
        <v>0.01</v>
      </c>
      <c r="K577" s="592">
        <f t="shared" si="107"/>
        <v>467.03</v>
      </c>
      <c r="L577" s="513"/>
      <c r="M577" s="499"/>
    </row>
    <row r="578" spans="1:13" x14ac:dyDescent="0.25">
      <c r="A578" s="497"/>
      <c r="B578" s="545">
        <v>42223</v>
      </c>
      <c r="C578" s="497">
        <v>100</v>
      </c>
      <c r="D578" s="498">
        <v>20.399999999999999</v>
      </c>
      <c r="E578" s="499">
        <v>0</v>
      </c>
      <c r="F578" s="499">
        <f t="shared" si="106"/>
        <v>2039.9999999999998</v>
      </c>
      <c r="G578" s="496">
        <v>42285</v>
      </c>
      <c r="H578" s="513">
        <v>632</v>
      </c>
      <c r="I578" s="498">
        <v>17.850000000000001</v>
      </c>
      <c r="J578" s="499">
        <v>0.21</v>
      </c>
      <c r="K578" s="592">
        <f t="shared" si="107"/>
        <v>11280.990000000002</v>
      </c>
      <c r="L578" s="499"/>
      <c r="M578" s="499"/>
    </row>
    <row r="579" spans="1:13" x14ac:dyDescent="0.25">
      <c r="A579" s="499"/>
      <c r="B579" s="545">
        <v>42226</v>
      </c>
      <c r="C579" s="497">
        <v>200</v>
      </c>
      <c r="D579" s="498">
        <v>19.95</v>
      </c>
      <c r="E579" s="499">
        <v>0</v>
      </c>
      <c r="F579" s="499">
        <f t="shared" si="106"/>
        <v>3990</v>
      </c>
      <c r="G579" s="496">
        <v>42297</v>
      </c>
      <c r="H579" s="513">
        <v>500</v>
      </c>
      <c r="I579" s="498">
        <v>19.149999999999999</v>
      </c>
      <c r="J579" s="499">
        <v>0.18</v>
      </c>
      <c r="K579" s="592">
        <f t="shared" si="107"/>
        <v>9574.82</v>
      </c>
      <c r="L579" s="497"/>
      <c r="M579" s="499"/>
    </row>
    <row r="580" spans="1:13" x14ac:dyDescent="0.25">
      <c r="A580" s="497"/>
      <c r="B580" s="545">
        <v>42226</v>
      </c>
      <c r="C580" s="497">
        <v>50</v>
      </c>
      <c r="D580" s="498">
        <v>20.010000000000002</v>
      </c>
      <c r="E580" s="499">
        <v>0</v>
      </c>
      <c r="F580" s="499">
        <f t="shared" si="106"/>
        <v>1000.5000000000001</v>
      </c>
      <c r="G580" s="496">
        <v>42300</v>
      </c>
      <c r="H580" s="513">
        <v>1000</v>
      </c>
      <c r="I580" s="498">
        <v>18.62</v>
      </c>
      <c r="J580" s="499">
        <v>0.34</v>
      </c>
      <c r="K580" s="592">
        <f t="shared" si="107"/>
        <v>18619.66</v>
      </c>
      <c r="L580" s="497"/>
      <c r="M580" s="499"/>
    </row>
    <row r="581" spans="1:13" x14ac:dyDescent="0.25">
      <c r="A581" s="497"/>
      <c r="B581" s="545">
        <v>42226</v>
      </c>
      <c r="C581" s="497">
        <v>100</v>
      </c>
      <c r="D581" s="498">
        <v>20.2</v>
      </c>
      <c r="E581" s="499">
        <v>0</v>
      </c>
      <c r="F581" s="499">
        <f t="shared" si="106"/>
        <v>2020</v>
      </c>
      <c r="G581" s="496">
        <v>42312</v>
      </c>
      <c r="H581" s="513">
        <v>2500</v>
      </c>
      <c r="I581" s="498">
        <v>18.48</v>
      </c>
      <c r="J581" s="499">
        <v>7.8</v>
      </c>
      <c r="K581" s="499">
        <f t="shared" si="107"/>
        <v>46192.2</v>
      </c>
      <c r="L581" s="497"/>
      <c r="M581" s="499"/>
    </row>
    <row r="582" spans="1:13" x14ac:dyDescent="0.25">
      <c r="A582" s="497"/>
      <c r="B582" s="545">
        <v>42227</v>
      </c>
      <c r="C582" s="497">
        <v>200</v>
      </c>
      <c r="D582" s="498">
        <v>18.399999999999999</v>
      </c>
      <c r="E582" s="499">
        <v>0</v>
      </c>
      <c r="F582" s="499">
        <f t="shared" si="106"/>
        <v>3679.9999999999995</v>
      </c>
      <c r="G582" s="496">
        <v>42313</v>
      </c>
      <c r="H582" s="513">
        <v>3000</v>
      </c>
      <c r="I582" s="498">
        <v>19.059999999999999</v>
      </c>
      <c r="J582" s="499">
        <v>1.05</v>
      </c>
      <c r="K582" s="499">
        <f t="shared" si="107"/>
        <v>57178.94999999999</v>
      </c>
      <c r="L582" s="497"/>
      <c r="M582" s="499"/>
    </row>
    <row r="583" spans="1:13" x14ac:dyDescent="0.25">
      <c r="A583" s="497"/>
      <c r="B583" s="545">
        <v>42227</v>
      </c>
      <c r="C583" s="497">
        <v>200</v>
      </c>
      <c r="D583" s="498">
        <v>19.55</v>
      </c>
      <c r="E583" s="499">
        <v>0</v>
      </c>
      <c r="F583" s="499">
        <f t="shared" si="106"/>
        <v>3910</v>
      </c>
      <c r="G583" s="496">
        <v>42324</v>
      </c>
      <c r="H583" s="513">
        <v>2500</v>
      </c>
      <c r="I583" s="498">
        <v>18.8</v>
      </c>
      <c r="J583" s="499">
        <v>0.86</v>
      </c>
      <c r="K583" s="499">
        <f t="shared" si="107"/>
        <v>46999.14</v>
      </c>
      <c r="L583" s="499"/>
      <c r="M583" s="499"/>
    </row>
    <row r="584" spans="1:13" x14ac:dyDescent="0.25">
      <c r="A584" s="497"/>
      <c r="B584" s="545">
        <v>42234</v>
      </c>
      <c r="C584" s="497">
        <v>40</v>
      </c>
      <c r="D584" s="498">
        <v>18.149999999999999</v>
      </c>
      <c r="E584" s="499">
        <v>0</v>
      </c>
      <c r="F584" s="499">
        <f t="shared" si="106"/>
        <v>726</v>
      </c>
      <c r="G584" s="496">
        <v>42335</v>
      </c>
      <c r="H584" s="513">
        <v>3078</v>
      </c>
      <c r="I584" s="498">
        <v>17.649999999999999</v>
      </c>
      <c r="J584" s="499">
        <v>1</v>
      </c>
      <c r="K584" s="499">
        <f t="shared" si="107"/>
        <v>54325.7</v>
      </c>
      <c r="L584" s="497"/>
      <c r="M584" s="499"/>
    </row>
    <row r="585" spans="1:13" x14ac:dyDescent="0.25">
      <c r="A585" s="497"/>
      <c r="B585" s="545">
        <v>42234</v>
      </c>
      <c r="C585" s="497">
        <v>100</v>
      </c>
      <c r="D585" s="498">
        <v>18</v>
      </c>
      <c r="E585" s="499">
        <v>0</v>
      </c>
      <c r="F585" s="499">
        <f t="shared" si="106"/>
        <v>1800</v>
      </c>
      <c r="G585" s="496">
        <v>42347</v>
      </c>
      <c r="H585" s="513">
        <v>500</v>
      </c>
      <c r="I585" s="498">
        <v>16.149999999999999</v>
      </c>
      <c r="J585" s="499">
        <v>0.15</v>
      </c>
      <c r="K585" s="499">
        <f t="shared" si="107"/>
        <v>8074.8499999999995</v>
      </c>
      <c r="L585" s="497"/>
      <c r="M585" s="499"/>
    </row>
    <row r="586" spans="1:13" x14ac:dyDescent="0.25">
      <c r="A586" s="497"/>
      <c r="B586" s="545">
        <v>42235</v>
      </c>
      <c r="C586" s="497">
        <v>100</v>
      </c>
      <c r="D586" s="498">
        <v>17.78</v>
      </c>
      <c r="E586" s="499">
        <v>0</v>
      </c>
      <c r="F586" s="499">
        <f t="shared" si="106"/>
        <v>1778</v>
      </c>
      <c r="G586" s="496">
        <v>42353</v>
      </c>
      <c r="H586" s="513">
        <v>600</v>
      </c>
      <c r="I586" s="498">
        <v>14.95</v>
      </c>
      <c r="J586" s="499">
        <v>0.17</v>
      </c>
      <c r="K586" s="499">
        <f t="shared" si="107"/>
        <v>8969.83</v>
      </c>
      <c r="L586" s="497"/>
      <c r="M586" s="499"/>
    </row>
    <row r="587" spans="1:13" x14ac:dyDescent="0.25">
      <c r="A587" s="497"/>
      <c r="B587" s="545">
        <v>42235</v>
      </c>
      <c r="C587" s="497">
        <v>100</v>
      </c>
      <c r="D587" s="498">
        <v>17.68</v>
      </c>
      <c r="E587" s="499">
        <v>0</v>
      </c>
      <c r="F587" s="499">
        <f t="shared" si="106"/>
        <v>1768</v>
      </c>
      <c r="G587" s="496">
        <v>42354</v>
      </c>
      <c r="H587" s="513">
        <v>500</v>
      </c>
      <c r="I587" s="498">
        <v>14.32</v>
      </c>
      <c r="J587" s="499">
        <v>0.13</v>
      </c>
      <c r="K587" s="499">
        <f t="shared" si="107"/>
        <v>7159.87</v>
      </c>
      <c r="L587" s="497"/>
      <c r="M587" s="499"/>
    </row>
    <row r="588" spans="1:13" x14ac:dyDescent="0.25">
      <c r="A588" s="497"/>
      <c r="B588" s="545">
        <v>42240</v>
      </c>
      <c r="C588" s="497">
        <v>100</v>
      </c>
      <c r="D588" s="498">
        <v>16.649999999999999</v>
      </c>
      <c r="E588" s="499">
        <v>0</v>
      </c>
      <c r="F588" s="499">
        <f t="shared" si="106"/>
        <v>1664.9999999999998</v>
      </c>
      <c r="G588" s="496">
        <v>42361</v>
      </c>
      <c r="H588" s="513">
        <v>500</v>
      </c>
      <c r="I588" s="498">
        <v>12.83</v>
      </c>
      <c r="J588" s="499">
        <v>0.12</v>
      </c>
      <c r="K588" s="499">
        <f t="shared" si="107"/>
        <v>6414.88</v>
      </c>
      <c r="L588" s="497"/>
      <c r="M588" s="499"/>
    </row>
    <row r="589" spans="1:13" x14ac:dyDescent="0.25">
      <c r="A589" s="497"/>
      <c r="B589" s="545">
        <v>42240</v>
      </c>
      <c r="C589" s="497">
        <v>100</v>
      </c>
      <c r="D589" s="498">
        <v>16.100000000000001</v>
      </c>
      <c r="E589" s="499">
        <v>0</v>
      </c>
      <c r="F589" s="499">
        <f t="shared" si="106"/>
        <v>1610.0000000000002</v>
      </c>
      <c r="G589" s="496">
        <v>42362</v>
      </c>
      <c r="H589" s="513">
        <v>1222</v>
      </c>
      <c r="I589" s="498">
        <v>12.75</v>
      </c>
      <c r="J589" s="499">
        <v>0.28999999999999998</v>
      </c>
      <c r="K589" s="499">
        <f t="shared" si="107"/>
        <v>15580.21</v>
      </c>
      <c r="L589" s="497"/>
      <c r="M589" s="499"/>
    </row>
    <row r="590" spans="1:13" x14ac:dyDescent="0.25">
      <c r="A590" s="497"/>
      <c r="B590" s="545">
        <v>42257</v>
      </c>
      <c r="C590" s="497">
        <v>1500</v>
      </c>
      <c r="D590" s="498">
        <v>16.350000000000001</v>
      </c>
      <c r="E590" s="499">
        <v>0</v>
      </c>
      <c r="F590" s="499">
        <f t="shared" si="106"/>
        <v>24525.000000000004</v>
      </c>
      <c r="G590" s="496">
        <v>42367</v>
      </c>
      <c r="H590" s="513">
        <v>1000</v>
      </c>
      <c r="I590" s="498">
        <v>13.15</v>
      </c>
      <c r="J590" s="499">
        <v>0.24</v>
      </c>
      <c r="K590" s="499">
        <f t="shared" si="107"/>
        <v>13149.76</v>
      </c>
      <c r="L590" s="497"/>
      <c r="M590" s="499"/>
    </row>
    <row r="591" spans="1:13" x14ac:dyDescent="0.25">
      <c r="A591" s="497"/>
      <c r="B591" s="545">
        <v>42258</v>
      </c>
      <c r="C591" s="497">
        <v>100</v>
      </c>
      <c r="D591" s="498">
        <v>16.100000000000001</v>
      </c>
      <c r="E591" s="499">
        <v>0</v>
      </c>
      <c r="F591" s="499">
        <f t="shared" si="106"/>
        <v>1610.0000000000002</v>
      </c>
      <c r="G591" s="496">
        <v>42367</v>
      </c>
      <c r="H591" s="513">
        <v>2178</v>
      </c>
      <c r="I591" s="498">
        <v>13.75</v>
      </c>
      <c r="J591" s="499">
        <v>0.55000000000000004</v>
      </c>
      <c r="K591" s="499">
        <f>H591*I591-J591</f>
        <v>29946.95</v>
      </c>
      <c r="L591" s="497"/>
      <c r="M591" s="499"/>
    </row>
    <row r="592" spans="1:13" x14ac:dyDescent="0.25">
      <c r="A592" s="497"/>
      <c r="B592" s="545">
        <v>42261</v>
      </c>
      <c r="C592" s="497">
        <v>1000</v>
      </c>
      <c r="D592" s="498">
        <v>15.416</v>
      </c>
      <c r="E592" s="499">
        <v>0</v>
      </c>
      <c r="F592" s="499">
        <f t="shared" si="106"/>
        <v>15416</v>
      </c>
      <c r="G592" s="496">
        <v>42010</v>
      </c>
      <c r="H592" s="513">
        <v>1000</v>
      </c>
      <c r="I592" s="498">
        <v>12.63</v>
      </c>
      <c r="J592" s="499">
        <v>0.23</v>
      </c>
      <c r="K592" s="499">
        <f>H592*I592-J592</f>
        <v>12629.77</v>
      </c>
      <c r="L592" s="497"/>
      <c r="M592" s="499"/>
    </row>
    <row r="593" spans="1:13" x14ac:dyDescent="0.25">
      <c r="A593" s="497"/>
      <c r="B593" s="545">
        <v>42261</v>
      </c>
      <c r="C593" s="497">
        <v>1000</v>
      </c>
      <c r="D593" s="498">
        <v>15.1</v>
      </c>
      <c r="E593" s="499">
        <v>0</v>
      </c>
      <c r="F593" s="499">
        <f t="shared" si="106"/>
        <v>15100</v>
      </c>
      <c r="G593" s="593">
        <v>42374</v>
      </c>
      <c r="H593" s="513">
        <v>2000</v>
      </c>
      <c r="I593" s="498">
        <v>12.81</v>
      </c>
      <c r="J593" s="499">
        <v>0.47</v>
      </c>
      <c r="K593" s="499">
        <f t="shared" ref="K593:K605" si="108">H593*I593-J593</f>
        <v>25619.53</v>
      </c>
      <c r="L593" s="497"/>
      <c r="M593" s="499"/>
    </row>
    <row r="594" spans="1:13" x14ac:dyDescent="0.25">
      <c r="A594" s="497"/>
      <c r="B594" s="545">
        <v>42261</v>
      </c>
      <c r="C594" s="497">
        <v>200</v>
      </c>
      <c r="D594" s="498">
        <v>14.87</v>
      </c>
      <c r="E594" s="499">
        <v>0</v>
      </c>
      <c r="F594" s="499">
        <f t="shared" si="106"/>
        <v>2974</v>
      </c>
      <c r="G594" s="496">
        <v>42374</v>
      </c>
      <c r="H594" s="513">
        <v>1000</v>
      </c>
      <c r="I594" s="498">
        <v>12.82</v>
      </c>
      <c r="J594" s="499">
        <v>0.24</v>
      </c>
      <c r="K594" s="499">
        <f t="shared" si="108"/>
        <v>12819.76</v>
      </c>
      <c r="L594" s="497"/>
      <c r="M594" s="499"/>
    </row>
    <row r="595" spans="1:13" x14ac:dyDescent="0.25">
      <c r="A595" s="497"/>
      <c r="B595" s="545">
        <v>42261</v>
      </c>
      <c r="C595" s="497">
        <v>300</v>
      </c>
      <c r="D595" s="498">
        <v>14.87</v>
      </c>
      <c r="E595" s="499">
        <v>0</v>
      </c>
      <c r="F595" s="499">
        <f t="shared" si="106"/>
        <v>4461</v>
      </c>
      <c r="G595" s="496">
        <v>42398</v>
      </c>
      <c r="H595" s="513">
        <v>400</v>
      </c>
      <c r="I595" s="498">
        <v>9.5500000000000007</v>
      </c>
      <c r="J595" s="499">
        <v>7.0000000000000007E-2</v>
      </c>
      <c r="K595" s="499">
        <f t="shared" si="108"/>
        <v>3819.9300000000003</v>
      </c>
      <c r="L595" s="497"/>
      <c r="M595" s="499"/>
    </row>
    <row r="596" spans="1:13" x14ac:dyDescent="0.25">
      <c r="A596" s="497"/>
      <c r="B596" s="545">
        <v>42270</v>
      </c>
      <c r="C596" s="497">
        <v>478</v>
      </c>
      <c r="D596" s="498">
        <v>15.85</v>
      </c>
      <c r="E596" s="499">
        <v>0</v>
      </c>
      <c r="F596" s="499">
        <f t="shared" si="106"/>
        <v>7576.3</v>
      </c>
      <c r="G596" s="496">
        <v>42411</v>
      </c>
      <c r="H596" s="513">
        <v>500</v>
      </c>
      <c r="I596" s="498">
        <v>6.97</v>
      </c>
      <c r="J596" s="499">
        <v>0.08</v>
      </c>
      <c r="K596" s="499">
        <f t="shared" si="108"/>
        <v>3484.92</v>
      </c>
      <c r="L596" s="497"/>
      <c r="M596" s="499"/>
    </row>
    <row r="597" spans="1:13" x14ac:dyDescent="0.25">
      <c r="A597" s="497"/>
      <c r="B597" s="545">
        <v>42292</v>
      </c>
      <c r="C597" s="497">
        <v>500</v>
      </c>
      <c r="D597" s="498">
        <v>18.55</v>
      </c>
      <c r="E597" s="499">
        <v>0</v>
      </c>
      <c r="F597" s="499">
        <f t="shared" si="106"/>
        <v>9275</v>
      </c>
      <c r="G597" s="496">
        <v>42412</v>
      </c>
      <c r="H597" s="513">
        <v>200</v>
      </c>
      <c r="I597" s="498">
        <v>7.45</v>
      </c>
      <c r="J597" s="499">
        <v>0.03</v>
      </c>
      <c r="K597" s="499">
        <f t="shared" si="108"/>
        <v>1489.97</v>
      </c>
      <c r="L597" s="497"/>
      <c r="M597" s="499"/>
    </row>
    <row r="598" spans="1:13" x14ac:dyDescent="0.25">
      <c r="A598" s="497"/>
      <c r="B598" s="545">
        <v>42299</v>
      </c>
      <c r="C598" s="497">
        <v>500</v>
      </c>
      <c r="D598" s="498">
        <v>18.55</v>
      </c>
      <c r="E598" s="499">
        <v>0</v>
      </c>
      <c r="F598" s="499">
        <f t="shared" si="106"/>
        <v>9275</v>
      </c>
      <c r="G598" s="496">
        <v>42416</v>
      </c>
      <c r="H598" s="513">
        <v>500</v>
      </c>
      <c r="I598" s="498">
        <v>7.75</v>
      </c>
      <c r="J598" s="499">
        <v>0.08</v>
      </c>
      <c r="K598" s="499">
        <f t="shared" si="108"/>
        <v>3874.92</v>
      </c>
      <c r="L598" s="497"/>
      <c r="M598" s="499"/>
    </row>
    <row r="599" spans="1:13" x14ac:dyDescent="0.25">
      <c r="A599" s="497"/>
      <c r="B599" s="545">
        <v>42299</v>
      </c>
      <c r="C599" s="497">
        <v>500</v>
      </c>
      <c r="D599" s="498">
        <v>18.28</v>
      </c>
      <c r="E599" s="499">
        <v>0</v>
      </c>
      <c r="F599" s="499">
        <f t="shared" si="106"/>
        <v>9140</v>
      </c>
      <c r="G599" s="496">
        <v>42422</v>
      </c>
      <c r="H599" s="513">
        <v>2500</v>
      </c>
      <c r="I599" s="498">
        <v>7.47</v>
      </c>
      <c r="J599" s="499">
        <v>0.41</v>
      </c>
      <c r="K599" s="499">
        <f t="shared" si="108"/>
        <v>18674.59</v>
      </c>
      <c r="L599" s="497"/>
      <c r="M599" s="499"/>
    </row>
    <row r="600" spans="1:13" x14ac:dyDescent="0.25">
      <c r="A600" s="497"/>
      <c r="B600" s="545">
        <v>42299</v>
      </c>
      <c r="C600" s="497">
        <v>1000</v>
      </c>
      <c r="D600" s="498">
        <v>18.100000000000001</v>
      </c>
      <c r="E600" s="499">
        <v>0</v>
      </c>
      <c r="F600" s="499">
        <f t="shared" si="106"/>
        <v>18100</v>
      </c>
      <c r="G600" s="496">
        <v>42422</v>
      </c>
      <c r="H600" s="513">
        <v>1000</v>
      </c>
      <c r="I600" s="498">
        <v>7.49</v>
      </c>
      <c r="J600" s="499">
        <v>0.16</v>
      </c>
      <c r="K600" s="499">
        <f t="shared" si="108"/>
        <v>7489.84</v>
      </c>
      <c r="L600" s="497"/>
      <c r="M600" s="499"/>
    </row>
    <row r="601" spans="1:13" x14ac:dyDescent="0.25">
      <c r="A601" s="497"/>
      <c r="B601" s="608">
        <v>42306</v>
      </c>
      <c r="C601" s="497">
        <v>660</v>
      </c>
      <c r="D601" s="498">
        <v>17.8</v>
      </c>
      <c r="E601" s="499">
        <v>0</v>
      </c>
      <c r="F601" s="499">
        <f t="shared" si="106"/>
        <v>11748</v>
      </c>
      <c r="G601" s="496">
        <v>42426</v>
      </c>
      <c r="H601" s="513">
        <v>900</v>
      </c>
      <c r="I601" s="498">
        <v>7.7</v>
      </c>
      <c r="J601" s="499">
        <v>0.15</v>
      </c>
      <c r="K601" s="499">
        <f t="shared" si="108"/>
        <v>6929.85</v>
      </c>
      <c r="L601" s="497"/>
      <c r="M601" s="499"/>
    </row>
    <row r="602" spans="1:13" ht="30" x14ac:dyDescent="0.25">
      <c r="A602" s="497"/>
      <c r="B602" s="608"/>
      <c r="C602" s="497">
        <v>340</v>
      </c>
      <c r="D602" s="498">
        <v>17.8</v>
      </c>
      <c r="E602" s="499">
        <v>0</v>
      </c>
      <c r="F602" s="499">
        <f t="shared" si="106"/>
        <v>6052</v>
      </c>
      <c r="G602" s="611" t="s">
        <v>181</v>
      </c>
      <c r="H602" s="513">
        <v>500</v>
      </c>
      <c r="I602" s="498">
        <v>7.73</v>
      </c>
      <c r="J602" s="499">
        <v>0.08</v>
      </c>
      <c r="K602" s="499">
        <f t="shared" si="108"/>
        <v>3864.92</v>
      </c>
      <c r="L602" s="497"/>
      <c r="M602" s="499"/>
    </row>
    <row r="603" spans="1:13" x14ac:dyDescent="0.25">
      <c r="A603" s="497"/>
      <c r="B603" s="545">
        <v>42312</v>
      </c>
      <c r="C603" s="594">
        <v>500</v>
      </c>
      <c r="D603" s="591">
        <v>17.559999999999999</v>
      </c>
      <c r="E603" s="592">
        <v>6.95</v>
      </c>
      <c r="F603" s="592">
        <f t="shared" si="106"/>
        <v>8786.9500000000007</v>
      </c>
      <c r="G603" s="611"/>
      <c r="H603" s="513">
        <v>500</v>
      </c>
      <c r="I603" s="498">
        <v>7.96</v>
      </c>
      <c r="J603" s="499">
        <v>0.09</v>
      </c>
      <c r="K603" s="499">
        <f t="shared" si="108"/>
        <v>3979.91</v>
      </c>
      <c r="L603" s="497"/>
      <c r="M603" s="499"/>
    </row>
    <row r="604" spans="1:13" x14ac:dyDescent="0.25">
      <c r="A604" s="497"/>
      <c r="B604" s="545">
        <v>42313</v>
      </c>
      <c r="C604" s="497">
        <v>3000</v>
      </c>
      <c r="D604" s="498">
        <v>19.05</v>
      </c>
      <c r="E604" s="499">
        <v>0</v>
      </c>
      <c r="F604" s="499">
        <f t="shared" si="106"/>
        <v>57150</v>
      </c>
      <c r="G604" s="611"/>
      <c r="H604" s="513">
        <v>500</v>
      </c>
      <c r="I604" s="498">
        <v>8.0299999999999994</v>
      </c>
      <c r="J604" s="499">
        <v>0.09</v>
      </c>
      <c r="K604" s="499">
        <f t="shared" si="108"/>
        <v>4014.9099999999994</v>
      </c>
      <c r="L604" s="497"/>
      <c r="M604" s="498"/>
    </row>
    <row r="605" spans="1:13" x14ac:dyDescent="0.25">
      <c r="A605" s="497"/>
      <c r="B605" s="545">
        <v>42320</v>
      </c>
      <c r="C605" s="497">
        <v>500</v>
      </c>
      <c r="D605" s="498">
        <v>18.079999999999998</v>
      </c>
      <c r="E605" s="499">
        <v>0</v>
      </c>
      <c r="F605" s="499">
        <f t="shared" si="106"/>
        <v>9040</v>
      </c>
      <c r="G605" s="611"/>
      <c r="H605" s="513">
        <v>1500</v>
      </c>
      <c r="I605" s="498">
        <v>8.1</v>
      </c>
      <c r="J605" s="499">
        <v>0.26</v>
      </c>
      <c r="K605" s="499">
        <f t="shared" si="108"/>
        <v>12149.74</v>
      </c>
      <c r="L605" s="497"/>
      <c r="M605" s="499"/>
    </row>
    <row r="606" spans="1:13" x14ac:dyDescent="0.25">
      <c r="A606" s="497"/>
      <c r="B606" s="545">
        <v>42320</v>
      </c>
      <c r="C606" s="497">
        <v>1000</v>
      </c>
      <c r="D606" s="498">
        <v>18.05</v>
      </c>
      <c r="E606" s="499">
        <v>0</v>
      </c>
      <c r="F606" s="499">
        <f t="shared" si="106"/>
        <v>18050</v>
      </c>
      <c r="G606" s="496">
        <v>42429</v>
      </c>
      <c r="H606" s="513">
        <v>1000</v>
      </c>
      <c r="I606" s="498">
        <v>8.5399999999999991</v>
      </c>
      <c r="J606" s="499">
        <v>0.19</v>
      </c>
      <c r="K606" s="499">
        <f>H606*I606-J606</f>
        <v>8539.81</v>
      </c>
      <c r="L606" s="497"/>
      <c r="M606" s="595"/>
    </row>
    <row r="607" spans="1:13" x14ac:dyDescent="0.25">
      <c r="A607" s="497"/>
      <c r="B607" s="545">
        <v>42320</v>
      </c>
      <c r="C607" s="497">
        <v>1000</v>
      </c>
      <c r="D607" s="498">
        <v>17.82</v>
      </c>
      <c r="E607" s="499">
        <v>0</v>
      </c>
      <c r="F607" s="499">
        <f t="shared" si="106"/>
        <v>17820</v>
      </c>
      <c r="G607" s="496">
        <v>42429</v>
      </c>
      <c r="H607" s="513">
        <v>500</v>
      </c>
      <c r="I607" s="498">
        <v>7.95</v>
      </c>
      <c r="J607" s="499">
        <v>0.09</v>
      </c>
      <c r="K607" s="499">
        <f>H607*I607-J607</f>
        <v>3974.91</v>
      </c>
      <c r="L607" s="497"/>
      <c r="M607" s="499"/>
    </row>
    <row r="608" spans="1:13" x14ac:dyDescent="0.25">
      <c r="A608" s="497"/>
      <c r="B608" s="545">
        <v>42328</v>
      </c>
      <c r="C608" s="497">
        <v>3078</v>
      </c>
      <c r="D608" s="498">
        <v>17.47</v>
      </c>
      <c r="E608" s="499">
        <v>0</v>
      </c>
      <c r="F608" s="499">
        <f t="shared" si="106"/>
        <v>53772.659999999996</v>
      </c>
      <c r="G608" s="496">
        <v>42429</v>
      </c>
      <c r="H608" s="513">
        <v>500</v>
      </c>
      <c r="I608" s="498">
        <v>7.97</v>
      </c>
      <c r="J608" s="499">
        <v>0.09</v>
      </c>
      <c r="K608" s="499">
        <f t="shared" ref="K608:K667" si="109">H608*I608-J608</f>
        <v>3984.91</v>
      </c>
      <c r="L608" s="497"/>
      <c r="M608" s="499"/>
    </row>
    <row r="609" spans="1:13" x14ac:dyDescent="0.25">
      <c r="A609" s="497"/>
      <c r="B609" s="545">
        <v>42340</v>
      </c>
      <c r="C609" s="497">
        <v>3078</v>
      </c>
      <c r="D609" s="498">
        <v>17.739999999999998</v>
      </c>
      <c r="E609" s="499">
        <v>0</v>
      </c>
      <c r="F609" s="499">
        <f t="shared" si="106"/>
        <v>54603.719999999994</v>
      </c>
      <c r="G609" s="496">
        <v>42430</v>
      </c>
      <c r="H609" s="513">
        <v>500</v>
      </c>
      <c r="I609" s="498">
        <v>7.85</v>
      </c>
      <c r="J609" s="499">
        <v>0.09</v>
      </c>
      <c r="K609" s="499">
        <f t="shared" si="109"/>
        <v>3924.91</v>
      </c>
      <c r="L609" s="497"/>
      <c r="M609" s="499"/>
    </row>
    <row r="610" spans="1:13" x14ac:dyDescent="0.25">
      <c r="A610" s="497"/>
      <c r="B610" s="545">
        <v>42340</v>
      </c>
      <c r="C610" s="497">
        <v>500</v>
      </c>
      <c r="D610" s="498">
        <v>17.5</v>
      </c>
      <c r="E610" s="499">
        <v>0</v>
      </c>
      <c r="F610" s="499">
        <f t="shared" si="106"/>
        <v>8750</v>
      </c>
      <c r="G610" s="496">
        <v>42430</v>
      </c>
      <c r="H610" s="513">
        <v>500</v>
      </c>
      <c r="I610" s="498">
        <v>8.0299999999999994</v>
      </c>
      <c r="J610" s="499">
        <v>0.09</v>
      </c>
      <c r="K610" s="499">
        <f t="shared" si="109"/>
        <v>4014.9099999999994</v>
      </c>
      <c r="L610" s="499"/>
      <c r="M610" s="499"/>
    </row>
    <row r="611" spans="1:13" x14ac:dyDescent="0.25">
      <c r="A611" s="497"/>
      <c r="B611" s="545">
        <v>42345</v>
      </c>
      <c r="C611" s="497">
        <v>100</v>
      </c>
      <c r="D611" s="498">
        <v>16.7</v>
      </c>
      <c r="E611" s="499">
        <v>0</v>
      </c>
      <c r="F611" s="499">
        <f t="shared" si="106"/>
        <v>1670</v>
      </c>
      <c r="G611" s="496">
        <v>42431</v>
      </c>
      <c r="H611" s="513">
        <v>500</v>
      </c>
      <c r="I611" s="498">
        <v>8.3800000000000008</v>
      </c>
      <c r="J611" s="499">
        <v>0.09</v>
      </c>
      <c r="K611" s="499">
        <f t="shared" si="109"/>
        <v>4189.91</v>
      </c>
      <c r="L611" s="499"/>
      <c r="M611" s="499"/>
    </row>
    <row r="612" spans="1:13" x14ac:dyDescent="0.25">
      <c r="A612" s="497"/>
      <c r="B612" s="545">
        <v>42345</v>
      </c>
      <c r="C612" s="497">
        <v>500</v>
      </c>
      <c r="D612" s="498">
        <v>16.850000000000001</v>
      </c>
      <c r="E612" s="499">
        <v>0</v>
      </c>
      <c r="F612" s="499">
        <f t="shared" si="106"/>
        <v>8425</v>
      </c>
      <c r="G612" s="496">
        <v>42431</v>
      </c>
      <c r="H612" s="513">
        <v>500</v>
      </c>
      <c r="I612" s="498">
        <v>8.58</v>
      </c>
      <c r="J612" s="499">
        <v>0.09</v>
      </c>
      <c r="K612" s="499">
        <f t="shared" si="109"/>
        <v>4289.91</v>
      </c>
      <c r="L612" s="497"/>
      <c r="M612" s="499"/>
    </row>
    <row r="613" spans="1:13" ht="30" x14ac:dyDescent="0.25">
      <c r="A613" s="497"/>
      <c r="B613" s="545">
        <v>42347</v>
      </c>
      <c r="C613" s="497">
        <v>500</v>
      </c>
      <c r="D613" s="498">
        <v>15.84</v>
      </c>
      <c r="E613" s="499">
        <v>0</v>
      </c>
      <c r="F613" s="499">
        <f t="shared" si="106"/>
        <v>7920</v>
      </c>
      <c r="G613" s="610" t="s">
        <v>183</v>
      </c>
      <c r="H613" s="513">
        <v>400</v>
      </c>
      <c r="I613" s="498">
        <v>9.09</v>
      </c>
      <c r="J613" s="499">
        <v>0.1</v>
      </c>
      <c r="K613" s="499">
        <f t="shared" si="109"/>
        <v>3635.9</v>
      </c>
      <c r="L613" s="497"/>
      <c r="M613" s="499"/>
    </row>
    <row r="614" spans="1:13" x14ac:dyDescent="0.25">
      <c r="A614" s="497"/>
      <c r="B614" s="545">
        <v>42348</v>
      </c>
      <c r="C614" s="497">
        <v>500</v>
      </c>
      <c r="D614" s="498">
        <v>14.78</v>
      </c>
      <c r="E614" s="499">
        <v>0</v>
      </c>
      <c r="F614" s="499">
        <f t="shared" si="106"/>
        <v>7390</v>
      </c>
      <c r="G614" s="610"/>
      <c r="H614" s="513">
        <v>100</v>
      </c>
      <c r="I614" s="498">
        <v>9.09</v>
      </c>
      <c r="J614" s="499">
        <v>0</v>
      </c>
      <c r="K614" s="499">
        <f t="shared" si="109"/>
        <v>909</v>
      </c>
      <c r="L614" s="497"/>
      <c r="M614" s="499"/>
    </row>
    <row r="615" spans="1:13" x14ac:dyDescent="0.25">
      <c r="A615" s="497"/>
      <c r="B615" s="545">
        <v>42352</v>
      </c>
      <c r="C615" s="497">
        <v>100</v>
      </c>
      <c r="D615" s="498">
        <v>14.57</v>
      </c>
      <c r="E615" s="499">
        <v>0</v>
      </c>
      <c r="F615" s="499">
        <f t="shared" si="106"/>
        <v>1457</v>
      </c>
      <c r="G615" s="610"/>
      <c r="H615" s="513">
        <v>500</v>
      </c>
      <c r="I615" s="498">
        <v>8.81</v>
      </c>
      <c r="J615" s="499">
        <v>0.1</v>
      </c>
      <c r="K615" s="499">
        <f t="shared" si="109"/>
        <v>4404.8999999999996</v>
      </c>
      <c r="L615" s="497"/>
      <c r="M615" s="499"/>
    </row>
    <row r="616" spans="1:13" x14ac:dyDescent="0.25">
      <c r="A616" s="497"/>
      <c r="B616" s="545">
        <v>42355</v>
      </c>
      <c r="C616" s="497">
        <v>500</v>
      </c>
      <c r="D616" s="498">
        <v>13.89</v>
      </c>
      <c r="E616" s="499">
        <v>0</v>
      </c>
      <c r="F616" s="499">
        <f t="shared" si="106"/>
        <v>6945</v>
      </c>
      <c r="G616" s="496">
        <v>42432</v>
      </c>
      <c r="H616" s="513">
        <v>600</v>
      </c>
      <c r="I616" s="498">
        <v>9.65</v>
      </c>
      <c r="J616" s="499">
        <v>0.13</v>
      </c>
      <c r="K616" s="499">
        <f t="shared" si="109"/>
        <v>5789.87</v>
      </c>
      <c r="L616" s="497"/>
      <c r="M616" s="499"/>
    </row>
    <row r="617" spans="1:13" x14ac:dyDescent="0.25">
      <c r="A617" s="497"/>
      <c r="B617" s="545">
        <v>42360</v>
      </c>
      <c r="C617" s="497">
        <v>500</v>
      </c>
      <c r="D617" s="498">
        <v>12.95</v>
      </c>
      <c r="E617" s="499">
        <v>0</v>
      </c>
      <c r="F617" s="499">
        <f t="shared" si="106"/>
        <v>6475</v>
      </c>
      <c r="G617" s="496">
        <v>42433</v>
      </c>
      <c r="H617" s="513">
        <v>600</v>
      </c>
      <c r="I617" s="498">
        <v>10.45</v>
      </c>
      <c r="J617" s="499">
        <v>0.14000000000000001</v>
      </c>
      <c r="K617" s="499">
        <f t="shared" si="109"/>
        <v>6269.86</v>
      </c>
      <c r="L617" s="497"/>
      <c r="M617" s="499"/>
    </row>
    <row r="618" spans="1:13" x14ac:dyDescent="0.25">
      <c r="A618" s="497"/>
      <c r="B618" s="545">
        <v>42361</v>
      </c>
      <c r="C618" s="497">
        <v>500</v>
      </c>
      <c r="D618" s="498">
        <v>12.75</v>
      </c>
      <c r="E618" s="499">
        <v>0</v>
      </c>
      <c r="F618" s="499">
        <f t="shared" si="106"/>
        <v>6375</v>
      </c>
      <c r="G618" s="496">
        <v>42440</v>
      </c>
      <c r="H618" s="513">
        <v>400</v>
      </c>
      <c r="I618" s="498">
        <v>11.25</v>
      </c>
      <c r="J618" s="499">
        <v>0.1</v>
      </c>
      <c r="K618" s="499">
        <f t="shared" si="109"/>
        <v>4499.8999999999996</v>
      </c>
      <c r="L618" s="497"/>
      <c r="M618" s="499"/>
    </row>
    <row r="619" spans="1:13" x14ac:dyDescent="0.25">
      <c r="A619" s="497"/>
      <c r="B619" s="545">
        <v>42361</v>
      </c>
      <c r="C619" s="497">
        <v>500</v>
      </c>
      <c r="D619" s="498">
        <v>12.8</v>
      </c>
      <c r="E619" s="499">
        <v>0</v>
      </c>
      <c r="F619" s="499">
        <f t="shared" si="106"/>
        <v>6400</v>
      </c>
      <c r="G619" s="496">
        <v>42446</v>
      </c>
      <c r="H619" s="513">
        <v>1500</v>
      </c>
      <c r="I619" s="498">
        <v>11.49</v>
      </c>
      <c r="J619" s="499">
        <v>0.38</v>
      </c>
      <c r="K619" s="499">
        <f t="shared" si="109"/>
        <v>17234.62</v>
      </c>
      <c r="L619" s="497"/>
      <c r="M619" s="499"/>
    </row>
    <row r="620" spans="1:13" x14ac:dyDescent="0.25">
      <c r="A620" s="497"/>
      <c r="B620" s="545">
        <v>42361</v>
      </c>
      <c r="C620" s="497">
        <v>1000</v>
      </c>
      <c r="D620" s="498">
        <v>12.67</v>
      </c>
      <c r="E620" s="499">
        <v>0</v>
      </c>
      <c r="F620" s="499">
        <f t="shared" si="106"/>
        <v>12670</v>
      </c>
      <c r="G620" s="496">
        <v>42447</v>
      </c>
      <c r="H620" s="513">
        <v>1500</v>
      </c>
      <c r="I620" s="498">
        <v>11.44</v>
      </c>
      <c r="J620" s="499">
        <v>0.37</v>
      </c>
      <c r="K620" s="499">
        <f t="shared" si="109"/>
        <v>17159.63</v>
      </c>
      <c r="L620" s="497"/>
      <c r="M620" s="499"/>
    </row>
    <row r="621" spans="1:13" x14ac:dyDescent="0.25">
      <c r="A621" s="497"/>
      <c r="B621" s="545">
        <v>42361</v>
      </c>
      <c r="C621" s="497">
        <v>222</v>
      </c>
      <c r="D621" s="498">
        <v>12.44</v>
      </c>
      <c r="E621" s="499">
        <v>0</v>
      </c>
      <c r="F621" s="499">
        <f t="shared" si="106"/>
        <v>2761.68</v>
      </c>
      <c r="G621" s="496">
        <v>42447</v>
      </c>
      <c r="H621" s="513">
        <v>500</v>
      </c>
      <c r="I621" s="498">
        <v>11.484999999999999</v>
      </c>
      <c r="J621" s="499">
        <v>0.13</v>
      </c>
      <c r="K621" s="499">
        <f t="shared" si="109"/>
        <v>5742.37</v>
      </c>
      <c r="L621" s="497"/>
      <c r="M621" s="499"/>
    </row>
    <row r="622" spans="1:13" x14ac:dyDescent="0.25">
      <c r="A622" s="497"/>
      <c r="B622" s="545">
        <v>42367</v>
      </c>
      <c r="C622" s="497">
        <v>2178</v>
      </c>
      <c r="D622" s="498">
        <v>13.68</v>
      </c>
      <c r="E622" s="499">
        <v>0</v>
      </c>
      <c r="F622" s="499">
        <f t="shared" si="106"/>
        <v>29795.040000000001</v>
      </c>
      <c r="G622" s="609">
        <v>42447</v>
      </c>
      <c r="H622" s="513">
        <v>650</v>
      </c>
      <c r="I622" s="498">
        <v>11.56</v>
      </c>
      <c r="J622" s="499">
        <v>0.25</v>
      </c>
      <c r="K622" s="499">
        <f t="shared" si="109"/>
        <v>7513.75</v>
      </c>
      <c r="L622" s="497"/>
      <c r="M622" s="499"/>
    </row>
    <row r="623" spans="1:13" x14ac:dyDescent="0.25">
      <c r="A623" s="497"/>
      <c r="B623" s="545">
        <v>42369</v>
      </c>
      <c r="C623" s="497">
        <v>2500</v>
      </c>
      <c r="D623" s="498">
        <v>13.04</v>
      </c>
      <c r="E623" s="499">
        <v>0</v>
      </c>
      <c r="F623" s="499">
        <f t="shared" si="106"/>
        <v>32599.999999999996</v>
      </c>
      <c r="G623" s="609"/>
      <c r="H623" s="513">
        <v>350</v>
      </c>
      <c r="I623" s="498">
        <v>11.56</v>
      </c>
      <c r="J623" s="499">
        <v>0</v>
      </c>
      <c r="K623" s="499">
        <f t="shared" si="109"/>
        <v>4046</v>
      </c>
      <c r="L623" s="497"/>
      <c r="M623" s="499"/>
    </row>
    <row r="624" spans="1:13" x14ac:dyDescent="0.25">
      <c r="A624" s="497"/>
      <c r="B624" s="545">
        <v>42008</v>
      </c>
      <c r="C624" s="497">
        <v>2000</v>
      </c>
      <c r="D624" s="498">
        <v>13.01</v>
      </c>
      <c r="E624" s="499">
        <v>0</v>
      </c>
      <c r="F624" s="499">
        <f t="shared" si="106"/>
        <v>26020</v>
      </c>
      <c r="G624" s="496">
        <v>42447</v>
      </c>
      <c r="H624" s="513">
        <v>1000</v>
      </c>
      <c r="I624" s="498">
        <v>11.62</v>
      </c>
      <c r="J624" s="499">
        <v>0.25</v>
      </c>
      <c r="K624" s="499">
        <f t="shared" si="109"/>
        <v>11619.75</v>
      </c>
      <c r="L624" s="497"/>
      <c r="M624" s="499"/>
    </row>
    <row r="625" spans="1:13" x14ac:dyDescent="0.25">
      <c r="A625" s="497"/>
      <c r="B625" s="545">
        <v>42009</v>
      </c>
      <c r="C625" s="497">
        <v>500</v>
      </c>
      <c r="D625" s="498">
        <v>12.62</v>
      </c>
      <c r="E625" s="499">
        <v>0</v>
      </c>
      <c r="F625" s="499">
        <f t="shared" si="106"/>
        <v>6310</v>
      </c>
      <c r="G625" s="496">
        <v>42451</v>
      </c>
      <c r="H625" s="513">
        <v>1000</v>
      </c>
      <c r="I625" s="498">
        <v>11.45</v>
      </c>
      <c r="J625" s="499">
        <v>0.25</v>
      </c>
      <c r="K625" s="499">
        <f t="shared" si="109"/>
        <v>11449.75</v>
      </c>
      <c r="L625" s="497"/>
      <c r="M625" s="499"/>
    </row>
    <row r="626" spans="1:13" x14ac:dyDescent="0.25">
      <c r="A626" s="497"/>
      <c r="B626" s="545">
        <v>42009</v>
      </c>
      <c r="C626" s="497">
        <v>500</v>
      </c>
      <c r="D626" s="498">
        <v>12.45</v>
      </c>
      <c r="E626" s="499">
        <v>0</v>
      </c>
      <c r="F626" s="499">
        <f t="shared" si="106"/>
        <v>6225</v>
      </c>
      <c r="G626" s="496">
        <v>42451</v>
      </c>
      <c r="H626" s="513">
        <v>50</v>
      </c>
      <c r="I626" s="498">
        <v>11.28</v>
      </c>
      <c r="J626" s="499">
        <v>0.01</v>
      </c>
      <c r="K626" s="499">
        <f t="shared" si="109"/>
        <v>563.99</v>
      </c>
      <c r="L626" s="497"/>
      <c r="M626" s="499"/>
    </row>
    <row r="627" spans="1:13" x14ac:dyDescent="0.25">
      <c r="A627" s="497"/>
      <c r="B627" s="596">
        <v>42374</v>
      </c>
      <c r="C627" s="497">
        <v>2000</v>
      </c>
      <c r="D627" s="498">
        <v>12.73</v>
      </c>
      <c r="E627" s="499">
        <v>0</v>
      </c>
      <c r="F627" s="499">
        <f t="shared" ref="F627:F690" si="110">C627*D627+E627</f>
        <v>25460</v>
      </c>
      <c r="G627" s="496">
        <v>42459</v>
      </c>
      <c r="H627" s="513">
        <v>2000</v>
      </c>
      <c r="I627" s="498">
        <v>10.75</v>
      </c>
      <c r="J627" s="499">
        <v>0.47</v>
      </c>
      <c r="K627" s="499">
        <f t="shared" si="109"/>
        <v>21499.53</v>
      </c>
      <c r="L627" s="497"/>
      <c r="M627" s="499"/>
    </row>
    <row r="628" spans="1:13" x14ac:dyDescent="0.25">
      <c r="A628" s="497"/>
      <c r="B628" s="545">
        <v>42375</v>
      </c>
      <c r="C628" s="497">
        <v>1000</v>
      </c>
      <c r="D628" s="498">
        <v>12.5</v>
      </c>
      <c r="E628" s="499">
        <v>0</v>
      </c>
      <c r="F628" s="499">
        <f t="shared" si="110"/>
        <v>12500</v>
      </c>
      <c r="G628" s="496">
        <v>42460</v>
      </c>
      <c r="H628" s="513">
        <v>1600</v>
      </c>
      <c r="I628" s="498">
        <v>10.95</v>
      </c>
      <c r="J628" s="499">
        <v>2.88</v>
      </c>
      <c r="K628" s="499">
        <f t="shared" si="109"/>
        <v>17517.12</v>
      </c>
      <c r="L628" s="497"/>
      <c r="M628" s="499"/>
    </row>
    <row r="629" spans="1:13" x14ac:dyDescent="0.25">
      <c r="A629" s="497"/>
      <c r="B629" s="545">
        <v>42375</v>
      </c>
      <c r="C629" s="497">
        <v>1000</v>
      </c>
      <c r="D629" s="498">
        <v>11.7</v>
      </c>
      <c r="E629" s="499">
        <v>0</v>
      </c>
      <c r="F629" s="499">
        <f t="shared" si="110"/>
        <v>11700</v>
      </c>
      <c r="G629" s="496">
        <v>42461</v>
      </c>
      <c r="H629" s="513">
        <v>2000</v>
      </c>
      <c r="I629" s="498">
        <v>10.52</v>
      </c>
      <c r="J629" s="499">
        <v>0.46</v>
      </c>
      <c r="K629" s="499">
        <f t="shared" si="109"/>
        <v>21039.54</v>
      </c>
      <c r="L629" s="497"/>
      <c r="M629" s="499"/>
    </row>
    <row r="630" spans="1:13" x14ac:dyDescent="0.25">
      <c r="A630" s="497"/>
      <c r="B630" s="545">
        <v>42402</v>
      </c>
      <c r="C630" s="497">
        <v>400</v>
      </c>
      <c r="D630" s="498">
        <v>9.1</v>
      </c>
      <c r="E630" s="499">
        <v>0</v>
      </c>
      <c r="F630" s="499">
        <f t="shared" si="110"/>
        <v>3640</v>
      </c>
      <c r="G630" s="496">
        <v>42461</v>
      </c>
      <c r="H630" s="513">
        <v>2000</v>
      </c>
      <c r="I630" s="498">
        <v>10.55</v>
      </c>
      <c r="J630" s="499">
        <v>0.46</v>
      </c>
      <c r="K630" s="499">
        <f t="shared" si="109"/>
        <v>21099.54</v>
      </c>
      <c r="L630" s="497"/>
      <c r="M630" s="499"/>
    </row>
    <row r="631" spans="1:13" x14ac:dyDescent="0.25">
      <c r="A631" s="497"/>
      <c r="B631" s="545">
        <v>42411</v>
      </c>
      <c r="C631" s="497">
        <v>500</v>
      </c>
      <c r="D631" s="498">
        <v>6.835</v>
      </c>
      <c r="E631" s="499">
        <v>0</v>
      </c>
      <c r="F631" s="499">
        <f t="shared" si="110"/>
        <v>3417.5</v>
      </c>
      <c r="G631" s="496">
        <v>42465</v>
      </c>
      <c r="H631" s="513">
        <v>100</v>
      </c>
      <c r="I631" s="498">
        <v>10.75</v>
      </c>
      <c r="J631" s="499">
        <v>0.02</v>
      </c>
      <c r="K631" s="499">
        <f t="shared" si="109"/>
        <v>1074.98</v>
      </c>
      <c r="L631" s="497"/>
      <c r="M631" s="499"/>
    </row>
    <row r="632" spans="1:13" x14ac:dyDescent="0.25">
      <c r="A632" s="497"/>
      <c r="B632" s="545">
        <v>42412</v>
      </c>
      <c r="C632" s="497">
        <v>200</v>
      </c>
      <c r="D632" s="498">
        <v>7.23</v>
      </c>
      <c r="E632" s="499">
        <v>0</v>
      </c>
      <c r="F632" s="499">
        <f t="shared" si="110"/>
        <v>1446</v>
      </c>
      <c r="G632" s="496">
        <v>42468</v>
      </c>
      <c r="H632" s="513">
        <v>1000</v>
      </c>
      <c r="I632" s="498">
        <v>11.77</v>
      </c>
      <c r="J632" s="499">
        <v>0.26</v>
      </c>
      <c r="K632" s="499">
        <f t="shared" si="109"/>
        <v>11769.74</v>
      </c>
      <c r="L632" s="497"/>
      <c r="M632" s="499"/>
    </row>
    <row r="633" spans="1:13" x14ac:dyDescent="0.25">
      <c r="A633" s="497"/>
      <c r="B633" s="545">
        <v>42416</v>
      </c>
      <c r="C633" s="497">
        <v>500</v>
      </c>
      <c r="D633" s="498">
        <v>7.5</v>
      </c>
      <c r="E633" s="499">
        <v>0</v>
      </c>
      <c r="F633" s="499">
        <f t="shared" si="110"/>
        <v>3750</v>
      </c>
      <c r="G633" s="609">
        <v>42472</v>
      </c>
      <c r="H633" s="513">
        <v>420</v>
      </c>
      <c r="I633" s="498">
        <v>13.35</v>
      </c>
      <c r="J633" s="499">
        <v>0.15</v>
      </c>
      <c r="K633" s="499">
        <f t="shared" si="109"/>
        <v>5606.85</v>
      </c>
      <c r="L633" s="497"/>
      <c r="M633" s="499"/>
    </row>
    <row r="634" spans="1:13" ht="30" x14ac:dyDescent="0.25">
      <c r="A634" s="497"/>
      <c r="B634" s="612" t="s">
        <v>179</v>
      </c>
      <c r="C634" s="497">
        <v>3000</v>
      </c>
      <c r="D634" s="498">
        <v>7.55</v>
      </c>
      <c r="E634" s="499">
        <v>0</v>
      </c>
      <c r="F634" s="499">
        <f t="shared" si="110"/>
        <v>22650</v>
      </c>
      <c r="G634" s="609"/>
      <c r="H634" s="513">
        <v>80</v>
      </c>
      <c r="I634" s="498">
        <v>13.35</v>
      </c>
      <c r="J634" s="499">
        <v>0</v>
      </c>
      <c r="K634" s="499">
        <f t="shared" si="109"/>
        <v>1068</v>
      </c>
      <c r="L634" s="497"/>
      <c r="M634" s="499"/>
    </row>
    <row r="635" spans="1:13" x14ac:dyDescent="0.25">
      <c r="A635" s="497"/>
      <c r="B635" s="612"/>
      <c r="C635" s="497">
        <v>500</v>
      </c>
      <c r="D635" s="498">
        <v>6.75</v>
      </c>
      <c r="E635" s="499">
        <v>0</v>
      </c>
      <c r="F635" s="499">
        <f t="shared" si="110"/>
        <v>3375</v>
      </c>
      <c r="G635" s="496">
        <v>42472</v>
      </c>
      <c r="H635" s="513">
        <v>500</v>
      </c>
      <c r="I635" s="498">
        <v>13.15</v>
      </c>
      <c r="J635" s="499">
        <v>0.14000000000000001</v>
      </c>
      <c r="K635" s="499">
        <f t="shared" si="109"/>
        <v>6574.86</v>
      </c>
      <c r="L635" s="497"/>
      <c r="M635" s="499"/>
    </row>
    <row r="636" spans="1:13" x14ac:dyDescent="0.25">
      <c r="A636" s="497"/>
      <c r="B636" s="612"/>
      <c r="C636" s="497">
        <v>300</v>
      </c>
      <c r="D636" s="498">
        <v>6.75</v>
      </c>
      <c r="E636" s="499">
        <v>0</v>
      </c>
      <c r="F636" s="499">
        <f t="shared" si="110"/>
        <v>2025</v>
      </c>
      <c r="G636" s="496">
        <v>42472</v>
      </c>
      <c r="H636" s="513">
        <v>500</v>
      </c>
      <c r="I636" s="498">
        <v>12.92</v>
      </c>
      <c r="J636" s="499">
        <v>0.14000000000000001</v>
      </c>
      <c r="K636" s="499">
        <f t="shared" si="109"/>
        <v>6459.86</v>
      </c>
      <c r="L636" s="497"/>
      <c r="M636" s="499"/>
    </row>
    <row r="637" spans="1:13" x14ac:dyDescent="0.25">
      <c r="A637" s="497"/>
      <c r="B637" s="545">
        <v>42426</v>
      </c>
      <c r="C637" s="497">
        <v>600</v>
      </c>
      <c r="D637" s="498">
        <v>7.63</v>
      </c>
      <c r="E637" s="499">
        <v>0</v>
      </c>
      <c r="F637" s="499">
        <f t="shared" si="110"/>
        <v>4578</v>
      </c>
      <c r="G637" s="496">
        <v>42472</v>
      </c>
      <c r="H637" s="513">
        <v>500</v>
      </c>
      <c r="I637" s="498">
        <v>12.59</v>
      </c>
      <c r="J637" s="499">
        <v>0.14000000000000001</v>
      </c>
      <c r="K637" s="499">
        <f t="shared" si="109"/>
        <v>6294.86</v>
      </c>
      <c r="L637" s="497"/>
      <c r="M637" s="499"/>
    </row>
    <row r="638" spans="1:13" x14ac:dyDescent="0.25">
      <c r="A638" s="497"/>
      <c r="B638" s="545">
        <v>42426</v>
      </c>
      <c r="C638" s="497">
        <v>2000</v>
      </c>
      <c r="D638" s="498">
        <v>7.95</v>
      </c>
      <c r="E638" s="499">
        <v>0</v>
      </c>
      <c r="F638" s="499">
        <f t="shared" si="110"/>
        <v>15900</v>
      </c>
      <c r="G638" s="496">
        <v>42474</v>
      </c>
      <c r="H638" s="513">
        <v>500</v>
      </c>
      <c r="I638" s="498">
        <v>13.18</v>
      </c>
      <c r="J638" s="499">
        <v>0.14000000000000001</v>
      </c>
      <c r="K638" s="499">
        <f t="shared" si="109"/>
        <v>6589.86</v>
      </c>
      <c r="L638" s="497"/>
      <c r="M638" s="499"/>
    </row>
    <row r="639" spans="1:13" x14ac:dyDescent="0.25">
      <c r="A639" s="497"/>
      <c r="B639" s="545">
        <v>42429</v>
      </c>
      <c r="C639" s="497">
        <v>2000</v>
      </c>
      <c r="D639" s="498">
        <v>8.1999999999999993</v>
      </c>
      <c r="E639" s="499">
        <v>0</v>
      </c>
      <c r="F639" s="499">
        <f t="shared" si="110"/>
        <v>16400</v>
      </c>
      <c r="G639" s="496">
        <v>42478</v>
      </c>
      <c r="H639" s="513">
        <v>500</v>
      </c>
      <c r="I639" s="498">
        <v>13.4</v>
      </c>
      <c r="J639" s="499">
        <v>0.15</v>
      </c>
      <c r="K639" s="499">
        <f t="shared" si="109"/>
        <v>6699.85</v>
      </c>
      <c r="L639" s="497"/>
      <c r="M639" s="499"/>
    </row>
    <row r="640" spans="1:13" x14ac:dyDescent="0.25">
      <c r="A640" s="499"/>
      <c r="B640" s="545">
        <v>42429</v>
      </c>
      <c r="C640" s="497">
        <v>500</v>
      </c>
      <c r="D640" s="498">
        <v>7.88</v>
      </c>
      <c r="E640" s="499">
        <v>0</v>
      </c>
      <c r="F640" s="499">
        <f t="shared" si="110"/>
        <v>3940</v>
      </c>
      <c r="G640" s="496">
        <v>42486</v>
      </c>
      <c r="H640" s="513">
        <v>500</v>
      </c>
      <c r="I640" s="498">
        <v>14.35</v>
      </c>
      <c r="J640" s="499">
        <v>0.16</v>
      </c>
      <c r="K640" s="499">
        <f t="shared" si="109"/>
        <v>7174.84</v>
      </c>
      <c r="L640" s="497"/>
      <c r="M640" s="499"/>
    </row>
    <row r="641" spans="1:13" x14ac:dyDescent="0.25">
      <c r="A641" s="497"/>
      <c r="B641" s="545">
        <v>42430</v>
      </c>
      <c r="C641" s="497">
        <v>1000</v>
      </c>
      <c r="D641" s="498">
        <v>7.77</v>
      </c>
      <c r="E641" s="499">
        <v>0</v>
      </c>
      <c r="F641" s="499">
        <f t="shared" si="110"/>
        <v>7770</v>
      </c>
      <c r="G641" s="496">
        <v>42487</v>
      </c>
      <c r="H641" s="513">
        <v>600</v>
      </c>
      <c r="I641" s="498">
        <v>14.85</v>
      </c>
      <c r="J641" s="499">
        <v>0.19</v>
      </c>
      <c r="K641" s="499">
        <f t="shared" si="109"/>
        <v>8909.81</v>
      </c>
      <c r="L641" s="497"/>
      <c r="M641" s="499"/>
    </row>
    <row r="642" spans="1:13" x14ac:dyDescent="0.25">
      <c r="A642" s="497"/>
      <c r="B642" s="545">
        <v>42430</v>
      </c>
      <c r="C642" s="497">
        <v>500</v>
      </c>
      <c r="D642" s="498">
        <v>7.94</v>
      </c>
      <c r="E642" s="499">
        <v>0</v>
      </c>
      <c r="F642" s="499">
        <f t="shared" si="110"/>
        <v>3970</v>
      </c>
      <c r="G642" s="496">
        <v>42489</v>
      </c>
      <c r="H642" s="513">
        <v>3000</v>
      </c>
      <c r="I642" s="498">
        <v>14.15</v>
      </c>
      <c r="J642" s="499">
        <v>0.93</v>
      </c>
      <c r="K642" s="499">
        <f t="shared" si="109"/>
        <v>42449.07</v>
      </c>
      <c r="L642" s="497"/>
      <c r="M642" s="499"/>
    </row>
    <row r="643" spans="1:13" x14ac:dyDescent="0.25">
      <c r="A643" s="497"/>
      <c r="B643" s="545">
        <v>42431</v>
      </c>
      <c r="C643" s="497">
        <v>1000</v>
      </c>
      <c r="D643" s="498">
        <v>8.3699999999999992</v>
      </c>
      <c r="E643" s="499">
        <v>0</v>
      </c>
      <c r="F643" s="499">
        <f t="shared" si="110"/>
        <v>8370</v>
      </c>
      <c r="G643" s="496">
        <v>42492</v>
      </c>
      <c r="H643" s="513">
        <v>1000</v>
      </c>
      <c r="I643" s="498">
        <v>13.48</v>
      </c>
      <c r="J643" s="499">
        <v>0.28999999999999998</v>
      </c>
      <c r="K643" s="499">
        <f t="shared" si="109"/>
        <v>13479.71</v>
      </c>
      <c r="L643" s="497"/>
      <c r="M643" s="499"/>
    </row>
    <row r="644" spans="1:13" x14ac:dyDescent="0.25">
      <c r="A644" s="497"/>
      <c r="B644" s="545">
        <v>42432</v>
      </c>
      <c r="C644" s="497">
        <v>600</v>
      </c>
      <c r="D644" s="498">
        <v>9.3699999999999992</v>
      </c>
      <c r="E644" s="499">
        <v>0</v>
      </c>
      <c r="F644" s="499">
        <f t="shared" si="110"/>
        <v>5621.9999999999991</v>
      </c>
      <c r="G644" s="496">
        <v>42492</v>
      </c>
      <c r="H644" s="513">
        <v>1000</v>
      </c>
      <c r="I644" s="498">
        <v>13.61</v>
      </c>
      <c r="J644" s="499">
        <v>0.3</v>
      </c>
      <c r="K644" s="499">
        <f t="shared" si="109"/>
        <v>13609.7</v>
      </c>
      <c r="L644" s="497"/>
      <c r="M644" s="499"/>
    </row>
    <row r="645" spans="1:13" x14ac:dyDescent="0.25">
      <c r="A645" s="497"/>
      <c r="B645" s="545">
        <v>42432</v>
      </c>
      <c r="C645" s="497">
        <v>600</v>
      </c>
      <c r="D645" s="498">
        <v>8.8800000000000008</v>
      </c>
      <c r="E645" s="499">
        <v>0</v>
      </c>
      <c r="F645" s="499">
        <f t="shared" si="110"/>
        <v>5328.0000000000009</v>
      </c>
      <c r="G645" s="496">
        <v>42493</v>
      </c>
      <c r="H645" s="513">
        <v>322</v>
      </c>
      <c r="I645" s="498">
        <v>13.28</v>
      </c>
      <c r="J645" s="499">
        <v>0.09</v>
      </c>
      <c r="K645" s="499">
        <f t="shared" si="109"/>
        <v>4276.07</v>
      </c>
      <c r="L645" s="497"/>
      <c r="M645" s="499"/>
    </row>
    <row r="646" spans="1:13" x14ac:dyDescent="0.25">
      <c r="A646" s="497"/>
      <c r="B646" s="545">
        <v>42433</v>
      </c>
      <c r="C646" s="497">
        <v>600</v>
      </c>
      <c r="D646" s="498">
        <v>10.42</v>
      </c>
      <c r="E646" s="499">
        <v>0</v>
      </c>
      <c r="F646" s="499">
        <f t="shared" si="110"/>
        <v>6252</v>
      </c>
      <c r="G646" s="496">
        <v>42495</v>
      </c>
      <c r="H646" s="513">
        <v>1000</v>
      </c>
      <c r="I646" s="498">
        <v>12.05</v>
      </c>
      <c r="J646" s="499">
        <v>0.26</v>
      </c>
      <c r="K646" s="499">
        <f t="shared" si="109"/>
        <v>12049.74</v>
      </c>
      <c r="L646" s="497"/>
      <c r="M646" s="499"/>
    </row>
    <row r="647" spans="1:13" x14ac:dyDescent="0.25">
      <c r="A647" s="497"/>
      <c r="B647" s="545">
        <v>42440</v>
      </c>
      <c r="C647" s="497">
        <v>400</v>
      </c>
      <c r="D647" s="498">
        <v>11.12</v>
      </c>
      <c r="E647" s="499">
        <v>0</v>
      </c>
      <c r="F647" s="499">
        <f t="shared" si="110"/>
        <v>4448</v>
      </c>
      <c r="G647" s="496">
        <v>42495</v>
      </c>
      <c r="H647" s="513">
        <v>2000</v>
      </c>
      <c r="I647" s="498">
        <v>12.63</v>
      </c>
      <c r="J647" s="499">
        <v>0.55000000000000004</v>
      </c>
      <c r="K647" s="499">
        <f t="shared" si="109"/>
        <v>25259.45</v>
      </c>
      <c r="L647" s="497"/>
      <c r="M647" s="499"/>
    </row>
    <row r="648" spans="1:13" x14ac:dyDescent="0.25">
      <c r="A648" s="497"/>
      <c r="B648" s="545">
        <v>42446</v>
      </c>
      <c r="C648" s="497">
        <v>1500</v>
      </c>
      <c r="D648" s="498">
        <v>11.445</v>
      </c>
      <c r="E648" s="499">
        <v>0</v>
      </c>
      <c r="F648" s="499">
        <f t="shared" si="110"/>
        <v>17167.5</v>
      </c>
      <c r="G648" s="496">
        <v>42500</v>
      </c>
      <c r="H648" s="513">
        <v>1000</v>
      </c>
      <c r="I648" s="498">
        <v>11.66</v>
      </c>
      <c r="J648" s="499">
        <v>5.25</v>
      </c>
      <c r="K648" s="499">
        <f t="shared" si="109"/>
        <v>11654.75</v>
      </c>
      <c r="L648" s="497"/>
      <c r="M648" s="499"/>
    </row>
    <row r="649" spans="1:13" x14ac:dyDescent="0.25">
      <c r="A649" s="497"/>
      <c r="B649" s="608">
        <v>42447</v>
      </c>
      <c r="C649" s="497">
        <v>1500</v>
      </c>
      <c r="D649" s="498">
        <v>11.42</v>
      </c>
      <c r="E649" s="499">
        <v>0</v>
      </c>
      <c r="F649" s="499">
        <f t="shared" si="110"/>
        <v>17130</v>
      </c>
      <c r="G649" s="496">
        <v>42502</v>
      </c>
      <c r="H649" s="513">
        <v>1500</v>
      </c>
      <c r="I649" s="498">
        <v>12.36</v>
      </c>
      <c r="J649" s="499">
        <v>0.4</v>
      </c>
      <c r="K649" s="499">
        <f t="shared" si="109"/>
        <v>18539.599999999999</v>
      </c>
      <c r="L649" s="497"/>
      <c r="M649" s="499"/>
    </row>
    <row r="650" spans="1:13" x14ac:dyDescent="0.25">
      <c r="A650" s="497"/>
      <c r="B650" s="613"/>
      <c r="C650" s="497">
        <v>500</v>
      </c>
      <c r="D650" s="498">
        <v>11.42</v>
      </c>
      <c r="E650" s="499">
        <v>0</v>
      </c>
      <c r="F650" s="499">
        <f t="shared" si="110"/>
        <v>5710</v>
      </c>
      <c r="G650" s="496">
        <v>42503</v>
      </c>
      <c r="H650" s="513">
        <v>500</v>
      </c>
      <c r="I650" s="498">
        <v>12.49</v>
      </c>
      <c r="J650" s="499">
        <v>0.14000000000000001</v>
      </c>
      <c r="K650" s="499">
        <f t="shared" si="109"/>
        <v>6244.86</v>
      </c>
      <c r="L650" s="497"/>
      <c r="M650" s="499"/>
    </row>
    <row r="651" spans="1:13" x14ac:dyDescent="0.25">
      <c r="A651" s="497"/>
      <c r="B651" s="545">
        <v>42447</v>
      </c>
      <c r="C651" s="497">
        <v>650</v>
      </c>
      <c r="D651" s="498">
        <v>11.545</v>
      </c>
      <c r="E651" s="499">
        <v>0.75</v>
      </c>
      <c r="F651" s="499">
        <f t="shared" si="110"/>
        <v>7505</v>
      </c>
      <c r="G651" s="496">
        <v>42506</v>
      </c>
      <c r="H651" s="513">
        <v>300</v>
      </c>
      <c r="I651" s="498">
        <v>12.85</v>
      </c>
      <c r="J651" s="499">
        <v>0.08</v>
      </c>
      <c r="K651" s="499">
        <f t="shared" si="109"/>
        <v>3854.92</v>
      </c>
      <c r="L651" s="497"/>
      <c r="M651" s="499"/>
    </row>
    <row r="652" spans="1:13" x14ac:dyDescent="0.25">
      <c r="A652" s="497"/>
      <c r="B652" s="545">
        <v>42450</v>
      </c>
      <c r="C652" s="497">
        <v>1350</v>
      </c>
      <c r="D652" s="498">
        <v>11.42</v>
      </c>
      <c r="E652" s="499">
        <v>0</v>
      </c>
      <c r="F652" s="499">
        <f t="shared" si="110"/>
        <v>15417</v>
      </c>
      <c r="G652" s="496">
        <v>42513</v>
      </c>
      <c r="H652" s="513">
        <v>500</v>
      </c>
      <c r="I652" s="498">
        <v>13.05</v>
      </c>
      <c r="J652" s="499">
        <v>0.14000000000000001</v>
      </c>
      <c r="K652" s="499">
        <f t="shared" si="109"/>
        <v>6524.86</v>
      </c>
      <c r="L652" s="497"/>
      <c r="M652" s="499"/>
    </row>
    <row r="653" spans="1:13" x14ac:dyDescent="0.25">
      <c r="A653" s="497"/>
      <c r="B653" s="545">
        <v>42451</v>
      </c>
      <c r="C653" s="497">
        <v>1000</v>
      </c>
      <c r="D653" s="498">
        <v>11.38</v>
      </c>
      <c r="E653" s="499">
        <v>0</v>
      </c>
      <c r="F653" s="499">
        <f t="shared" si="110"/>
        <v>11380</v>
      </c>
      <c r="G653" s="496">
        <v>42515</v>
      </c>
      <c r="H653" s="513">
        <v>500</v>
      </c>
      <c r="I653" s="498">
        <v>13.59</v>
      </c>
      <c r="J653" s="499">
        <v>0.15</v>
      </c>
      <c r="K653" s="499">
        <f t="shared" si="109"/>
        <v>6794.85</v>
      </c>
      <c r="L653" s="497"/>
      <c r="M653" s="499"/>
    </row>
    <row r="654" spans="1:13" x14ac:dyDescent="0.25">
      <c r="A654" s="497"/>
      <c r="B654" s="608">
        <v>42451</v>
      </c>
      <c r="C654" s="497">
        <v>50</v>
      </c>
      <c r="D654" s="498">
        <v>11.22</v>
      </c>
      <c r="E654" s="499">
        <v>0</v>
      </c>
      <c r="F654" s="499">
        <f t="shared" si="110"/>
        <v>561</v>
      </c>
      <c r="G654" s="496">
        <v>42515</v>
      </c>
      <c r="H654" s="513">
        <v>500</v>
      </c>
      <c r="I654" s="498">
        <v>13.57</v>
      </c>
      <c r="J654" s="499">
        <v>0.15</v>
      </c>
      <c r="K654" s="499">
        <f t="shared" si="109"/>
        <v>6784.85</v>
      </c>
      <c r="L654" s="497"/>
      <c r="M654" s="499"/>
    </row>
    <row r="655" spans="1:13" x14ac:dyDescent="0.25">
      <c r="A655" s="497"/>
      <c r="B655" s="608"/>
      <c r="C655" s="497">
        <v>350</v>
      </c>
      <c r="D655" s="498">
        <v>11.22</v>
      </c>
      <c r="E655" s="499">
        <v>0</v>
      </c>
      <c r="F655" s="499">
        <f t="shared" si="110"/>
        <v>3927</v>
      </c>
      <c r="G655" s="496">
        <v>42517</v>
      </c>
      <c r="H655" s="513">
        <v>500</v>
      </c>
      <c r="I655" s="498">
        <v>12.87</v>
      </c>
      <c r="J655" s="499">
        <v>0.14000000000000001</v>
      </c>
      <c r="K655" s="499">
        <f t="shared" si="109"/>
        <v>6434.86</v>
      </c>
      <c r="L655" s="497"/>
      <c r="M655" s="499"/>
    </row>
    <row r="656" spans="1:13" ht="45" x14ac:dyDescent="0.25">
      <c r="A656" s="497"/>
      <c r="B656" s="612" t="s">
        <v>192</v>
      </c>
      <c r="C656" s="497">
        <v>650</v>
      </c>
      <c r="D656" s="498">
        <v>11.22</v>
      </c>
      <c r="E656" s="499">
        <v>0</v>
      </c>
      <c r="F656" s="499">
        <f t="shared" si="110"/>
        <v>7293</v>
      </c>
      <c r="G656" s="496">
        <v>42524</v>
      </c>
      <c r="H656" s="513">
        <v>400</v>
      </c>
      <c r="I656" s="498">
        <v>13.38</v>
      </c>
      <c r="J656" s="499">
        <v>0.12</v>
      </c>
      <c r="K656" s="499">
        <f t="shared" si="109"/>
        <v>5351.88</v>
      </c>
      <c r="L656" s="497"/>
      <c r="M656" s="499"/>
    </row>
    <row r="657" spans="1:13" x14ac:dyDescent="0.25">
      <c r="A657" s="497"/>
      <c r="B657" s="612"/>
      <c r="C657" s="497">
        <v>500</v>
      </c>
      <c r="D657" s="498">
        <v>11.01</v>
      </c>
      <c r="E657" s="499">
        <v>0</v>
      </c>
      <c r="F657" s="499">
        <f t="shared" si="110"/>
        <v>5505</v>
      </c>
      <c r="G657" s="496">
        <v>42527</v>
      </c>
      <c r="H657" s="513">
        <v>1000</v>
      </c>
      <c r="I657" s="498">
        <v>13.82</v>
      </c>
      <c r="J657" s="499">
        <v>0.3</v>
      </c>
      <c r="K657" s="499">
        <f t="shared" si="109"/>
        <v>13819.7</v>
      </c>
      <c r="L657" s="497"/>
      <c r="M657" s="499"/>
    </row>
    <row r="658" spans="1:13" x14ac:dyDescent="0.25">
      <c r="A658" s="497"/>
      <c r="B658" s="612"/>
      <c r="C658" s="497">
        <v>500</v>
      </c>
      <c r="D658" s="498">
        <v>10.75</v>
      </c>
      <c r="E658" s="499">
        <v>0</v>
      </c>
      <c r="F658" s="499">
        <f t="shared" si="110"/>
        <v>5375</v>
      </c>
      <c r="G658" s="496">
        <v>42527</v>
      </c>
      <c r="H658" s="513">
        <v>500</v>
      </c>
      <c r="I658" s="498">
        <v>13.97</v>
      </c>
      <c r="J658" s="499">
        <v>1.1499999999999999</v>
      </c>
      <c r="K658" s="499">
        <f t="shared" si="109"/>
        <v>6983.85</v>
      </c>
      <c r="L658" s="497"/>
      <c r="M658" s="499"/>
    </row>
    <row r="659" spans="1:13" x14ac:dyDescent="0.25">
      <c r="A659" s="497"/>
      <c r="B659" s="612"/>
      <c r="C659" s="497">
        <v>1000</v>
      </c>
      <c r="D659" s="498">
        <v>10.4</v>
      </c>
      <c r="E659" s="499">
        <v>0</v>
      </c>
      <c r="F659" s="499">
        <f t="shared" si="110"/>
        <v>10400</v>
      </c>
      <c r="G659" s="496">
        <v>42528</v>
      </c>
      <c r="H659" s="513">
        <v>500</v>
      </c>
      <c r="I659" s="498">
        <v>14.65</v>
      </c>
      <c r="J659" s="499">
        <v>0.16</v>
      </c>
      <c r="K659" s="499">
        <f t="shared" si="109"/>
        <v>7324.84</v>
      </c>
      <c r="L659" s="497"/>
      <c r="M659" s="499"/>
    </row>
    <row r="660" spans="1:13" x14ac:dyDescent="0.25">
      <c r="A660" s="497"/>
      <c r="B660" s="612"/>
      <c r="C660" s="497">
        <v>1000</v>
      </c>
      <c r="D660" s="498">
        <v>10.185</v>
      </c>
      <c r="E660" s="499">
        <v>0</v>
      </c>
      <c r="F660" s="499">
        <f t="shared" si="110"/>
        <v>10185</v>
      </c>
      <c r="G660" s="496">
        <v>42536</v>
      </c>
      <c r="H660" s="513">
        <v>400</v>
      </c>
      <c r="I660" s="498">
        <v>13.43</v>
      </c>
      <c r="J660" s="499">
        <v>0.12</v>
      </c>
      <c r="K660" s="499">
        <f t="shared" si="109"/>
        <v>5371.88</v>
      </c>
      <c r="L660" s="497"/>
      <c r="M660" s="499"/>
    </row>
    <row r="661" spans="1:13" x14ac:dyDescent="0.25">
      <c r="A661" s="497"/>
      <c r="B661" s="545">
        <v>42461</v>
      </c>
      <c r="C661" s="497">
        <v>2000</v>
      </c>
      <c r="D661" s="498">
        <v>10.43</v>
      </c>
      <c r="E661" s="499">
        <v>0</v>
      </c>
      <c r="F661" s="499">
        <f t="shared" si="110"/>
        <v>20860</v>
      </c>
      <c r="G661" s="496">
        <v>42537</v>
      </c>
      <c r="H661" s="513">
        <v>400</v>
      </c>
      <c r="I661" s="498">
        <v>12.69</v>
      </c>
      <c r="J661" s="499">
        <v>0.11</v>
      </c>
      <c r="K661" s="499">
        <f t="shared" si="109"/>
        <v>5075.8900000000003</v>
      </c>
      <c r="L661" s="497"/>
      <c r="M661" s="499"/>
    </row>
    <row r="662" spans="1:13" x14ac:dyDescent="0.25">
      <c r="A662" s="497"/>
      <c r="B662" s="545">
        <v>42461</v>
      </c>
      <c r="C662" s="497">
        <v>2000</v>
      </c>
      <c r="D662" s="498">
        <v>10.42</v>
      </c>
      <c r="E662" s="499">
        <v>0</v>
      </c>
      <c r="F662" s="499">
        <f t="shared" si="110"/>
        <v>20840</v>
      </c>
      <c r="G662" s="496">
        <v>42538</v>
      </c>
      <c r="H662" s="513">
        <v>500</v>
      </c>
      <c r="I662" s="498">
        <v>13.34</v>
      </c>
      <c r="J662" s="499">
        <v>0.15</v>
      </c>
      <c r="K662" s="499">
        <f t="shared" si="109"/>
        <v>6669.85</v>
      </c>
      <c r="L662" s="497"/>
      <c r="M662" s="499"/>
    </row>
    <row r="663" spans="1:13" ht="45" x14ac:dyDescent="0.25">
      <c r="A663" s="497"/>
      <c r="B663" s="545">
        <v>42465</v>
      </c>
      <c r="C663" s="497">
        <v>100</v>
      </c>
      <c r="D663" s="498">
        <v>10.4</v>
      </c>
      <c r="E663" s="499">
        <v>0</v>
      </c>
      <c r="F663" s="499">
        <f t="shared" si="110"/>
        <v>1040</v>
      </c>
      <c r="G663" s="614" t="s">
        <v>216</v>
      </c>
      <c r="H663" s="513">
        <v>500</v>
      </c>
      <c r="I663" s="498">
        <v>13.91</v>
      </c>
      <c r="J663" s="499">
        <v>0.15</v>
      </c>
      <c r="K663" s="499">
        <f t="shared" si="109"/>
        <v>6954.85</v>
      </c>
      <c r="L663" s="497"/>
      <c r="M663" s="499"/>
    </row>
    <row r="664" spans="1:13" x14ac:dyDescent="0.25">
      <c r="A664" s="497"/>
      <c r="B664" s="545">
        <v>42471</v>
      </c>
      <c r="C664" s="497">
        <v>500</v>
      </c>
      <c r="D664" s="498">
        <v>11.77</v>
      </c>
      <c r="E664" s="499">
        <v>0</v>
      </c>
      <c r="F664" s="499">
        <f t="shared" si="110"/>
        <v>5885</v>
      </c>
      <c r="G664" s="614"/>
      <c r="H664" s="513">
        <v>600</v>
      </c>
      <c r="I664" s="498">
        <v>14.36</v>
      </c>
      <c r="J664" s="499">
        <v>0.19</v>
      </c>
      <c r="K664" s="499">
        <f t="shared" si="109"/>
        <v>8615.81</v>
      </c>
      <c r="L664" s="497"/>
      <c r="M664" s="499"/>
    </row>
    <row r="665" spans="1:13" x14ac:dyDescent="0.25">
      <c r="A665" s="497"/>
      <c r="B665" s="545">
        <v>42471</v>
      </c>
      <c r="C665" s="497">
        <v>500</v>
      </c>
      <c r="D665" s="498">
        <v>11.55</v>
      </c>
      <c r="E665" s="499">
        <v>0</v>
      </c>
      <c r="F665" s="499">
        <f t="shared" si="110"/>
        <v>5775</v>
      </c>
      <c r="G665" s="614"/>
      <c r="H665" s="513">
        <v>500</v>
      </c>
      <c r="I665" s="498">
        <v>14.65</v>
      </c>
      <c r="J665" s="499">
        <v>0.16</v>
      </c>
      <c r="K665" s="499">
        <f t="shared" si="109"/>
        <v>7324.84</v>
      </c>
      <c r="L665" s="497"/>
      <c r="M665" s="499"/>
    </row>
    <row r="666" spans="1:13" x14ac:dyDescent="0.25">
      <c r="A666" s="497"/>
      <c r="B666" s="545">
        <v>42472</v>
      </c>
      <c r="C666" s="497">
        <v>610</v>
      </c>
      <c r="D666" s="498">
        <v>12.95</v>
      </c>
      <c r="E666" s="499">
        <v>0</v>
      </c>
      <c r="F666" s="499">
        <f t="shared" si="110"/>
        <v>7899.5</v>
      </c>
      <c r="G666" s="496">
        <v>42542</v>
      </c>
      <c r="H666" s="513">
        <v>500</v>
      </c>
      <c r="I666" s="498">
        <v>14.95</v>
      </c>
      <c r="J666" s="499">
        <v>0.16</v>
      </c>
      <c r="K666" s="499">
        <f t="shared" si="109"/>
        <v>7474.84</v>
      </c>
      <c r="L666" s="497"/>
      <c r="M666" s="499"/>
    </row>
    <row r="667" spans="1:13" x14ac:dyDescent="0.25">
      <c r="A667" s="497"/>
      <c r="B667" s="545">
        <v>42473</v>
      </c>
      <c r="C667" s="497">
        <v>970</v>
      </c>
      <c r="D667" s="498">
        <v>12.76</v>
      </c>
      <c r="E667" s="499">
        <v>4.0999999999999996</v>
      </c>
      <c r="F667" s="499">
        <f t="shared" si="110"/>
        <v>12381.3</v>
      </c>
      <c r="G667" s="496">
        <v>42542</v>
      </c>
      <c r="H667" s="513">
        <v>378</v>
      </c>
      <c r="I667" s="498">
        <v>15.2</v>
      </c>
      <c r="J667" s="499">
        <v>0.13</v>
      </c>
      <c r="K667" s="499">
        <f t="shared" si="109"/>
        <v>5745.4699999999993</v>
      </c>
      <c r="L667" s="497"/>
      <c r="M667" s="499"/>
    </row>
    <row r="668" spans="1:13" x14ac:dyDescent="0.25">
      <c r="A668" s="497"/>
      <c r="B668" s="545">
        <v>42474</v>
      </c>
      <c r="C668" s="497">
        <v>420</v>
      </c>
      <c r="D668" s="498">
        <v>12.755000000000001</v>
      </c>
      <c r="E668" s="499">
        <v>0.34</v>
      </c>
      <c r="F668" s="499">
        <f t="shared" si="110"/>
        <v>5357.4400000000005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42475</v>
      </c>
      <c r="C669" s="497">
        <v>500</v>
      </c>
      <c r="D669" s="498">
        <v>13.02</v>
      </c>
      <c r="E669" s="499">
        <v>-1.75</v>
      </c>
      <c r="F669" s="499">
        <f t="shared" si="110"/>
        <v>6508.25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42485</v>
      </c>
      <c r="C670" s="497">
        <v>500</v>
      </c>
      <c r="D670" s="498">
        <v>13.95</v>
      </c>
      <c r="E670" s="499">
        <v>0</v>
      </c>
      <c r="F670" s="499">
        <f t="shared" si="110"/>
        <v>6975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42487</v>
      </c>
      <c r="C671" s="497">
        <v>600</v>
      </c>
      <c r="D671" s="498">
        <v>14.63</v>
      </c>
      <c r="E671" s="499">
        <v>0</v>
      </c>
      <c r="F671" s="499">
        <f t="shared" si="110"/>
        <v>8778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42488</v>
      </c>
      <c r="C672" s="497">
        <v>500</v>
      </c>
      <c r="D672" s="498">
        <v>14.52</v>
      </c>
      <c r="E672" s="499">
        <v>0</v>
      </c>
      <c r="F672" s="499">
        <f t="shared" si="110"/>
        <v>7260</v>
      </c>
      <c r="G672" s="497"/>
      <c r="H672" s="513"/>
      <c r="I672" s="498"/>
      <c r="J672" s="499"/>
      <c r="K672" s="499"/>
      <c r="L672" s="497"/>
      <c r="M672" s="499"/>
    </row>
    <row r="673" spans="1:13" ht="30" x14ac:dyDescent="0.25">
      <c r="A673" s="615" t="s">
        <v>197</v>
      </c>
      <c r="B673" s="545">
        <v>42489</v>
      </c>
      <c r="C673" s="497">
        <v>500</v>
      </c>
      <c r="D673" s="498">
        <v>14.35</v>
      </c>
      <c r="E673" s="499">
        <v>0</v>
      </c>
      <c r="F673" s="499">
        <f t="shared" si="110"/>
        <v>7175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615"/>
      <c r="B674" s="545">
        <v>42489</v>
      </c>
      <c r="C674" s="497">
        <v>500</v>
      </c>
      <c r="D674" s="498">
        <v>14.15</v>
      </c>
      <c r="E674" s="499">
        <v>0</v>
      </c>
      <c r="F674" s="499">
        <f t="shared" si="110"/>
        <v>7075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42489</v>
      </c>
      <c r="C675" s="497">
        <v>1000</v>
      </c>
      <c r="D675" s="498">
        <v>13.92</v>
      </c>
      <c r="E675" s="499">
        <v>0</v>
      </c>
      <c r="F675" s="499">
        <f t="shared" si="110"/>
        <v>13920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42489</v>
      </c>
      <c r="C676" s="497">
        <v>1000</v>
      </c>
      <c r="D676" s="498">
        <v>13.8</v>
      </c>
      <c r="E676" s="499">
        <v>0</v>
      </c>
      <c r="F676" s="499">
        <f t="shared" si="110"/>
        <v>13800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42492</v>
      </c>
      <c r="C677" s="497">
        <v>1500</v>
      </c>
      <c r="D677" s="498">
        <v>13.25</v>
      </c>
      <c r="E677" s="499">
        <v>0</v>
      </c>
      <c r="F677" s="499">
        <f t="shared" si="110"/>
        <v>19875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42492</v>
      </c>
      <c r="C678" s="497">
        <v>500</v>
      </c>
      <c r="D678" s="498">
        <v>13.6</v>
      </c>
      <c r="E678" s="499">
        <v>0</v>
      </c>
      <c r="F678" s="499">
        <f t="shared" si="110"/>
        <v>6800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42493</v>
      </c>
      <c r="C679" s="497">
        <v>322</v>
      </c>
      <c r="D679" s="498">
        <v>12.85</v>
      </c>
      <c r="E679" s="499">
        <v>0</v>
      </c>
      <c r="F679" s="499">
        <f t="shared" si="110"/>
        <v>4137.7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599" t="s">
        <v>200</v>
      </c>
      <c r="B680" s="545">
        <v>42494</v>
      </c>
      <c r="C680" s="497">
        <v>1000</v>
      </c>
      <c r="D680" s="498">
        <v>12.25</v>
      </c>
      <c r="E680" s="499">
        <v>0</v>
      </c>
      <c r="F680" s="499">
        <f t="shared" si="110"/>
        <v>12250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599"/>
      <c r="B681" s="545">
        <v>42494</v>
      </c>
      <c r="C681" s="497">
        <v>500</v>
      </c>
      <c r="D681" s="498">
        <v>12.53</v>
      </c>
      <c r="E681" s="499">
        <v>0</v>
      </c>
      <c r="F681" s="499">
        <f t="shared" si="110"/>
        <v>6265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599"/>
      <c r="B682" s="545">
        <v>42494</v>
      </c>
      <c r="C682" s="497">
        <v>500</v>
      </c>
      <c r="D682" s="498">
        <v>12.65</v>
      </c>
      <c r="E682" s="499">
        <v>0</v>
      </c>
      <c r="F682" s="499">
        <f t="shared" si="110"/>
        <v>6325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42495</v>
      </c>
      <c r="C683" s="497">
        <v>1000</v>
      </c>
      <c r="D683" s="498">
        <v>11.95</v>
      </c>
      <c r="E683" s="499">
        <v>0</v>
      </c>
      <c r="F683" s="499">
        <f t="shared" si="110"/>
        <v>11950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42499</v>
      </c>
      <c r="C684" s="497">
        <v>500</v>
      </c>
      <c r="D684" s="498">
        <v>11.48</v>
      </c>
      <c r="E684" s="499">
        <v>0</v>
      </c>
      <c r="F684" s="499">
        <f t="shared" si="110"/>
        <v>5740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42499</v>
      </c>
      <c r="C685" s="497">
        <v>500</v>
      </c>
      <c r="D685" s="498">
        <v>11.32</v>
      </c>
      <c r="E685" s="499">
        <v>0</v>
      </c>
      <c r="F685" s="499">
        <f t="shared" si="110"/>
        <v>5660</v>
      </c>
      <c r="G685" s="497"/>
      <c r="H685" s="513"/>
      <c r="I685" s="498"/>
      <c r="J685" s="499"/>
      <c r="K685" s="499"/>
      <c r="L685" s="497"/>
      <c r="M685" s="499"/>
    </row>
    <row r="686" spans="1:13" ht="30" x14ac:dyDescent="0.25">
      <c r="A686" s="615" t="s">
        <v>203</v>
      </c>
      <c r="B686" s="545">
        <v>42502</v>
      </c>
      <c r="C686" s="497">
        <v>500</v>
      </c>
      <c r="D686" s="498">
        <v>12.38</v>
      </c>
      <c r="E686" s="499">
        <v>0</v>
      </c>
      <c r="F686" s="499">
        <f t="shared" si="110"/>
        <v>6190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615"/>
      <c r="B687" s="545">
        <v>42502</v>
      </c>
      <c r="C687" s="497">
        <v>500</v>
      </c>
      <c r="D687" s="498">
        <v>12.3</v>
      </c>
      <c r="E687" s="499">
        <v>0</v>
      </c>
      <c r="F687" s="499">
        <f t="shared" si="110"/>
        <v>6150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615"/>
      <c r="B688" s="545">
        <v>42502</v>
      </c>
      <c r="C688" s="497">
        <v>500</v>
      </c>
      <c r="D688" s="498">
        <v>12.23</v>
      </c>
      <c r="E688" s="499">
        <v>0</v>
      </c>
      <c r="F688" s="499">
        <f t="shared" si="110"/>
        <v>6115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42503</v>
      </c>
      <c r="C689" s="497">
        <v>500</v>
      </c>
      <c r="D689" s="498">
        <v>12.41</v>
      </c>
      <c r="E689" s="499">
        <v>0</v>
      </c>
      <c r="F689" s="499">
        <f t="shared" si="110"/>
        <v>6205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42506</v>
      </c>
      <c r="C690" s="497">
        <v>300</v>
      </c>
      <c r="D690" s="498">
        <v>12.8</v>
      </c>
      <c r="E690" s="499">
        <v>0</v>
      </c>
      <c r="F690" s="499">
        <f t="shared" si="110"/>
        <v>3840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42514</v>
      </c>
      <c r="C691" s="497">
        <v>500</v>
      </c>
      <c r="D691" s="498">
        <v>13.02</v>
      </c>
      <c r="E691" s="499">
        <v>-1.65</v>
      </c>
      <c r="F691" s="499">
        <f t="shared" ref="F691:F754" si="111">C691*D691+E691</f>
        <v>6508.35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42515</v>
      </c>
      <c r="C692" s="497">
        <v>500</v>
      </c>
      <c r="D692" s="498">
        <v>13.45</v>
      </c>
      <c r="E692" s="499">
        <v>1</v>
      </c>
      <c r="F692" s="499">
        <f t="shared" si="111"/>
        <v>6726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42516</v>
      </c>
      <c r="C693" s="497">
        <v>500</v>
      </c>
      <c r="D693" s="498">
        <v>13.28</v>
      </c>
      <c r="E693" s="499">
        <v>-1.04</v>
      </c>
      <c r="F693" s="499">
        <f t="shared" si="111"/>
        <v>6638.96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42517</v>
      </c>
      <c r="C694" s="497">
        <v>500</v>
      </c>
      <c r="D694" s="498">
        <v>12.79</v>
      </c>
      <c r="E694" s="499">
        <v>0</v>
      </c>
      <c r="F694" s="499">
        <f t="shared" si="111"/>
        <v>6395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42524</v>
      </c>
      <c r="C695" s="497">
        <v>400</v>
      </c>
      <c r="D695" s="498">
        <v>13.28</v>
      </c>
      <c r="E695" s="499">
        <v>0</v>
      </c>
      <c r="F695" s="499">
        <f t="shared" si="111"/>
        <v>5312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42529</v>
      </c>
      <c r="C696" s="497">
        <v>500</v>
      </c>
      <c r="D696" s="498">
        <v>14.59</v>
      </c>
      <c r="E696" s="499">
        <v>0</v>
      </c>
      <c r="F696" s="499">
        <f t="shared" si="111"/>
        <v>7295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42531</v>
      </c>
      <c r="C697" s="497">
        <v>800</v>
      </c>
      <c r="D697" s="498">
        <v>13.79</v>
      </c>
      <c r="E697" s="499">
        <v>0</v>
      </c>
      <c r="F697" s="499">
        <f t="shared" si="111"/>
        <v>11032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42531</v>
      </c>
      <c r="C698" s="497">
        <v>300</v>
      </c>
      <c r="D698" s="498">
        <v>13.4</v>
      </c>
      <c r="E698" s="499">
        <v>0</v>
      </c>
      <c r="F698" s="499">
        <f t="shared" si="111"/>
        <v>4020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42535</v>
      </c>
      <c r="C699" s="497">
        <v>400</v>
      </c>
      <c r="D699" s="498">
        <v>12.85</v>
      </c>
      <c r="E699" s="499">
        <v>0</v>
      </c>
      <c r="F699" s="499">
        <f t="shared" si="111"/>
        <v>5140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42537</v>
      </c>
      <c r="C700" s="497">
        <v>400</v>
      </c>
      <c r="D700" s="498">
        <v>12.43</v>
      </c>
      <c r="E700" s="499">
        <v>-0.04</v>
      </c>
      <c r="F700" s="499">
        <f t="shared" si="111"/>
        <v>4971.96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42538</v>
      </c>
      <c r="C701" s="497">
        <v>500</v>
      </c>
      <c r="D701" s="498">
        <v>13.14</v>
      </c>
      <c r="E701" s="499">
        <v>0</v>
      </c>
      <c r="F701" s="499">
        <f t="shared" si="111"/>
        <v>6570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42543</v>
      </c>
      <c r="C702" s="497">
        <v>500</v>
      </c>
      <c r="D702" s="498">
        <v>14.75</v>
      </c>
      <c r="E702" s="499">
        <v>0</v>
      </c>
      <c r="F702" s="499">
        <f t="shared" si="111"/>
        <v>7375</v>
      </c>
      <c r="G702" s="496">
        <v>42544</v>
      </c>
      <c r="H702" s="513">
        <v>500</v>
      </c>
      <c r="I702" s="498">
        <v>15.24</v>
      </c>
      <c r="J702" s="499">
        <v>0.17</v>
      </c>
      <c r="K702" s="499">
        <f>H702*I702-J702</f>
        <v>7619.83</v>
      </c>
      <c r="L702" s="497"/>
      <c r="M702" s="499"/>
    </row>
    <row r="703" spans="1:13" x14ac:dyDescent="0.25">
      <c r="A703" s="497"/>
      <c r="B703" s="545">
        <v>42545</v>
      </c>
      <c r="C703" s="497">
        <v>878</v>
      </c>
      <c r="D703" s="498">
        <v>14.41</v>
      </c>
      <c r="E703" s="499">
        <v>0</v>
      </c>
      <c r="F703" s="499">
        <f t="shared" si="111"/>
        <v>12651.98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42545</v>
      </c>
      <c r="C704" s="497">
        <v>335</v>
      </c>
      <c r="D704" s="498">
        <v>14.08</v>
      </c>
      <c r="E704" s="499">
        <v>0</v>
      </c>
      <c r="F704" s="499">
        <f t="shared" si="111"/>
        <v>4716.8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42548</v>
      </c>
      <c r="C705" s="497">
        <v>965</v>
      </c>
      <c r="D705" s="498">
        <v>13.81</v>
      </c>
      <c r="E705" s="499">
        <v>0</v>
      </c>
      <c r="F705" s="499">
        <f t="shared" si="111"/>
        <v>13326.65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42548</v>
      </c>
      <c r="C706" s="497">
        <v>300</v>
      </c>
      <c r="D706" s="498">
        <v>13.58</v>
      </c>
      <c r="E706" s="499">
        <v>0</v>
      </c>
      <c r="F706" s="499">
        <f t="shared" si="111"/>
        <v>4074</v>
      </c>
      <c r="G706" s="496">
        <v>42549</v>
      </c>
      <c r="H706" s="513">
        <v>1100</v>
      </c>
      <c r="I706" s="498">
        <v>14.68</v>
      </c>
      <c r="J706" s="499">
        <v>0.35</v>
      </c>
      <c r="K706" s="499">
        <f t="shared" ref="K706:K791" si="112">H706*I706-J706</f>
        <v>16147.65</v>
      </c>
      <c r="L706" s="497"/>
      <c r="M706" s="499"/>
    </row>
    <row r="707" spans="1:13" ht="45" x14ac:dyDescent="0.25">
      <c r="A707" s="497"/>
      <c r="B707" s="545">
        <v>42556</v>
      </c>
      <c r="C707" s="497">
        <v>2178</v>
      </c>
      <c r="D707" s="498">
        <v>15.08</v>
      </c>
      <c r="E707" s="499">
        <v>0</v>
      </c>
      <c r="F707" s="499">
        <f t="shared" si="111"/>
        <v>32844.239999999998</v>
      </c>
      <c r="G707" s="611" t="s">
        <v>224</v>
      </c>
      <c r="H707" s="513">
        <v>500</v>
      </c>
      <c r="I707" s="498">
        <v>15.48</v>
      </c>
      <c r="J707" s="499">
        <v>0.17</v>
      </c>
      <c r="K707" s="499">
        <f t="shared" si="112"/>
        <v>7739.83</v>
      </c>
      <c r="L707" s="497"/>
      <c r="M707" s="499"/>
    </row>
    <row r="708" spans="1:13" x14ac:dyDescent="0.25">
      <c r="A708" s="497"/>
      <c r="B708" s="545">
        <v>42556</v>
      </c>
      <c r="C708" s="497">
        <v>500</v>
      </c>
      <c r="D708" s="498">
        <v>14.62</v>
      </c>
      <c r="E708" s="499">
        <v>0</v>
      </c>
      <c r="F708" s="499">
        <f t="shared" si="111"/>
        <v>7310</v>
      </c>
      <c r="G708" s="611"/>
      <c r="H708" s="513">
        <v>378</v>
      </c>
      <c r="I708" s="498">
        <v>15.65</v>
      </c>
      <c r="J708" s="499">
        <v>0.13</v>
      </c>
      <c r="K708" s="499">
        <f t="shared" si="112"/>
        <v>5915.57</v>
      </c>
      <c r="L708" s="497"/>
      <c r="M708" s="499"/>
    </row>
    <row r="709" spans="1:13" x14ac:dyDescent="0.25">
      <c r="A709" s="497"/>
      <c r="B709" s="545">
        <v>42557</v>
      </c>
      <c r="C709" s="497">
        <v>500</v>
      </c>
      <c r="D709" s="498">
        <v>14.78</v>
      </c>
      <c r="E709" s="499">
        <v>0</v>
      </c>
      <c r="F709" s="499">
        <f t="shared" si="111"/>
        <v>7390</v>
      </c>
      <c r="G709" s="611"/>
      <c r="H709" s="513">
        <v>500</v>
      </c>
      <c r="I709" s="498">
        <v>15.51</v>
      </c>
      <c r="J709" s="499">
        <v>0.17</v>
      </c>
      <c r="K709" s="499">
        <f t="shared" si="112"/>
        <v>7754.83</v>
      </c>
      <c r="L709" s="497"/>
      <c r="M709" s="499"/>
    </row>
    <row r="710" spans="1:13" x14ac:dyDescent="0.25">
      <c r="A710" s="497"/>
      <c r="B710" s="597">
        <v>42564</v>
      </c>
      <c r="C710" s="497">
        <v>320</v>
      </c>
      <c r="D710" s="498">
        <v>15.48</v>
      </c>
      <c r="E710" s="499">
        <v>0</v>
      </c>
      <c r="F710" s="499">
        <f t="shared" si="111"/>
        <v>4953.6000000000004</v>
      </c>
      <c r="G710" s="611"/>
      <c r="H710" s="513">
        <v>800</v>
      </c>
      <c r="I710" s="498">
        <v>15.78</v>
      </c>
      <c r="J710" s="499">
        <v>0.28000000000000003</v>
      </c>
      <c r="K710" s="499">
        <f t="shared" si="112"/>
        <v>12623.72</v>
      </c>
      <c r="L710" s="497"/>
      <c r="M710" s="499"/>
    </row>
    <row r="711" spans="1:13" x14ac:dyDescent="0.25">
      <c r="A711" s="598"/>
      <c r="B711" s="597">
        <v>42564</v>
      </c>
      <c r="C711" s="497">
        <v>160</v>
      </c>
      <c r="D711" s="498">
        <v>15.48</v>
      </c>
      <c r="E711" s="499">
        <v>0</v>
      </c>
      <c r="F711" s="499">
        <f t="shared" si="111"/>
        <v>2476.8000000000002</v>
      </c>
      <c r="G711" s="496">
        <v>42557</v>
      </c>
      <c r="H711" s="513">
        <v>500</v>
      </c>
      <c r="I711" s="498">
        <v>14.92</v>
      </c>
      <c r="J711" s="499">
        <v>0.16</v>
      </c>
      <c r="K711" s="499">
        <f t="shared" si="112"/>
        <v>7459.84</v>
      </c>
      <c r="L711" s="497"/>
      <c r="M711" s="499"/>
    </row>
    <row r="712" spans="1:13" x14ac:dyDescent="0.25">
      <c r="A712" s="598"/>
      <c r="B712" s="545">
        <v>42570</v>
      </c>
      <c r="C712" s="497">
        <v>200</v>
      </c>
      <c r="D712" s="498">
        <v>15.18</v>
      </c>
      <c r="E712" s="499">
        <v>0</v>
      </c>
      <c r="F712" s="499">
        <f t="shared" si="111"/>
        <v>3036</v>
      </c>
      <c r="G712" s="496">
        <v>42564</v>
      </c>
      <c r="H712" s="513">
        <v>420</v>
      </c>
      <c r="I712" s="498">
        <v>15.68</v>
      </c>
      <c r="J712" s="499">
        <v>0.14000000000000001</v>
      </c>
      <c r="K712" s="499">
        <f t="shared" si="112"/>
        <v>6585.4599999999991</v>
      </c>
      <c r="L712" s="497"/>
      <c r="M712" s="499"/>
    </row>
    <row r="713" spans="1:13" x14ac:dyDescent="0.25">
      <c r="A713" s="598"/>
      <c r="B713" s="545">
        <v>42570</v>
      </c>
      <c r="C713" s="497">
        <v>200</v>
      </c>
      <c r="D713" s="498">
        <v>14.68</v>
      </c>
      <c r="E713" s="499">
        <v>0</v>
      </c>
      <c r="F713" s="499">
        <f t="shared" si="111"/>
        <v>2936</v>
      </c>
      <c r="G713" s="496">
        <v>42571</v>
      </c>
      <c r="H713" s="513">
        <v>200</v>
      </c>
      <c r="I713" s="498">
        <v>14.82</v>
      </c>
      <c r="J713" s="499">
        <v>0.06</v>
      </c>
      <c r="K713" s="499">
        <f t="shared" si="112"/>
        <v>2963.94</v>
      </c>
      <c r="L713" s="497"/>
      <c r="M713" s="499"/>
    </row>
    <row r="714" spans="1:13" x14ac:dyDescent="0.25">
      <c r="A714" s="497"/>
      <c r="B714" s="545">
        <v>42571</v>
      </c>
      <c r="C714" s="497">
        <v>200</v>
      </c>
      <c r="D714" s="498">
        <v>14.33</v>
      </c>
      <c r="E714" s="499">
        <v>-1</v>
      </c>
      <c r="F714" s="499">
        <f t="shared" si="111"/>
        <v>2865</v>
      </c>
      <c r="G714" s="496">
        <v>42572</v>
      </c>
      <c r="H714" s="513">
        <v>200</v>
      </c>
      <c r="I714" s="498">
        <v>14.8</v>
      </c>
      <c r="J714" s="499">
        <v>0.06</v>
      </c>
      <c r="K714" s="499">
        <f t="shared" si="112"/>
        <v>2959.94</v>
      </c>
      <c r="L714" s="497"/>
      <c r="M714" s="499"/>
    </row>
    <row r="715" spans="1:13" x14ac:dyDescent="0.25">
      <c r="A715" s="497"/>
      <c r="B715" s="545">
        <v>42572</v>
      </c>
      <c r="C715" s="497">
        <v>60</v>
      </c>
      <c r="D715" s="498">
        <v>14.58</v>
      </c>
      <c r="E715" s="499">
        <v>0</v>
      </c>
      <c r="F715" s="499">
        <f t="shared" si="111"/>
        <v>874.8</v>
      </c>
      <c r="G715" s="496">
        <v>42577</v>
      </c>
      <c r="H715" s="513">
        <v>200</v>
      </c>
      <c r="I715" s="498">
        <v>13.78</v>
      </c>
      <c r="J715" s="499">
        <v>0.06</v>
      </c>
      <c r="K715" s="499">
        <f t="shared" si="112"/>
        <v>2755.94</v>
      </c>
      <c r="L715" s="497"/>
      <c r="M715" s="499"/>
    </row>
    <row r="716" spans="1:13" x14ac:dyDescent="0.25">
      <c r="A716" s="497"/>
      <c r="B716" s="545">
        <v>42572</v>
      </c>
      <c r="C716" s="497">
        <v>140</v>
      </c>
      <c r="D716" s="498">
        <v>14.65</v>
      </c>
      <c r="E716" s="499">
        <v>0</v>
      </c>
      <c r="F716" s="499">
        <f t="shared" si="111"/>
        <v>2051</v>
      </c>
      <c r="G716" s="496">
        <v>42580</v>
      </c>
      <c r="H716" s="513">
        <v>200</v>
      </c>
      <c r="I716" s="498">
        <v>13.224</v>
      </c>
      <c r="J716" s="499">
        <v>0.08</v>
      </c>
      <c r="K716" s="499">
        <f t="shared" si="112"/>
        <v>2644.7200000000003</v>
      </c>
      <c r="L716" s="497"/>
      <c r="M716" s="499"/>
    </row>
    <row r="717" spans="1:13" x14ac:dyDescent="0.25">
      <c r="A717" s="497"/>
      <c r="B717" s="545">
        <v>42573</v>
      </c>
      <c r="C717" s="497">
        <v>140</v>
      </c>
      <c r="D717" s="498">
        <v>14.08</v>
      </c>
      <c r="E717" s="499">
        <v>0</v>
      </c>
      <c r="F717" s="499">
        <f t="shared" si="111"/>
        <v>1971.2</v>
      </c>
      <c r="G717" s="496">
        <v>42580</v>
      </c>
      <c r="H717" s="513">
        <v>200</v>
      </c>
      <c r="I717" s="498">
        <v>13.58</v>
      </c>
      <c r="J717" s="499">
        <v>0.06</v>
      </c>
      <c r="K717" s="499">
        <f t="shared" si="112"/>
        <v>2715.94</v>
      </c>
      <c r="L717" s="497"/>
      <c r="M717" s="499"/>
    </row>
    <row r="718" spans="1:13" x14ac:dyDescent="0.25">
      <c r="A718" s="497"/>
      <c r="B718" s="545">
        <v>42576</v>
      </c>
      <c r="C718" s="497">
        <v>200</v>
      </c>
      <c r="D718" s="498">
        <v>13.55</v>
      </c>
      <c r="E718" s="499">
        <v>0</v>
      </c>
      <c r="F718" s="499">
        <f t="shared" si="111"/>
        <v>2710</v>
      </c>
      <c r="G718" s="496">
        <v>42586</v>
      </c>
      <c r="H718" s="513">
        <v>400</v>
      </c>
      <c r="I718" s="498">
        <v>13.78</v>
      </c>
      <c r="J718" s="499">
        <v>0.12</v>
      </c>
      <c r="K718" s="499">
        <f t="shared" si="112"/>
        <v>5511.88</v>
      </c>
      <c r="L718" s="497"/>
      <c r="M718" s="499"/>
    </row>
    <row r="719" spans="1:13" x14ac:dyDescent="0.25">
      <c r="A719" s="497"/>
      <c r="B719" s="545">
        <v>42578</v>
      </c>
      <c r="C719" s="497">
        <v>200</v>
      </c>
      <c r="D719" s="498">
        <v>13.18</v>
      </c>
      <c r="E719" s="499">
        <v>0</v>
      </c>
      <c r="F719" s="499">
        <f t="shared" si="111"/>
        <v>2636</v>
      </c>
      <c r="G719" s="496">
        <v>42586</v>
      </c>
      <c r="H719" s="513">
        <v>400</v>
      </c>
      <c r="I719" s="498">
        <v>13.72</v>
      </c>
      <c r="J719" s="499">
        <v>0.12</v>
      </c>
      <c r="K719" s="499">
        <f t="shared" si="112"/>
        <v>5487.88</v>
      </c>
      <c r="L719" s="497"/>
      <c r="M719" s="499"/>
    </row>
    <row r="720" spans="1:13" x14ac:dyDescent="0.25">
      <c r="A720" s="497"/>
      <c r="B720" s="545">
        <v>42580</v>
      </c>
      <c r="C720" s="497">
        <v>200</v>
      </c>
      <c r="D720" s="498">
        <v>13.15</v>
      </c>
      <c r="E720" s="499">
        <v>0</v>
      </c>
      <c r="F720" s="499">
        <f t="shared" si="111"/>
        <v>2630</v>
      </c>
      <c r="G720" s="496">
        <v>42586</v>
      </c>
      <c r="H720" s="513">
        <v>140</v>
      </c>
      <c r="I720" s="498">
        <v>13.88</v>
      </c>
      <c r="J720" s="499">
        <v>0.04</v>
      </c>
      <c r="K720" s="499">
        <f t="shared" si="112"/>
        <v>1943.16</v>
      </c>
      <c r="L720" s="497"/>
      <c r="M720" s="499"/>
    </row>
    <row r="721" spans="1:13" x14ac:dyDescent="0.25">
      <c r="A721" s="497"/>
      <c r="B721" s="545">
        <v>42583</v>
      </c>
      <c r="C721" s="594">
        <v>20</v>
      </c>
      <c r="D721" s="498">
        <v>13.02</v>
      </c>
      <c r="E721" s="499">
        <v>0</v>
      </c>
      <c r="F721" s="499">
        <f t="shared" si="111"/>
        <v>260.39999999999998</v>
      </c>
      <c r="G721" s="496">
        <v>42593</v>
      </c>
      <c r="H721" s="513">
        <v>460</v>
      </c>
      <c r="I721" s="498">
        <v>14.59</v>
      </c>
      <c r="J721" s="499">
        <v>0.15</v>
      </c>
      <c r="K721" s="499">
        <f t="shared" si="112"/>
        <v>6711.25</v>
      </c>
      <c r="L721" s="497"/>
      <c r="M721" s="499"/>
    </row>
    <row r="722" spans="1:13" x14ac:dyDescent="0.25">
      <c r="A722" s="497"/>
      <c r="B722" s="545">
        <v>42583</v>
      </c>
      <c r="C722" s="497">
        <v>180</v>
      </c>
      <c r="D722" s="498">
        <v>13.02</v>
      </c>
      <c r="E722" s="499">
        <v>0</v>
      </c>
      <c r="F722" s="499">
        <f t="shared" si="111"/>
        <v>2343.6</v>
      </c>
      <c r="G722" s="496">
        <v>42594</v>
      </c>
      <c r="H722" s="513">
        <v>500</v>
      </c>
      <c r="I722" s="498">
        <v>14.88</v>
      </c>
      <c r="J722" s="499">
        <v>0.16</v>
      </c>
      <c r="K722" s="499">
        <f t="shared" si="112"/>
        <v>7439.84</v>
      </c>
      <c r="L722" s="497"/>
      <c r="M722" s="499"/>
    </row>
    <row r="723" spans="1:13" x14ac:dyDescent="0.25">
      <c r="A723" s="497"/>
      <c r="B723" s="545">
        <v>42584</v>
      </c>
      <c r="C723" s="497">
        <v>120</v>
      </c>
      <c r="D723" s="498">
        <v>12.68</v>
      </c>
      <c r="E723" s="499">
        <v>0</v>
      </c>
      <c r="F723" s="499">
        <f t="shared" si="111"/>
        <v>1521.6</v>
      </c>
      <c r="G723" s="496">
        <v>42598</v>
      </c>
      <c r="H723" s="513">
        <v>500</v>
      </c>
      <c r="I723" s="498">
        <v>15.18</v>
      </c>
      <c r="J723" s="499">
        <v>0.17</v>
      </c>
      <c r="K723" s="499">
        <f t="shared" si="112"/>
        <v>7589.83</v>
      </c>
      <c r="L723" s="497"/>
      <c r="M723" s="499"/>
    </row>
    <row r="724" spans="1:13" x14ac:dyDescent="0.25">
      <c r="A724" s="497"/>
      <c r="B724" s="545">
        <v>42584</v>
      </c>
      <c r="C724" s="497">
        <v>80</v>
      </c>
      <c r="D724" s="498">
        <v>12.68</v>
      </c>
      <c r="E724" s="499">
        <v>0</v>
      </c>
      <c r="F724" s="499">
        <f t="shared" si="111"/>
        <v>1014.4</v>
      </c>
      <c r="G724" s="496">
        <v>42599</v>
      </c>
      <c r="H724" s="513">
        <v>500</v>
      </c>
      <c r="I724" s="498">
        <v>15.18</v>
      </c>
      <c r="J724" s="499">
        <v>0.17</v>
      </c>
      <c r="K724" s="499">
        <f t="shared" si="112"/>
        <v>7589.83</v>
      </c>
      <c r="L724" s="497"/>
      <c r="M724" s="499"/>
    </row>
    <row r="725" spans="1:13" x14ac:dyDescent="0.25">
      <c r="A725" s="497"/>
      <c r="B725" s="545">
        <v>42585</v>
      </c>
      <c r="C725" s="497">
        <v>242</v>
      </c>
      <c r="D725" s="498">
        <v>13.38</v>
      </c>
      <c r="E725" s="499">
        <v>0</v>
      </c>
      <c r="F725" s="499">
        <f t="shared" si="111"/>
        <v>3237.96</v>
      </c>
      <c r="G725" s="496">
        <v>42599</v>
      </c>
      <c r="H725" s="513">
        <v>500</v>
      </c>
      <c r="I725" s="498">
        <v>15.41</v>
      </c>
      <c r="J725" s="499">
        <v>0.17</v>
      </c>
      <c r="K725" s="499">
        <f t="shared" si="112"/>
        <v>7704.83</v>
      </c>
      <c r="L725" s="497"/>
      <c r="M725" s="499"/>
    </row>
    <row r="726" spans="1:13" x14ac:dyDescent="0.25">
      <c r="A726" s="497"/>
      <c r="B726" s="545">
        <v>42585</v>
      </c>
      <c r="C726" s="497">
        <v>158</v>
      </c>
      <c r="D726" s="498">
        <v>13.38</v>
      </c>
      <c r="E726" s="499">
        <v>0</v>
      </c>
      <c r="F726" s="499">
        <f t="shared" si="111"/>
        <v>2114.04</v>
      </c>
      <c r="G726" s="496">
        <v>42599</v>
      </c>
      <c r="H726" s="513">
        <v>500</v>
      </c>
      <c r="I726" s="498">
        <v>15.65</v>
      </c>
      <c r="J726" s="499">
        <v>0.17</v>
      </c>
      <c r="K726" s="499">
        <f t="shared" si="112"/>
        <v>7824.83</v>
      </c>
      <c r="L726" s="497"/>
      <c r="M726" s="499"/>
    </row>
    <row r="727" spans="1:13" ht="45" x14ac:dyDescent="0.25">
      <c r="A727" s="497"/>
      <c r="B727" s="545">
        <v>42594</v>
      </c>
      <c r="C727" s="497">
        <v>500</v>
      </c>
      <c r="D727" s="498">
        <v>14.65</v>
      </c>
      <c r="E727" s="499">
        <v>0</v>
      </c>
      <c r="F727" s="499">
        <f t="shared" si="111"/>
        <v>7325</v>
      </c>
      <c r="G727" s="616" t="s">
        <v>252</v>
      </c>
      <c r="H727" s="513">
        <v>500</v>
      </c>
      <c r="I727" s="498">
        <v>16.18</v>
      </c>
      <c r="J727" s="499">
        <v>0.18</v>
      </c>
      <c r="K727" s="499">
        <f t="shared" si="112"/>
        <v>8089.82</v>
      </c>
      <c r="L727" s="497"/>
      <c r="M727" s="499"/>
    </row>
    <row r="728" spans="1:13" x14ac:dyDescent="0.25">
      <c r="A728" s="497"/>
      <c r="B728" s="545">
        <v>42599</v>
      </c>
      <c r="C728" s="497">
        <v>242</v>
      </c>
      <c r="D728" s="498">
        <v>14.95</v>
      </c>
      <c r="E728" s="499">
        <v>0</v>
      </c>
      <c r="F728" s="499">
        <f t="shared" si="111"/>
        <v>3617.8999999999996</v>
      </c>
      <c r="G728" s="616"/>
      <c r="H728" s="513">
        <v>500</v>
      </c>
      <c r="I728" s="498">
        <v>16.38</v>
      </c>
      <c r="J728" s="499">
        <v>0.18</v>
      </c>
      <c r="K728" s="499">
        <f t="shared" si="112"/>
        <v>8189.8199999999988</v>
      </c>
      <c r="L728" s="497"/>
      <c r="M728" s="499"/>
    </row>
    <row r="729" spans="1:13" x14ac:dyDescent="0.25">
      <c r="A729" s="497"/>
      <c r="B729" s="545">
        <v>42599</v>
      </c>
      <c r="C729" s="497">
        <v>200</v>
      </c>
      <c r="D729" s="498">
        <v>14.95</v>
      </c>
      <c r="E729" s="499">
        <v>0</v>
      </c>
      <c r="F729" s="499">
        <f t="shared" si="111"/>
        <v>2990</v>
      </c>
      <c r="G729" s="616"/>
      <c r="H729" s="513">
        <v>178</v>
      </c>
      <c r="I729" s="498">
        <v>16.5</v>
      </c>
      <c r="J729" s="499">
        <v>0.06</v>
      </c>
      <c r="K729" s="499">
        <f t="shared" si="112"/>
        <v>2936.94</v>
      </c>
      <c r="L729" s="497"/>
      <c r="M729" s="499"/>
    </row>
    <row r="730" spans="1:13" x14ac:dyDescent="0.25">
      <c r="A730" s="497"/>
      <c r="B730" s="545">
        <v>42599</v>
      </c>
      <c r="C730" s="497">
        <v>36</v>
      </c>
      <c r="D730" s="498">
        <v>14.95</v>
      </c>
      <c r="E730" s="499">
        <v>0</v>
      </c>
      <c r="F730" s="499">
        <f t="shared" si="111"/>
        <v>538.19999999999993</v>
      </c>
      <c r="G730" s="616"/>
      <c r="H730" s="513">
        <v>500</v>
      </c>
      <c r="I730" s="498">
        <v>16.72</v>
      </c>
      <c r="J730" s="499">
        <v>0.18</v>
      </c>
      <c r="K730" s="499">
        <f t="shared" si="112"/>
        <v>8359.82</v>
      </c>
      <c r="L730" s="497"/>
      <c r="M730" s="499"/>
    </row>
    <row r="731" spans="1:13" x14ac:dyDescent="0.25">
      <c r="A731" s="497"/>
      <c r="B731" s="545">
        <v>42599</v>
      </c>
      <c r="C731" s="497">
        <v>22</v>
      </c>
      <c r="D731" s="498">
        <v>14.95</v>
      </c>
      <c r="E731" s="499">
        <v>0</v>
      </c>
      <c r="F731" s="499">
        <f t="shared" si="111"/>
        <v>328.9</v>
      </c>
      <c r="G731" s="496">
        <v>42601</v>
      </c>
      <c r="H731" s="513">
        <v>500</v>
      </c>
      <c r="I731" s="498">
        <v>16.82</v>
      </c>
      <c r="J731" s="499">
        <v>0.18</v>
      </c>
      <c r="K731" s="499">
        <f t="shared" si="112"/>
        <v>8409.82</v>
      </c>
      <c r="L731" s="497"/>
      <c r="M731" s="499"/>
    </row>
    <row r="732" spans="1:13" x14ac:dyDescent="0.25">
      <c r="A732" s="497"/>
      <c r="B732" s="545">
        <v>42604</v>
      </c>
      <c r="C732" s="497">
        <v>1000</v>
      </c>
      <c r="D732" s="498">
        <v>15.68</v>
      </c>
      <c r="E732" s="499">
        <v>0</v>
      </c>
      <c r="F732" s="499">
        <f t="shared" si="111"/>
        <v>15680</v>
      </c>
      <c r="G732" s="496">
        <v>42605</v>
      </c>
      <c r="H732" s="513">
        <v>500</v>
      </c>
      <c r="I732" s="498">
        <v>15.98</v>
      </c>
      <c r="J732" s="499">
        <v>0.17</v>
      </c>
      <c r="K732" s="499">
        <f t="shared" si="112"/>
        <v>7989.83</v>
      </c>
      <c r="L732" s="497"/>
      <c r="M732" s="499"/>
    </row>
    <row r="733" spans="1:13" x14ac:dyDescent="0.25">
      <c r="A733" s="497"/>
      <c r="B733" s="545">
        <v>42604</v>
      </c>
      <c r="C733" s="497">
        <v>500</v>
      </c>
      <c r="D733" s="498">
        <v>15.48</v>
      </c>
      <c r="E733" s="499">
        <v>0</v>
      </c>
      <c r="F733" s="499">
        <f t="shared" si="111"/>
        <v>7740</v>
      </c>
      <c r="G733" s="496">
        <v>42605</v>
      </c>
      <c r="H733" s="513">
        <v>500</v>
      </c>
      <c r="I733" s="498">
        <v>16.25</v>
      </c>
      <c r="J733" s="499">
        <v>0.18</v>
      </c>
      <c r="K733" s="499">
        <f t="shared" si="112"/>
        <v>8124.82</v>
      </c>
      <c r="L733" s="497"/>
      <c r="M733" s="499"/>
    </row>
    <row r="734" spans="1:13" x14ac:dyDescent="0.25">
      <c r="A734" s="497"/>
      <c r="B734" s="545">
        <v>42606</v>
      </c>
      <c r="C734" s="497">
        <v>178</v>
      </c>
      <c r="D734" s="498">
        <v>16.059999999999999</v>
      </c>
      <c r="E734" s="499">
        <v>0</v>
      </c>
      <c r="F734" s="499">
        <f t="shared" si="111"/>
        <v>2858.68</v>
      </c>
      <c r="G734" s="496">
        <v>42605</v>
      </c>
      <c r="H734" s="513">
        <v>500</v>
      </c>
      <c r="I734" s="498">
        <v>16.48</v>
      </c>
      <c r="J734" s="499">
        <v>0.18</v>
      </c>
      <c r="K734" s="499">
        <f t="shared" si="112"/>
        <v>8239.82</v>
      </c>
      <c r="L734" s="497"/>
      <c r="M734" s="499"/>
    </row>
    <row r="735" spans="1:13" x14ac:dyDescent="0.25">
      <c r="A735" s="497"/>
      <c r="B735" s="545">
        <v>42608</v>
      </c>
      <c r="C735" s="497">
        <v>500</v>
      </c>
      <c r="D735" s="498">
        <v>15.98</v>
      </c>
      <c r="E735" s="499">
        <v>0</v>
      </c>
      <c r="F735" s="499">
        <f t="shared" si="111"/>
        <v>7990</v>
      </c>
      <c r="G735" s="496">
        <v>42615</v>
      </c>
      <c r="H735" s="513">
        <v>500</v>
      </c>
      <c r="I735" s="498">
        <v>15.65</v>
      </c>
      <c r="J735" s="499">
        <v>0.17</v>
      </c>
      <c r="K735" s="499">
        <f t="shared" si="112"/>
        <v>7824.83</v>
      </c>
      <c r="L735" s="497"/>
      <c r="M735" s="499"/>
    </row>
    <row r="736" spans="1:13" ht="30" x14ac:dyDescent="0.25">
      <c r="A736" s="497"/>
      <c r="B736" s="545">
        <v>42608</v>
      </c>
      <c r="C736" s="497">
        <v>500</v>
      </c>
      <c r="D736" s="498">
        <v>15.85</v>
      </c>
      <c r="E736" s="499">
        <v>0</v>
      </c>
      <c r="F736" s="499">
        <f t="shared" si="111"/>
        <v>7925</v>
      </c>
      <c r="G736" s="496">
        <v>42621</v>
      </c>
      <c r="H736" s="513">
        <v>500</v>
      </c>
      <c r="I736" s="498">
        <v>16.72</v>
      </c>
      <c r="J736" s="499">
        <v>0.18</v>
      </c>
      <c r="K736" s="499">
        <f t="shared" si="112"/>
        <v>8359.82</v>
      </c>
      <c r="L736" s="617" t="s">
        <v>265</v>
      </c>
      <c r="M736" s="499"/>
    </row>
    <row r="737" spans="1:13" x14ac:dyDescent="0.25">
      <c r="A737" s="497"/>
      <c r="B737" s="545">
        <v>42612</v>
      </c>
      <c r="C737" s="497">
        <v>500</v>
      </c>
      <c r="D737" s="498">
        <v>15.68</v>
      </c>
      <c r="E737" s="499">
        <v>0</v>
      </c>
      <c r="F737" s="499">
        <f t="shared" si="111"/>
        <v>7840</v>
      </c>
      <c r="G737" s="496">
        <v>42621</v>
      </c>
      <c r="H737" s="513">
        <v>500</v>
      </c>
      <c r="I737" s="498">
        <v>16.28</v>
      </c>
      <c r="J737" s="499">
        <v>0.18</v>
      </c>
      <c r="K737" s="499">
        <f t="shared" si="112"/>
        <v>8139.8200000000006</v>
      </c>
      <c r="L737" s="617"/>
      <c r="M737" s="499"/>
    </row>
    <row r="738" spans="1:13" x14ac:dyDescent="0.25">
      <c r="A738" s="497"/>
      <c r="B738" s="545">
        <v>42612</v>
      </c>
      <c r="C738" s="497">
        <v>500</v>
      </c>
      <c r="D738" s="498">
        <v>15.55</v>
      </c>
      <c r="E738" s="499">
        <v>0</v>
      </c>
      <c r="F738" s="499">
        <f t="shared" si="111"/>
        <v>7775</v>
      </c>
      <c r="G738" s="496">
        <v>42621</v>
      </c>
      <c r="H738" s="513">
        <v>220</v>
      </c>
      <c r="I738" s="498">
        <v>16.77</v>
      </c>
      <c r="J738" s="499">
        <v>0.08</v>
      </c>
      <c r="K738" s="499">
        <f t="shared" si="112"/>
        <v>3689.32</v>
      </c>
      <c r="L738" s="617"/>
      <c r="M738" s="499"/>
    </row>
    <row r="739" spans="1:13" x14ac:dyDescent="0.25">
      <c r="A739" s="497"/>
      <c r="B739" s="545">
        <v>42613</v>
      </c>
      <c r="C739" s="497">
        <v>500</v>
      </c>
      <c r="D739" s="498">
        <v>15.244999999999999</v>
      </c>
      <c r="E739" s="499">
        <v>0</v>
      </c>
      <c r="F739" s="499">
        <f t="shared" si="111"/>
        <v>7622.5</v>
      </c>
      <c r="G739" s="496">
        <v>42625</v>
      </c>
      <c r="H739" s="513">
        <v>500</v>
      </c>
      <c r="I739" s="498">
        <v>15.5</v>
      </c>
      <c r="J739" s="499">
        <v>0.17</v>
      </c>
      <c r="K739" s="499">
        <f t="shared" si="112"/>
        <v>7749.83</v>
      </c>
      <c r="L739" s="497"/>
      <c r="M739" s="499"/>
    </row>
    <row r="740" spans="1:13" x14ac:dyDescent="0.25">
      <c r="A740" s="497"/>
      <c r="B740" s="545">
        <v>42613</v>
      </c>
      <c r="C740" s="497">
        <v>500</v>
      </c>
      <c r="D740" s="498">
        <v>15.08</v>
      </c>
      <c r="E740" s="499">
        <v>0</v>
      </c>
      <c r="F740" s="499">
        <f t="shared" si="111"/>
        <v>7540</v>
      </c>
      <c r="G740" s="496">
        <v>42628</v>
      </c>
      <c r="H740" s="513">
        <v>300</v>
      </c>
      <c r="I740" s="498">
        <v>14.46</v>
      </c>
      <c r="J740" s="499">
        <v>0.09</v>
      </c>
      <c r="K740" s="499">
        <f t="shared" si="112"/>
        <v>4337.91</v>
      </c>
      <c r="L740" s="497"/>
      <c r="M740" s="499"/>
    </row>
    <row r="741" spans="1:13" x14ac:dyDescent="0.25">
      <c r="A741" s="497"/>
      <c r="B741" s="545">
        <v>42622</v>
      </c>
      <c r="C741" s="497">
        <v>220</v>
      </c>
      <c r="D741" s="498">
        <v>16.25</v>
      </c>
      <c r="E741" s="499">
        <v>0</v>
      </c>
      <c r="F741" s="499">
        <f t="shared" si="111"/>
        <v>3575</v>
      </c>
      <c r="G741" s="496">
        <v>42634</v>
      </c>
      <c r="H741" s="513">
        <v>322</v>
      </c>
      <c r="I741" s="498">
        <v>14.28</v>
      </c>
      <c r="J741" s="499">
        <v>0.1</v>
      </c>
      <c r="K741" s="499">
        <f t="shared" si="112"/>
        <v>4598.0599999999995</v>
      </c>
      <c r="L741" s="497"/>
      <c r="M741" s="499"/>
    </row>
    <row r="742" spans="1:13" x14ac:dyDescent="0.25">
      <c r="A742" s="497"/>
      <c r="B742" s="545">
        <v>42622</v>
      </c>
      <c r="C742" s="497">
        <v>500</v>
      </c>
      <c r="D742" s="498">
        <v>15.98</v>
      </c>
      <c r="E742" s="499">
        <v>0</v>
      </c>
      <c r="F742" s="499">
        <f t="shared" si="111"/>
        <v>7990</v>
      </c>
      <c r="G742" s="496">
        <v>42634</v>
      </c>
      <c r="H742" s="513">
        <v>400</v>
      </c>
      <c r="I742" s="498">
        <v>14.64</v>
      </c>
      <c r="J742" s="499">
        <v>0.13</v>
      </c>
      <c r="K742" s="499">
        <f t="shared" si="112"/>
        <v>5855.87</v>
      </c>
      <c r="L742" s="497"/>
      <c r="M742" s="499"/>
    </row>
    <row r="743" spans="1:13" x14ac:dyDescent="0.25">
      <c r="A743" s="497"/>
      <c r="B743" s="545">
        <v>42622</v>
      </c>
      <c r="C743" s="497">
        <v>500</v>
      </c>
      <c r="D743" s="498">
        <v>15.75</v>
      </c>
      <c r="E743" s="499">
        <v>0</v>
      </c>
      <c r="F743" s="499">
        <f t="shared" si="111"/>
        <v>7875</v>
      </c>
      <c r="G743" s="496">
        <v>42639</v>
      </c>
      <c r="H743" s="513">
        <v>200</v>
      </c>
      <c r="I743" s="498">
        <v>14.72</v>
      </c>
      <c r="J743" s="499">
        <v>0.06</v>
      </c>
      <c r="K743" s="499">
        <f t="shared" si="112"/>
        <v>2943.94</v>
      </c>
      <c r="L743" s="497"/>
      <c r="M743" s="499"/>
    </row>
    <row r="744" spans="1:13" x14ac:dyDescent="0.25">
      <c r="A744" s="497"/>
      <c r="B744" s="545">
        <v>42625</v>
      </c>
      <c r="C744" s="497">
        <v>500</v>
      </c>
      <c r="D744" s="498">
        <v>15.22</v>
      </c>
      <c r="E744" s="499">
        <v>0</v>
      </c>
      <c r="F744" s="499">
        <f t="shared" si="111"/>
        <v>7610</v>
      </c>
      <c r="G744" s="496">
        <v>42641</v>
      </c>
      <c r="H744" s="513">
        <v>300</v>
      </c>
      <c r="I744" s="498">
        <v>15.28</v>
      </c>
      <c r="J744" s="499">
        <v>0.1</v>
      </c>
      <c r="K744" s="499">
        <f t="shared" si="112"/>
        <v>4583.8999999999996</v>
      </c>
      <c r="L744" s="497"/>
      <c r="M744" s="499"/>
    </row>
    <row r="745" spans="1:13" ht="30" x14ac:dyDescent="0.25">
      <c r="A745" s="599" t="s">
        <v>274</v>
      </c>
      <c r="B745" s="545">
        <v>42626</v>
      </c>
      <c r="C745" s="497">
        <v>600</v>
      </c>
      <c r="D745" s="498">
        <v>14.91</v>
      </c>
      <c r="E745" s="499">
        <v>-3</v>
      </c>
      <c r="F745" s="499">
        <f t="shared" si="111"/>
        <v>8943</v>
      </c>
      <c r="G745" s="496">
        <v>42641</v>
      </c>
      <c r="H745" s="513">
        <v>400</v>
      </c>
      <c r="I745" s="498">
        <v>15.06</v>
      </c>
      <c r="J745" s="499">
        <v>0.13</v>
      </c>
      <c r="K745" s="499">
        <f t="shared" si="112"/>
        <v>6023.87</v>
      </c>
      <c r="L745" s="497"/>
      <c r="M745" s="499"/>
    </row>
    <row r="746" spans="1:13" x14ac:dyDescent="0.25">
      <c r="A746" s="599"/>
      <c r="B746" s="545">
        <v>42626</v>
      </c>
      <c r="C746" s="497">
        <v>400</v>
      </c>
      <c r="D746" s="498">
        <v>14.75</v>
      </c>
      <c r="E746" s="499">
        <v>0</v>
      </c>
      <c r="F746" s="499">
        <f t="shared" si="111"/>
        <v>5900</v>
      </c>
      <c r="G746" s="496">
        <v>42641</v>
      </c>
      <c r="H746" s="513">
        <v>322</v>
      </c>
      <c r="I746" s="498">
        <v>14.39</v>
      </c>
      <c r="J746" s="499">
        <v>0.1</v>
      </c>
      <c r="K746" s="499">
        <f t="shared" si="112"/>
        <v>4633.4799999999996</v>
      </c>
      <c r="L746" s="497"/>
      <c r="M746" s="499"/>
    </row>
    <row r="747" spans="1:13" x14ac:dyDescent="0.25">
      <c r="A747" s="599"/>
      <c r="B747" s="545">
        <v>42626</v>
      </c>
      <c r="C747" s="497">
        <v>300</v>
      </c>
      <c r="D747" s="498">
        <v>14.48</v>
      </c>
      <c r="E747" s="499">
        <v>0</v>
      </c>
      <c r="F747" s="499">
        <f t="shared" si="111"/>
        <v>4344</v>
      </c>
      <c r="G747" s="496">
        <v>42641</v>
      </c>
      <c r="H747" s="513">
        <v>500</v>
      </c>
      <c r="I747" s="498">
        <v>14.26</v>
      </c>
      <c r="J747" s="499">
        <v>0.16</v>
      </c>
      <c r="K747" s="499">
        <f t="shared" si="112"/>
        <v>7129.84</v>
      </c>
      <c r="L747" s="497"/>
      <c r="M747" s="499"/>
    </row>
    <row r="748" spans="1:13" x14ac:dyDescent="0.25">
      <c r="A748" s="599"/>
      <c r="B748" s="545">
        <v>42626</v>
      </c>
      <c r="C748" s="497">
        <v>300</v>
      </c>
      <c r="D748" s="498">
        <v>14.25</v>
      </c>
      <c r="E748" s="499">
        <v>0</v>
      </c>
      <c r="F748" s="499">
        <f t="shared" si="111"/>
        <v>4275</v>
      </c>
      <c r="G748" s="496">
        <v>42642</v>
      </c>
      <c r="H748" s="513">
        <v>300</v>
      </c>
      <c r="I748" s="498">
        <v>15.28</v>
      </c>
      <c r="J748" s="499">
        <v>0.1</v>
      </c>
      <c r="K748" s="499">
        <f t="shared" si="112"/>
        <v>4583.8999999999996</v>
      </c>
      <c r="L748" s="497"/>
      <c r="M748" s="499"/>
    </row>
    <row r="749" spans="1:13" x14ac:dyDescent="0.25">
      <c r="A749" s="599"/>
      <c r="B749" s="545">
        <v>42627</v>
      </c>
      <c r="C749" s="497">
        <v>200</v>
      </c>
      <c r="D749" s="498">
        <v>14.02</v>
      </c>
      <c r="E749" s="499">
        <v>-1</v>
      </c>
      <c r="F749" s="499">
        <f t="shared" si="111"/>
        <v>2803</v>
      </c>
      <c r="G749" s="496">
        <v>42642</v>
      </c>
      <c r="H749" s="513">
        <v>700</v>
      </c>
      <c r="I749" s="498">
        <v>15.78</v>
      </c>
      <c r="J749" s="499">
        <v>0.24</v>
      </c>
      <c r="K749" s="499">
        <f t="shared" si="112"/>
        <v>11045.76</v>
      </c>
      <c r="L749" s="497"/>
      <c r="M749" s="499"/>
    </row>
    <row r="750" spans="1:13" x14ac:dyDescent="0.25">
      <c r="A750" s="497"/>
      <c r="B750" s="545">
        <v>42628</v>
      </c>
      <c r="C750" s="497">
        <v>300</v>
      </c>
      <c r="D750" s="498">
        <v>14.3</v>
      </c>
      <c r="E750" s="499">
        <v>0</v>
      </c>
      <c r="F750" s="499">
        <f t="shared" si="111"/>
        <v>4290</v>
      </c>
      <c r="G750" s="496">
        <v>42642</v>
      </c>
      <c r="H750" s="513">
        <v>214</v>
      </c>
      <c r="I750" s="498">
        <v>15.98</v>
      </c>
      <c r="J750" s="499">
        <v>7.0000000000000007E-2</v>
      </c>
      <c r="K750" s="499">
        <f t="shared" si="112"/>
        <v>3419.65</v>
      </c>
      <c r="L750" s="497"/>
      <c r="M750" s="499"/>
    </row>
    <row r="751" spans="1:13" x14ac:dyDescent="0.25">
      <c r="A751" s="497"/>
      <c r="B751" s="545">
        <v>42632</v>
      </c>
      <c r="C751" s="497">
        <v>200</v>
      </c>
      <c r="D751" s="498">
        <v>14.06</v>
      </c>
      <c r="E751" s="499">
        <v>0</v>
      </c>
      <c r="F751" s="499">
        <f t="shared" si="111"/>
        <v>2812</v>
      </c>
      <c r="G751" s="496">
        <v>42648</v>
      </c>
      <c r="H751" s="513">
        <v>1000</v>
      </c>
      <c r="I751" s="498">
        <v>16.079999999999998</v>
      </c>
      <c r="J751" s="499">
        <v>0.35</v>
      </c>
      <c r="K751" s="499">
        <f t="shared" si="112"/>
        <v>16079.649999999998</v>
      </c>
      <c r="L751" s="497"/>
      <c r="M751" s="499"/>
    </row>
    <row r="752" spans="1:13" x14ac:dyDescent="0.25">
      <c r="A752" s="497"/>
      <c r="B752" s="545">
        <v>42633</v>
      </c>
      <c r="C752" s="497">
        <v>200</v>
      </c>
      <c r="D752" s="498">
        <v>14.11</v>
      </c>
      <c r="E752" s="499">
        <v>0</v>
      </c>
      <c r="F752" s="499">
        <f t="shared" si="111"/>
        <v>2822</v>
      </c>
      <c r="G752" s="496">
        <v>42648</v>
      </c>
      <c r="H752" s="513">
        <v>500</v>
      </c>
      <c r="I752" s="498">
        <v>16.38</v>
      </c>
      <c r="J752" s="499">
        <v>0.18</v>
      </c>
      <c r="K752" s="499">
        <f t="shared" si="112"/>
        <v>8189.8199999999988</v>
      </c>
      <c r="L752" s="497"/>
      <c r="M752" s="499"/>
    </row>
    <row r="753" spans="1:13" x14ac:dyDescent="0.25">
      <c r="A753" s="497"/>
      <c r="B753" s="545">
        <v>42633</v>
      </c>
      <c r="C753" s="497">
        <v>122</v>
      </c>
      <c r="D753" s="498">
        <v>14.1</v>
      </c>
      <c r="E753" s="499">
        <v>0</v>
      </c>
      <c r="F753" s="499">
        <f t="shared" si="111"/>
        <v>1720.2</v>
      </c>
      <c r="G753" s="496">
        <v>42649</v>
      </c>
      <c r="H753" s="513">
        <v>500</v>
      </c>
      <c r="I753" s="498">
        <v>16.16</v>
      </c>
      <c r="J753" s="499">
        <v>0.18</v>
      </c>
      <c r="K753" s="499">
        <f t="shared" si="112"/>
        <v>8079.82</v>
      </c>
      <c r="L753" s="497"/>
      <c r="M753" s="499"/>
    </row>
    <row r="754" spans="1:13" x14ac:dyDescent="0.25">
      <c r="A754" s="497"/>
      <c r="B754" s="545">
        <v>42636</v>
      </c>
      <c r="C754" s="497">
        <v>200</v>
      </c>
      <c r="D754" s="498">
        <v>14.38</v>
      </c>
      <c r="E754" s="499">
        <v>0</v>
      </c>
      <c r="F754" s="499">
        <f t="shared" si="111"/>
        <v>2876</v>
      </c>
      <c r="G754" s="496">
        <v>42671</v>
      </c>
      <c r="H754" s="513">
        <v>1000</v>
      </c>
      <c r="I754" s="498">
        <v>14.22</v>
      </c>
      <c r="J754" s="499">
        <v>0.31</v>
      </c>
      <c r="K754" s="499">
        <f t="shared" si="112"/>
        <v>14219.69</v>
      </c>
      <c r="L754" s="497"/>
      <c r="M754" s="499"/>
    </row>
    <row r="755" spans="1:13" x14ac:dyDescent="0.25">
      <c r="A755" s="497"/>
      <c r="B755" s="545">
        <v>42639</v>
      </c>
      <c r="C755" s="497">
        <v>200</v>
      </c>
      <c r="D755" s="498">
        <v>14.5</v>
      </c>
      <c r="E755" s="499">
        <v>0</v>
      </c>
      <c r="F755" s="499">
        <f t="shared" ref="F755:F769" si="113">C755*D755+E755</f>
        <v>2900</v>
      </c>
      <c r="G755" s="496">
        <v>42674</v>
      </c>
      <c r="H755" s="513">
        <v>300</v>
      </c>
      <c r="I755" s="498">
        <v>13.42</v>
      </c>
      <c r="J755" s="499">
        <v>0.09</v>
      </c>
      <c r="K755" s="499">
        <f t="shared" si="112"/>
        <v>4025.91</v>
      </c>
      <c r="L755" s="497"/>
      <c r="M755" s="499"/>
    </row>
    <row r="756" spans="1:13" x14ac:dyDescent="0.25">
      <c r="A756" s="497"/>
      <c r="B756" s="545">
        <v>42639</v>
      </c>
      <c r="C756" s="497">
        <v>200</v>
      </c>
      <c r="D756" s="498">
        <v>14.38</v>
      </c>
      <c r="E756" s="499">
        <v>0</v>
      </c>
      <c r="F756" s="499">
        <f t="shared" si="113"/>
        <v>2876</v>
      </c>
      <c r="G756" s="496">
        <v>42674</v>
      </c>
      <c r="H756" s="513">
        <v>200</v>
      </c>
      <c r="I756" s="498">
        <v>13.25</v>
      </c>
      <c r="J756" s="499">
        <v>-0.74</v>
      </c>
      <c r="K756" s="499">
        <f t="shared" si="112"/>
        <v>2650.74</v>
      </c>
      <c r="L756" s="497"/>
      <c r="M756" s="499"/>
    </row>
    <row r="757" spans="1:13" x14ac:dyDescent="0.25">
      <c r="A757" s="497"/>
      <c r="B757" s="545">
        <v>42640</v>
      </c>
      <c r="C757" s="497">
        <v>322</v>
      </c>
      <c r="D757" s="498">
        <v>13.97</v>
      </c>
      <c r="E757" s="499">
        <v>0</v>
      </c>
      <c r="F757" s="499">
        <f t="shared" si="113"/>
        <v>4498.34</v>
      </c>
      <c r="G757" s="496">
        <v>42676</v>
      </c>
      <c r="H757" s="513">
        <v>200</v>
      </c>
      <c r="I757" s="498">
        <v>13.05</v>
      </c>
      <c r="J757" s="499">
        <v>0.06</v>
      </c>
      <c r="K757" s="499">
        <f t="shared" si="112"/>
        <v>2609.94</v>
      </c>
      <c r="L757" s="497"/>
      <c r="M757" s="499"/>
    </row>
    <row r="758" spans="1:13" x14ac:dyDescent="0.25">
      <c r="A758" s="497"/>
      <c r="B758" s="545">
        <v>42641</v>
      </c>
      <c r="C758" s="497">
        <v>300</v>
      </c>
      <c r="D758" s="498">
        <v>14.02</v>
      </c>
      <c r="E758" s="499">
        <v>-1.26</v>
      </c>
      <c r="F758" s="499">
        <f t="shared" si="113"/>
        <v>4204.74</v>
      </c>
      <c r="G758" s="496">
        <v>42677</v>
      </c>
      <c r="H758" s="513">
        <v>500</v>
      </c>
      <c r="I758" s="498">
        <v>13.96</v>
      </c>
      <c r="J758" s="499">
        <v>0.15</v>
      </c>
      <c r="K758" s="499">
        <f t="shared" si="112"/>
        <v>6979.85</v>
      </c>
      <c r="L758" s="497"/>
      <c r="M758" s="499"/>
    </row>
    <row r="759" spans="1:13" x14ac:dyDescent="0.25">
      <c r="A759" s="497"/>
      <c r="B759" s="545">
        <v>42641</v>
      </c>
      <c r="C759" s="497">
        <v>200</v>
      </c>
      <c r="D759" s="498">
        <v>14.17</v>
      </c>
      <c r="E759" s="499">
        <v>0</v>
      </c>
      <c r="F759" s="499">
        <f t="shared" si="113"/>
        <v>2834</v>
      </c>
      <c r="G759" s="496">
        <v>42677</v>
      </c>
      <c r="H759" s="513">
        <v>2000</v>
      </c>
      <c r="I759" s="498">
        <v>14.5</v>
      </c>
      <c r="J759" s="499">
        <v>0.63</v>
      </c>
      <c r="K759" s="499">
        <f t="shared" si="112"/>
        <v>28999.37</v>
      </c>
      <c r="L759" s="497"/>
      <c r="M759" s="499"/>
    </row>
    <row r="760" spans="1:13" x14ac:dyDescent="0.25">
      <c r="A760" s="497"/>
      <c r="B760" s="545">
        <v>42642</v>
      </c>
      <c r="C760" s="497">
        <v>414</v>
      </c>
      <c r="D760" s="498">
        <v>15.66</v>
      </c>
      <c r="E760" s="499">
        <v>0</v>
      </c>
      <c r="F760" s="499">
        <f t="shared" si="113"/>
        <v>6483.24</v>
      </c>
      <c r="G760" s="496">
        <v>42682</v>
      </c>
      <c r="H760" s="513">
        <v>1000</v>
      </c>
      <c r="I760" s="498">
        <v>14.28</v>
      </c>
      <c r="J760" s="499">
        <v>0.31</v>
      </c>
      <c r="K760" s="499">
        <f t="shared" si="112"/>
        <v>14279.69</v>
      </c>
      <c r="L760" s="497"/>
      <c r="M760" s="499"/>
    </row>
    <row r="761" spans="1:13" ht="30" x14ac:dyDescent="0.25">
      <c r="A761" s="599" t="s">
        <v>289</v>
      </c>
      <c r="B761" s="545">
        <v>42647</v>
      </c>
      <c r="C761" s="497">
        <v>500</v>
      </c>
      <c r="D761" s="498">
        <v>15.86</v>
      </c>
      <c r="E761" s="499">
        <v>0</v>
      </c>
      <c r="F761" s="499">
        <f t="shared" si="113"/>
        <v>7930</v>
      </c>
      <c r="G761" s="496">
        <v>42685</v>
      </c>
      <c r="H761" s="513">
        <v>500</v>
      </c>
      <c r="I761" s="498">
        <v>15.88</v>
      </c>
      <c r="J761" s="499">
        <v>0.17</v>
      </c>
      <c r="K761" s="499">
        <f t="shared" si="112"/>
        <v>7939.83</v>
      </c>
      <c r="L761" s="497"/>
      <c r="M761" s="499"/>
    </row>
    <row r="762" spans="1:13" x14ac:dyDescent="0.25">
      <c r="A762" s="599"/>
      <c r="B762" s="545">
        <v>42647</v>
      </c>
      <c r="C762" s="497">
        <v>500</v>
      </c>
      <c r="D762" s="498">
        <v>15.62</v>
      </c>
      <c r="E762" s="499">
        <v>0</v>
      </c>
      <c r="F762" s="499">
        <f t="shared" si="113"/>
        <v>7810</v>
      </c>
      <c r="G762" s="496">
        <v>42695</v>
      </c>
      <c r="H762" s="513">
        <v>2272</v>
      </c>
      <c r="I762" s="498">
        <v>16.28</v>
      </c>
      <c r="J762" s="499">
        <v>0.81</v>
      </c>
      <c r="K762" s="499">
        <f t="shared" si="112"/>
        <v>36987.350000000006</v>
      </c>
      <c r="L762" s="497"/>
      <c r="M762" s="499"/>
    </row>
    <row r="763" spans="1:13" x14ac:dyDescent="0.25">
      <c r="A763" s="599"/>
      <c r="B763" s="545">
        <v>42649</v>
      </c>
      <c r="C763" s="497">
        <v>500</v>
      </c>
      <c r="D763" s="498">
        <v>15.97</v>
      </c>
      <c r="E763" s="499">
        <v>0</v>
      </c>
      <c r="F763" s="499">
        <f t="shared" si="113"/>
        <v>7985</v>
      </c>
      <c r="G763" s="496">
        <v>42695</v>
      </c>
      <c r="H763" s="513">
        <v>500</v>
      </c>
      <c r="I763" s="498">
        <v>16.45</v>
      </c>
      <c r="J763" s="499">
        <v>0.18</v>
      </c>
      <c r="K763" s="499">
        <f t="shared" si="112"/>
        <v>8224.82</v>
      </c>
      <c r="L763" s="497"/>
      <c r="M763" s="499"/>
    </row>
    <row r="764" spans="1:13" x14ac:dyDescent="0.25">
      <c r="A764" s="599"/>
      <c r="B764" s="545">
        <v>42649</v>
      </c>
      <c r="C764" s="497">
        <v>500</v>
      </c>
      <c r="D764" s="498">
        <v>15.84</v>
      </c>
      <c r="E764" s="499">
        <v>0</v>
      </c>
      <c r="F764" s="499">
        <f t="shared" si="113"/>
        <v>7920</v>
      </c>
      <c r="G764" s="496">
        <v>42696</v>
      </c>
      <c r="H764" s="513">
        <v>500</v>
      </c>
      <c r="I764" s="498">
        <v>16.54</v>
      </c>
      <c r="J764" s="499">
        <v>0.18</v>
      </c>
      <c r="K764" s="499">
        <f t="shared" si="112"/>
        <v>8269.82</v>
      </c>
      <c r="L764" s="497"/>
      <c r="M764" s="499"/>
    </row>
    <row r="765" spans="1:13" x14ac:dyDescent="0.25">
      <c r="A765" s="497"/>
      <c r="B765" s="545">
        <v>42649</v>
      </c>
      <c r="C765" s="497">
        <v>500</v>
      </c>
      <c r="D765" s="498">
        <v>16.079999999999998</v>
      </c>
      <c r="E765" s="499">
        <v>0</v>
      </c>
      <c r="F765" s="499">
        <f t="shared" si="113"/>
        <v>8039.9999999999991</v>
      </c>
      <c r="G765" s="496">
        <v>42697</v>
      </c>
      <c r="H765" s="513">
        <v>200</v>
      </c>
      <c r="I765" s="498">
        <v>16.79</v>
      </c>
      <c r="J765" s="499">
        <v>7.0000000000000007E-2</v>
      </c>
      <c r="K765" s="499">
        <f t="shared" si="112"/>
        <v>3357.93</v>
      </c>
      <c r="L765" s="497"/>
      <c r="M765" s="499"/>
    </row>
    <row r="766" spans="1:13" x14ac:dyDescent="0.25">
      <c r="A766" s="497"/>
      <c r="B766" s="545">
        <v>42650</v>
      </c>
      <c r="C766" s="497">
        <v>300</v>
      </c>
      <c r="D766" s="498">
        <v>15.75</v>
      </c>
      <c r="E766" s="499">
        <v>0</v>
      </c>
      <c r="F766" s="499">
        <f t="shared" si="113"/>
        <v>4725</v>
      </c>
      <c r="G766" s="496">
        <v>42697</v>
      </c>
      <c r="H766" s="513">
        <v>500</v>
      </c>
      <c r="I766" s="498">
        <v>16.59</v>
      </c>
      <c r="J766" s="499">
        <v>0.18</v>
      </c>
      <c r="K766" s="499">
        <f t="shared" si="112"/>
        <v>8294.82</v>
      </c>
      <c r="L766" s="497"/>
      <c r="M766" s="499"/>
    </row>
    <row r="767" spans="1:13" x14ac:dyDescent="0.25">
      <c r="A767" s="497"/>
      <c r="B767" s="545">
        <v>42650</v>
      </c>
      <c r="C767" s="497">
        <v>300</v>
      </c>
      <c r="D767" s="498">
        <v>15.58</v>
      </c>
      <c r="E767" s="499">
        <v>0</v>
      </c>
      <c r="F767" s="499">
        <f t="shared" si="113"/>
        <v>4674</v>
      </c>
      <c r="G767" s="496">
        <v>42704</v>
      </c>
      <c r="H767" s="513">
        <v>1000</v>
      </c>
      <c r="I767" s="498">
        <v>16.420000000000002</v>
      </c>
      <c r="J767" s="499">
        <v>0.36</v>
      </c>
      <c r="K767" s="499">
        <f t="shared" si="112"/>
        <v>16419.64</v>
      </c>
      <c r="L767" s="497"/>
      <c r="M767" s="499"/>
    </row>
    <row r="768" spans="1:13" x14ac:dyDescent="0.25">
      <c r="A768" s="497"/>
      <c r="B768" s="545">
        <v>42653</v>
      </c>
      <c r="C768" s="497">
        <v>394</v>
      </c>
      <c r="D768" s="498">
        <v>15.72</v>
      </c>
      <c r="E768" s="499">
        <v>0</v>
      </c>
      <c r="F768" s="499">
        <f t="shared" si="113"/>
        <v>6193.68</v>
      </c>
      <c r="G768" s="496">
        <v>42704</v>
      </c>
      <c r="H768" s="513">
        <v>300</v>
      </c>
      <c r="I768" s="498">
        <v>16.78</v>
      </c>
      <c r="J768" s="499">
        <v>1.61</v>
      </c>
      <c r="K768" s="499">
        <f t="shared" si="112"/>
        <v>5032.3900000000003</v>
      </c>
      <c r="L768" s="497"/>
      <c r="M768" s="499"/>
    </row>
    <row r="769" spans="1:13" x14ac:dyDescent="0.25">
      <c r="A769" s="497"/>
      <c r="B769" s="545">
        <v>42653</v>
      </c>
      <c r="C769" s="497">
        <v>6</v>
      </c>
      <c r="D769" s="498">
        <v>15.72</v>
      </c>
      <c r="E769" s="499">
        <v>0</v>
      </c>
      <c r="F769" s="499">
        <f t="shared" si="113"/>
        <v>94.320000000000007</v>
      </c>
      <c r="G769" s="496">
        <v>42704</v>
      </c>
      <c r="H769" s="513">
        <v>1000</v>
      </c>
      <c r="I769" s="498">
        <v>17.079999999999998</v>
      </c>
      <c r="J769" s="499">
        <v>0.37</v>
      </c>
      <c r="K769" s="499">
        <f t="shared" si="112"/>
        <v>17079.63</v>
      </c>
      <c r="L769" s="497"/>
      <c r="M769" s="499"/>
    </row>
    <row r="770" spans="1:13" x14ac:dyDescent="0.25">
      <c r="A770" s="497"/>
      <c r="B770" s="545">
        <v>42655</v>
      </c>
      <c r="C770" s="497">
        <v>22</v>
      </c>
      <c r="D770" s="498">
        <v>15.48</v>
      </c>
      <c r="E770" s="499">
        <v>0</v>
      </c>
      <c r="F770" s="499">
        <f>C770*D770+E770</f>
        <v>340.56</v>
      </c>
      <c r="G770" s="496">
        <v>42704</v>
      </c>
      <c r="H770" s="513">
        <v>1000</v>
      </c>
      <c r="I770" s="498">
        <v>17.32</v>
      </c>
      <c r="J770" s="499">
        <v>0.38</v>
      </c>
      <c r="K770" s="499">
        <f t="shared" si="112"/>
        <v>17319.62</v>
      </c>
      <c r="L770" s="497"/>
      <c r="M770" s="499"/>
    </row>
    <row r="771" spans="1:13" x14ac:dyDescent="0.25">
      <c r="A771" s="497"/>
      <c r="B771" s="545">
        <v>42655</v>
      </c>
      <c r="C771" s="497">
        <v>300</v>
      </c>
      <c r="D771" s="498">
        <v>15.48</v>
      </c>
      <c r="E771" s="499">
        <v>0</v>
      </c>
      <c r="F771" s="499">
        <f>C771*D771+E771</f>
        <v>4644</v>
      </c>
      <c r="G771" s="496">
        <v>42704</v>
      </c>
      <c r="H771" s="513">
        <v>500</v>
      </c>
      <c r="I771" s="498">
        <v>17.64</v>
      </c>
      <c r="J771" s="499">
        <v>0.19</v>
      </c>
      <c r="K771" s="499">
        <f t="shared" si="112"/>
        <v>8819.81</v>
      </c>
      <c r="L771" s="497"/>
      <c r="M771" s="499"/>
    </row>
    <row r="772" spans="1:13" x14ac:dyDescent="0.25">
      <c r="A772" s="600"/>
      <c r="B772" s="545">
        <v>42668</v>
      </c>
      <c r="C772" s="497">
        <v>500</v>
      </c>
      <c r="D772" s="498">
        <v>14.26</v>
      </c>
      <c r="E772" s="499">
        <v>-2.5</v>
      </c>
      <c r="F772" s="499">
        <f t="shared" ref="F772:F781" si="114">C772*D772+E772</f>
        <v>7127.5</v>
      </c>
      <c r="G772" s="496">
        <v>42705</v>
      </c>
      <c r="H772" s="513">
        <v>528</v>
      </c>
      <c r="I772" s="498">
        <v>18.7</v>
      </c>
      <c r="J772" s="499">
        <v>0.22</v>
      </c>
      <c r="K772" s="499">
        <f t="shared" si="112"/>
        <v>9873.380000000001</v>
      </c>
      <c r="L772" s="497"/>
      <c r="M772" s="499"/>
    </row>
    <row r="773" spans="1:13" x14ac:dyDescent="0.25">
      <c r="A773" s="600"/>
      <c r="B773" s="545">
        <v>42668</v>
      </c>
      <c r="C773" s="497">
        <v>500</v>
      </c>
      <c r="D773" s="498">
        <v>14.16</v>
      </c>
      <c r="E773" s="499">
        <v>0</v>
      </c>
      <c r="F773" s="499">
        <f t="shared" si="114"/>
        <v>7080</v>
      </c>
      <c r="G773" s="496">
        <v>42711</v>
      </c>
      <c r="H773" s="513">
        <v>500</v>
      </c>
      <c r="I773" s="498">
        <v>18.329999999999998</v>
      </c>
      <c r="J773" s="499">
        <v>0.2</v>
      </c>
      <c r="K773" s="499">
        <f t="shared" si="112"/>
        <v>9164.7999999999993</v>
      </c>
      <c r="L773" s="497"/>
      <c r="M773" s="499"/>
    </row>
    <row r="774" spans="1:13" x14ac:dyDescent="0.25">
      <c r="A774" s="600"/>
      <c r="B774" s="545">
        <v>42670</v>
      </c>
      <c r="C774" s="497">
        <v>500</v>
      </c>
      <c r="D774" s="498">
        <v>14.18</v>
      </c>
      <c r="E774" s="499">
        <v>0</v>
      </c>
      <c r="F774" s="499">
        <f t="shared" si="114"/>
        <v>7090</v>
      </c>
      <c r="G774" s="496">
        <v>42713</v>
      </c>
      <c r="H774" s="513">
        <v>500</v>
      </c>
      <c r="I774" s="498">
        <v>18.28</v>
      </c>
      <c r="J774" s="499">
        <v>0.2</v>
      </c>
      <c r="K774" s="499">
        <f t="shared" si="112"/>
        <v>9139.7999999999993</v>
      </c>
      <c r="L774" s="497"/>
      <c r="M774" s="499"/>
    </row>
    <row r="775" spans="1:13" x14ac:dyDescent="0.25">
      <c r="A775" s="600"/>
      <c r="B775" s="545">
        <v>42670</v>
      </c>
      <c r="C775" s="497">
        <v>500</v>
      </c>
      <c r="D775" s="498">
        <v>14.05</v>
      </c>
      <c r="E775" s="499">
        <v>0</v>
      </c>
      <c r="F775" s="499">
        <f t="shared" si="114"/>
        <v>7025</v>
      </c>
      <c r="G775" s="496">
        <v>42718</v>
      </c>
      <c r="H775" s="513">
        <v>200</v>
      </c>
      <c r="I775" s="498">
        <v>18.78</v>
      </c>
      <c r="J775" s="499">
        <v>0.08</v>
      </c>
      <c r="K775" s="499">
        <f t="shared" si="112"/>
        <v>3755.92</v>
      </c>
      <c r="L775" s="497"/>
      <c r="M775" s="499"/>
    </row>
    <row r="776" spans="1:13" x14ac:dyDescent="0.25">
      <c r="A776" s="600"/>
      <c r="B776" s="545">
        <v>42670</v>
      </c>
      <c r="C776" s="497">
        <v>500</v>
      </c>
      <c r="D776" s="498">
        <v>13.88</v>
      </c>
      <c r="E776" s="499">
        <v>0</v>
      </c>
      <c r="F776" s="499">
        <f t="shared" si="114"/>
        <v>6940</v>
      </c>
      <c r="G776" s="496">
        <v>42734</v>
      </c>
      <c r="H776" s="513">
        <v>1000</v>
      </c>
      <c r="I776" s="498">
        <v>17.72</v>
      </c>
      <c r="J776" s="499">
        <v>0.39</v>
      </c>
      <c r="K776" s="499">
        <f t="shared" si="112"/>
        <v>17719.61</v>
      </c>
      <c r="L776" s="497"/>
      <c r="M776" s="499"/>
    </row>
    <row r="777" spans="1:13" x14ac:dyDescent="0.25">
      <c r="A777" s="497"/>
      <c r="B777" s="545">
        <v>42671</v>
      </c>
      <c r="C777" s="497">
        <v>1000</v>
      </c>
      <c r="D777" s="498">
        <v>14.15</v>
      </c>
      <c r="E777" s="499">
        <v>0</v>
      </c>
      <c r="F777" s="499">
        <f t="shared" si="114"/>
        <v>14150</v>
      </c>
      <c r="G777" s="496">
        <v>42739</v>
      </c>
      <c r="H777" s="513">
        <v>500</v>
      </c>
      <c r="I777" s="498">
        <v>18.079999999999998</v>
      </c>
      <c r="J777" s="499">
        <v>0.2</v>
      </c>
      <c r="K777" s="499">
        <f t="shared" si="112"/>
        <v>9039.7999999999993</v>
      </c>
      <c r="L777" s="497"/>
      <c r="M777" s="499"/>
    </row>
    <row r="778" spans="1:13" x14ac:dyDescent="0.25">
      <c r="A778" s="497"/>
      <c r="B778" s="545">
        <v>42674</v>
      </c>
      <c r="C778" s="497">
        <v>300</v>
      </c>
      <c r="D778" s="498">
        <v>13.28</v>
      </c>
      <c r="E778" s="499">
        <v>-1.5</v>
      </c>
      <c r="F778" s="499">
        <f t="shared" si="114"/>
        <v>3982.5</v>
      </c>
      <c r="G778" s="496">
        <v>42748</v>
      </c>
      <c r="H778" s="513">
        <v>500</v>
      </c>
      <c r="I778" s="498">
        <v>17.48</v>
      </c>
      <c r="J778" s="499">
        <v>0.19</v>
      </c>
      <c r="K778" s="499">
        <f t="shared" si="112"/>
        <v>8739.81</v>
      </c>
      <c r="L778" s="497"/>
      <c r="M778" s="499"/>
    </row>
    <row r="779" spans="1:13" x14ac:dyDescent="0.25">
      <c r="A779" s="497"/>
      <c r="B779" s="545">
        <v>42674</v>
      </c>
      <c r="C779" s="497">
        <v>200</v>
      </c>
      <c r="D779" s="498">
        <v>13.15</v>
      </c>
      <c r="E779" s="499">
        <v>0.02</v>
      </c>
      <c r="F779" s="499">
        <f t="shared" si="114"/>
        <v>2630.02</v>
      </c>
      <c r="G779" s="496">
        <v>42761</v>
      </c>
      <c r="H779" s="513">
        <v>1000</v>
      </c>
      <c r="I779" s="498">
        <v>17.899999999999999</v>
      </c>
      <c r="J779" s="499">
        <v>0.39</v>
      </c>
      <c r="K779" s="499">
        <f t="shared" si="112"/>
        <v>17899.61</v>
      </c>
      <c r="L779" s="497"/>
      <c r="M779" s="499"/>
    </row>
    <row r="780" spans="1:13" x14ac:dyDescent="0.25">
      <c r="A780" s="497"/>
      <c r="B780" s="545">
        <v>42676</v>
      </c>
      <c r="C780" s="497">
        <v>200</v>
      </c>
      <c r="D780" s="498">
        <v>12.89</v>
      </c>
      <c r="E780" s="499">
        <v>0</v>
      </c>
      <c r="F780" s="499">
        <f t="shared" si="114"/>
        <v>2578</v>
      </c>
      <c r="G780" s="496">
        <v>42766</v>
      </c>
      <c r="H780" s="513">
        <v>300</v>
      </c>
      <c r="I780" s="498">
        <v>16.649999999999999</v>
      </c>
      <c r="J780" s="499">
        <v>0.11</v>
      </c>
      <c r="K780" s="499">
        <f t="shared" si="112"/>
        <v>4994.8900000000003</v>
      </c>
      <c r="L780" s="497"/>
      <c r="M780" s="499"/>
    </row>
    <row r="781" spans="1:13" x14ac:dyDescent="0.25">
      <c r="A781" s="497"/>
      <c r="B781" s="545">
        <v>42678</v>
      </c>
      <c r="C781" s="497">
        <v>500</v>
      </c>
      <c r="D781" s="498">
        <v>13.69</v>
      </c>
      <c r="E781" s="499">
        <v>0</v>
      </c>
      <c r="F781" s="499">
        <f t="shared" si="114"/>
        <v>6845</v>
      </c>
      <c r="G781" s="496">
        <v>42767</v>
      </c>
      <c r="H781" s="513">
        <v>612</v>
      </c>
      <c r="I781" s="498">
        <v>17.03</v>
      </c>
      <c r="J781" s="499">
        <v>0.23</v>
      </c>
      <c r="K781" s="499">
        <f t="shared" si="112"/>
        <v>10422.130000000001</v>
      </c>
      <c r="L781" s="497"/>
      <c r="M781" s="499"/>
    </row>
    <row r="782" spans="1:13" x14ac:dyDescent="0.25">
      <c r="A782" s="497"/>
      <c r="B782" s="545">
        <v>42678</v>
      </c>
      <c r="C782" s="497">
        <v>500</v>
      </c>
      <c r="D782" s="498">
        <v>13.69</v>
      </c>
      <c r="E782" s="499">
        <v>0</v>
      </c>
      <c r="F782" s="499">
        <f>C782*D782+E782</f>
        <v>6845</v>
      </c>
      <c r="G782" s="496">
        <v>42767</v>
      </c>
      <c r="H782" s="513">
        <v>288</v>
      </c>
      <c r="I782" s="498">
        <v>17.12</v>
      </c>
      <c r="J782" s="499">
        <v>0.11</v>
      </c>
      <c r="K782" s="499">
        <f t="shared" si="112"/>
        <v>4930.4500000000007</v>
      </c>
      <c r="L782" s="497"/>
      <c r="M782" s="499"/>
    </row>
    <row r="783" spans="1:13" x14ac:dyDescent="0.25">
      <c r="A783" s="497"/>
      <c r="B783" s="545">
        <v>42691</v>
      </c>
      <c r="C783" s="497">
        <v>150</v>
      </c>
      <c r="D783" s="498">
        <v>15.48</v>
      </c>
      <c r="E783" s="499">
        <v>0</v>
      </c>
      <c r="F783" s="499">
        <f t="shared" ref="F783:F799" si="115">C783*D783+E783</f>
        <v>2322</v>
      </c>
      <c r="G783" s="496">
        <v>42767</v>
      </c>
      <c r="H783" s="513">
        <v>700</v>
      </c>
      <c r="I783" s="498">
        <v>16.57</v>
      </c>
      <c r="J783" s="499">
        <v>0.25</v>
      </c>
      <c r="K783" s="499">
        <f t="shared" si="112"/>
        <v>11598.75</v>
      </c>
      <c r="L783" s="497"/>
      <c r="M783" s="499"/>
    </row>
    <row r="784" spans="1:13" x14ac:dyDescent="0.25">
      <c r="A784" s="497"/>
      <c r="B784" s="545">
        <v>42691</v>
      </c>
      <c r="C784" s="497">
        <v>300</v>
      </c>
      <c r="D784" s="498">
        <v>15.48</v>
      </c>
      <c r="E784" s="499">
        <v>0</v>
      </c>
      <c r="F784" s="499">
        <f t="shared" si="115"/>
        <v>4644</v>
      </c>
      <c r="G784" s="496">
        <v>42768</v>
      </c>
      <c r="H784" s="513">
        <v>200</v>
      </c>
      <c r="I784" s="498">
        <v>16.7</v>
      </c>
      <c r="J784" s="499">
        <v>7.0000000000000007E-2</v>
      </c>
      <c r="K784" s="499">
        <f t="shared" si="112"/>
        <v>3339.93</v>
      </c>
      <c r="L784" s="497"/>
      <c r="M784" s="499"/>
    </row>
    <row r="785" spans="1:13" x14ac:dyDescent="0.25">
      <c r="A785" s="497"/>
      <c r="B785" s="545">
        <v>42696</v>
      </c>
      <c r="C785" s="497">
        <v>1000</v>
      </c>
      <c r="D785" s="498">
        <v>16.12</v>
      </c>
      <c r="E785" s="499">
        <v>0</v>
      </c>
      <c r="F785" s="499">
        <f t="shared" si="115"/>
        <v>16120.000000000002</v>
      </c>
      <c r="G785" s="496">
        <v>42768</v>
      </c>
      <c r="H785" s="513">
        <v>500</v>
      </c>
      <c r="I785" s="498">
        <v>16.600000000000001</v>
      </c>
      <c r="J785" s="499">
        <v>-1.82</v>
      </c>
      <c r="K785" s="499">
        <f t="shared" si="112"/>
        <v>8301.82</v>
      </c>
      <c r="L785" s="497"/>
      <c r="M785" s="499"/>
    </row>
    <row r="786" spans="1:13" x14ac:dyDescent="0.25">
      <c r="A786" s="497"/>
      <c r="B786" s="545">
        <v>42699</v>
      </c>
      <c r="C786" s="497">
        <v>200</v>
      </c>
      <c r="D786" s="498">
        <v>16.28</v>
      </c>
      <c r="E786" s="499">
        <v>0</v>
      </c>
      <c r="F786" s="499">
        <f t="shared" si="115"/>
        <v>3256</v>
      </c>
      <c r="G786" s="496">
        <v>42768</v>
      </c>
      <c r="H786" s="513">
        <v>500</v>
      </c>
      <c r="I786" s="498">
        <v>16.75</v>
      </c>
      <c r="J786" s="499">
        <v>0.18</v>
      </c>
      <c r="K786" s="499">
        <f t="shared" si="112"/>
        <v>8374.82</v>
      </c>
      <c r="L786" s="497"/>
      <c r="M786" s="499"/>
    </row>
    <row r="787" spans="1:13" x14ac:dyDescent="0.25">
      <c r="A787" s="600"/>
      <c r="B787" s="545">
        <v>42699</v>
      </c>
      <c r="C787" s="497">
        <v>500</v>
      </c>
      <c r="D787" s="498">
        <v>16.16</v>
      </c>
      <c r="E787" s="499">
        <v>0</v>
      </c>
      <c r="F787" s="499">
        <f t="shared" si="115"/>
        <v>8080</v>
      </c>
      <c r="G787" s="496">
        <v>42769</v>
      </c>
      <c r="H787" s="601">
        <v>400</v>
      </c>
      <c r="I787" s="602">
        <v>16.95</v>
      </c>
      <c r="J787" s="603">
        <v>0.15</v>
      </c>
      <c r="K787" s="603">
        <f t="shared" si="112"/>
        <v>6779.85</v>
      </c>
      <c r="L787" s="497"/>
      <c r="M787" s="499"/>
    </row>
    <row r="788" spans="1:13" x14ac:dyDescent="0.25">
      <c r="A788" s="600"/>
      <c r="B788" s="545">
        <v>42702</v>
      </c>
      <c r="C788" s="497">
        <v>500</v>
      </c>
      <c r="D788" s="498">
        <v>16.059999999999999</v>
      </c>
      <c r="E788" s="499">
        <v>0</v>
      </c>
      <c r="F788" s="499">
        <f t="shared" si="115"/>
        <v>8029.9999999999991</v>
      </c>
      <c r="G788" s="496">
        <v>42769</v>
      </c>
      <c r="H788" s="601">
        <v>300</v>
      </c>
      <c r="I788" s="602">
        <v>17.32</v>
      </c>
      <c r="J788" s="603">
        <v>0.11</v>
      </c>
      <c r="K788" s="603">
        <f t="shared" si="112"/>
        <v>5195.8900000000003</v>
      </c>
      <c r="L788" s="497"/>
      <c r="M788" s="499"/>
    </row>
    <row r="789" spans="1:13" x14ac:dyDescent="0.25">
      <c r="A789" s="600"/>
      <c r="B789" s="545">
        <v>42702</v>
      </c>
      <c r="C789" s="497">
        <v>200</v>
      </c>
      <c r="D789" s="498">
        <v>15.8</v>
      </c>
      <c r="E789" s="499">
        <v>0</v>
      </c>
      <c r="F789" s="499">
        <f t="shared" si="115"/>
        <v>3160</v>
      </c>
      <c r="G789" s="496">
        <v>42781</v>
      </c>
      <c r="H789" s="513">
        <v>600</v>
      </c>
      <c r="I789" s="498">
        <v>16.52</v>
      </c>
      <c r="J789" s="499">
        <v>0.22</v>
      </c>
      <c r="K789" s="499">
        <f t="shared" si="112"/>
        <v>9911.7800000000007</v>
      </c>
      <c r="L789" s="497"/>
      <c r="M789" s="499"/>
    </row>
    <row r="790" spans="1:13" x14ac:dyDescent="0.25">
      <c r="A790" s="600"/>
      <c r="B790" s="545">
        <v>42702</v>
      </c>
      <c r="C790" s="497">
        <v>300</v>
      </c>
      <c r="D790" s="498">
        <v>15.65</v>
      </c>
      <c r="E790" s="499">
        <v>0</v>
      </c>
      <c r="F790" s="499">
        <f t="shared" si="115"/>
        <v>4695</v>
      </c>
      <c r="G790" s="496">
        <v>42781</v>
      </c>
      <c r="H790" s="513">
        <v>300</v>
      </c>
      <c r="I790" s="498">
        <v>16.440000000000001</v>
      </c>
      <c r="J790" s="499">
        <v>0.11</v>
      </c>
      <c r="K790" s="499">
        <f t="shared" si="112"/>
        <v>4931.8900000000003</v>
      </c>
      <c r="L790" s="497"/>
      <c r="M790" s="499"/>
    </row>
    <row r="791" spans="1:13" x14ac:dyDescent="0.25">
      <c r="A791" s="497"/>
      <c r="B791" s="545">
        <v>42703</v>
      </c>
      <c r="C791" s="497">
        <v>300</v>
      </c>
      <c r="D791" s="498">
        <v>14.78</v>
      </c>
      <c r="E791" s="499">
        <v>0</v>
      </c>
      <c r="F791" s="499">
        <f t="shared" si="115"/>
        <v>4434</v>
      </c>
      <c r="G791" s="496">
        <v>42782</v>
      </c>
      <c r="H791" s="513">
        <v>300</v>
      </c>
      <c r="I791" s="498">
        <v>17</v>
      </c>
      <c r="J791" s="499">
        <v>0.11</v>
      </c>
      <c r="K791" s="499">
        <f t="shared" si="112"/>
        <v>5099.8900000000003</v>
      </c>
      <c r="L791" s="497"/>
      <c r="M791" s="499"/>
    </row>
    <row r="792" spans="1:13" x14ac:dyDescent="0.25">
      <c r="A792" s="497"/>
      <c r="B792" s="545">
        <v>42705</v>
      </c>
      <c r="C792" s="497">
        <v>350</v>
      </c>
      <c r="D792" s="498">
        <v>17.600000000000001</v>
      </c>
      <c r="E792" s="499">
        <v>0</v>
      </c>
      <c r="F792" s="499">
        <f t="shared" si="115"/>
        <v>6160.0000000000009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42711</v>
      </c>
      <c r="C793" s="497">
        <v>500</v>
      </c>
      <c r="D793" s="498">
        <v>18.12</v>
      </c>
      <c r="E793" s="499">
        <v>0</v>
      </c>
      <c r="F793" s="499">
        <f t="shared" si="115"/>
        <v>9060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42713</v>
      </c>
      <c r="C794" s="497">
        <v>500</v>
      </c>
      <c r="D794" s="498">
        <v>18.12</v>
      </c>
      <c r="E794" s="499">
        <v>0</v>
      </c>
      <c r="F794" s="499">
        <f t="shared" si="115"/>
        <v>9060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42718</v>
      </c>
      <c r="C795" s="497">
        <v>200</v>
      </c>
      <c r="D795" s="498">
        <v>18.73</v>
      </c>
      <c r="E795" s="499">
        <v>-1</v>
      </c>
      <c r="F795" s="499">
        <f t="shared" si="115"/>
        <v>3745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42733</v>
      </c>
      <c r="C796" s="497">
        <v>1000</v>
      </c>
      <c r="D796" s="498">
        <v>17.64</v>
      </c>
      <c r="E796" s="499">
        <v>-1.5</v>
      </c>
      <c r="F796" s="499">
        <f t="shared" si="115"/>
        <v>17638.5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>
        <v>42734</v>
      </c>
      <c r="C797" s="497">
        <v>1000</v>
      </c>
      <c r="D797" s="498">
        <v>17.329999999999998</v>
      </c>
      <c r="E797" s="499">
        <v>0</v>
      </c>
      <c r="F797" s="499">
        <f t="shared" si="115"/>
        <v>17330</v>
      </c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>
        <v>42741</v>
      </c>
      <c r="C798" s="497">
        <v>500</v>
      </c>
      <c r="D798" s="498">
        <v>17.88</v>
      </c>
      <c r="E798" s="499">
        <v>0</v>
      </c>
      <c r="F798" s="499">
        <f t="shared" si="115"/>
        <v>8940</v>
      </c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>
        <v>42748</v>
      </c>
      <c r="C799" s="497">
        <v>500</v>
      </c>
      <c r="D799" s="498">
        <v>17.260000000000002</v>
      </c>
      <c r="E799" s="499">
        <v>0</v>
      </c>
      <c r="F799" s="499">
        <f t="shared" si="115"/>
        <v>8630</v>
      </c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599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599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599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515" t="s">
        <v>81</v>
      </c>
      <c r="B823" s="604"/>
      <c r="C823" s="538">
        <f>SUM(C562:C822)</f>
        <v>133812</v>
      </c>
      <c r="D823" s="517"/>
      <c r="E823" s="517"/>
      <c r="F823" s="517">
        <f>SUM(F562:F822)</f>
        <v>1899450.8389999999</v>
      </c>
      <c r="G823" s="516"/>
      <c r="H823" s="538">
        <f>SUM(H562:H822)</f>
        <v>133812</v>
      </c>
      <c r="I823" s="605"/>
      <c r="J823" s="517"/>
      <c r="K823" s="517">
        <f>SUM(K562:K822)</f>
        <v>1911314.2100000016</v>
      </c>
      <c r="L823" s="516"/>
      <c r="M823" s="517">
        <f>SUM(M562:M572)</f>
        <v>2752.2000000000003</v>
      </c>
    </row>
    <row r="824" spans="1:13" ht="15.75" thickBot="1" x14ac:dyDescent="0.3">
      <c r="A824" s="518" t="s">
        <v>193</v>
      </c>
      <c r="B824" s="606"/>
      <c r="C824" s="520">
        <f>SumByColor($A$105, C562:C822)</f>
        <v>0</v>
      </c>
      <c r="D824" s="520"/>
      <c r="E824" s="520"/>
      <c r="F824" s="521">
        <f>SumByColor($A$105, F562:F822)</f>
        <v>0</v>
      </c>
      <c r="G824" s="520"/>
      <c r="H824" s="520">
        <f>SumByColor($A$105, H562:H822)</f>
        <v>0</v>
      </c>
      <c r="I824" s="520"/>
      <c r="J824" s="521"/>
      <c r="K824" s="521">
        <f>SumByColor($A$105, K562:K822)</f>
        <v>0</v>
      </c>
      <c r="L824" s="520"/>
      <c r="M824" s="521">
        <f>SumByColor($A$105, M562:M822)</f>
        <v>0</v>
      </c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</sheetData>
  <mergeCells count="4">
    <mergeCell ref="O23:P23"/>
    <mergeCell ref="A80:A82"/>
    <mergeCell ref="A87:A90"/>
    <mergeCell ref="A96:A99"/>
  </mergeCells>
  <conditionalFormatting sqref="F308:F326 H308:H326 H461 F461 H532:H556 F532:F556 F127:F216 H127:H216 H269:H273 F269:F273 K109:K279 F283:F286 H283:H286 K284:K286 H296:H298 F296:F298 K296:K298">
    <cfRule type="expression" dxfId="2248" priority="181">
      <formula>F109&gt;0</formula>
    </cfRule>
    <cfRule type="expression" dxfId="2247" priority="182">
      <formula>F109&lt;0</formula>
    </cfRule>
  </conditionalFormatting>
  <conditionalFormatting sqref="O24:O6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6">
      <iconSet iconSet="3Arrows">
        <cfvo type="percent" val="0"/>
        <cfvo type="num" val="0"/>
        <cfvo type="num" val="0"/>
      </iconSet>
    </cfRule>
  </conditionalFormatting>
  <conditionalFormatting sqref="F301:F307">
    <cfRule type="expression" dxfId="2246" priority="174">
      <formula>F301&gt;0</formula>
    </cfRule>
    <cfRule type="expression" dxfId="2245" priority="175">
      <formula>F301&lt;0</formula>
    </cfRule>
  </conditionalFormatting>
  <conditionalFormatting sqref="H301:H307">
    <cfRule type="expression" dxfId="2244" priority="170">
      <formula>H301&gt;0</formula>
    </cfRule>
    <cfRule type="expression" dxfId="2243" priority="171">
      <formula>H301&lt;0</formula>
    </cfRule>
  </conditionalFormatting>
  <conditionalFormatting sqref="Q8">
    <cfRule type="expression" dxfId="2242" priority="156">
      <formula>Q8&gt;0</formula>
    </cfRule>
    <cfRule type="expression" dxfId="2241" priority="157">
      <formula>Q8&lt;0</formula>
    </cfRule>
  </conditionalFormatting>
  <conditionalFormatting sqref="Q7">
    <cfRule type="expression" dxfId="2240" priority="158">
      <formula>Q7&gt;0</formula>
    </cfRule>
    <cfRule type="expression" dxfId="2239" priority="159">
      <formula>Q7&lt;0</formula>
    </cfRule>
  </conditionalFormatting>
  <conditionalFormatting sqref="F409:F415">
    <cfRule type="expression" dxfId="2238" priority="130">
      <formula>F409&gt;0</formula>
    </cfRule>
    <cfRule type="expression" dxfId="2237" priority="131">
      <formula>F409&lt;0</formula>
    </cfRule>
  </conditionalFormatting>
  <conditionalFormatting sqref="F334:F352 H334:H352">
    <cfRule type="expression" dxfId="2236" priority="152">
      <formula>F334&gt;0</formula>
    </cfRule>
    <cfRule type="expression" dxfId="2235" priority="153">
      <formula>F334&lt;0</formula>
    </cfRule>
  </conditionalFormatting>
  <conditionalFormatting sqref="F327:F333">
    <cfRule type="expression" dxfId="2234" priority="150">
      <formula>F327&gt;0</formula>
    </cfRule>
    <cfRule type="expression" dxfId="2233" priority="151">
      <formula>F327&lt;0</formula>
    </cfRule>
  </conditionalFormatting>
  <conditionalFormatting sqref="H327:H333">
    <cfRule type="expression" dxfId="2232" priority="148">
      <formula>H327&gt;0</formula>
    </cfRule>
    <cfRule type="expression" dxfId="2231" priority="149">
      <formula>H327&lt;0</formula>
    </cfRule>
  </conditionalFormatting>
  <conditionalFormatting sqref="F360:F378 H360:H378">
    <cfRule type="expression" dxfId="2230" priority="146">
      <formula>F360&gt;0</formula>
    </cfRule>
    <cfRule type="expression" dxfId="2229" priority="147">
      <formula>F360&lt;0</formula>
    </cfRule>
  </conditionalFormatting>
  <conditionalFormatting sqref="F353:F359">
    <cfRule type="expression" dxfId="2228" priority="144">
      <formula>F353&gt;0</formula>
    </cfRule>
    <cfRule type="expression" dxfId="2227" priority="145">
      <formula>F353&lt;0</formula>
    </cfRule>
  </conditionalFormatting>
  <conditionalFormatting sqref="H353:H359">
    <cfRule type="expression" dxfId="2226" priority="142">
      <formula>H353&gt;0</formula>
    </cfRule>
    <cfRule type="expression" dxfId="2225" priority="143">
      <formula>H353&lt;0</formula>
    </cfRule>
  </conditionalFormatting>
  <conditionalFormatting sqref="F386:F403 H386:H403">
    <cfRule type="expression" dxfId="2224" priority="140">
      <formula>F386&gt;0</formula>
    </cfRule>
    <cfRule type="expression" dxfId="2223" priority="141">
      <formula>F386&lt;0</formula>
    </cfRule>
  </conditionalFormatting>
  <conditionalFormatting sqref="F379:F385">
    <cfRule type="expression" dxfId="2222" priority="138">
      <formula>F379&gt;0</formula>
    </cfRule>
    <cfRule type="expression" dxfId="2221" priority="139">
      <formula>F379&lt;0</formula>
    </cfRule>
  </conditionalFormatting>
  <conditionalFormatting sqref="H379:H385">
    <cfRule type="expression" dxfId="2220" priority="136">
      <formula>H379&gt;0</formula>
    </cfRule>
    <cfRule type="expression" dxfId="2219" priority="137">
      <formula>H379&lt;0</formula>
    </cfRule>
  </conditionalFormatting>
  <conditionalFormatting sqref="F404:F408 H404:H408">
    <cfRule type="expression" dxfId="2218" priority="134">
      <formula>F404&gt;0</formula>
    </cfRule>
    <cfRule type="expression" dxfId="2217" priority="135">
      <formula>F404&lt;0</formula>
    </cfRule>
  </conditionalFormatting>
  <conditionalFormatting sqref="F416:F431 H416:H431">
    <cfRule type="expression" dxfId="2216" priority="132">
      <formula>F416&gt;0</formula>
    </cfRule>
    <cfRule type="expression" dxfId="2215" priority="133">
      <formula>F416&lt;0</formula>
    </cfRule>
  </conditionalFormatting>
  <conditionalFormatting sqref="H409:H415">
    <cfRule type="expression" dxfId="2214" priority="128">
      <formula>H409&gt;0</formula>
    </cfRule>
    <cfRule type="expression" dxfId="2213" priority="129">
      <formula>H409&lt;0</formula>
    </cfRule>
  </conditionalFormatting>
  <conditionalFormatting sqref="F432 H432">
    <cfRule type="expression" dxfId="2212" priority="126">
      <formula>F432&gt;0</formula>
    </cfRule>
    <cfRule type="expression" dxfId="2211" priority="127">
      <formula>F432&lt;0</formula>
    </cfRule>
  </conditionalFormatting>
  <conditionalFormatting sqref="F433:F437 H433:H437">
    <cfRule type="expression" dxfId="2210" priority="124">
      <formula>F433&gt;0</formula>
    </cfRule>
    <cfRule type="expression" dxfId="2209" priority="125">
      <formula>F433&lt;0</formula>
    </cfRule>
  </conditionalFormatting>
  <conditionalFormatting sqref="F445:F460 H445:H460">
    <cfRule type="expression" dxfId="2208" priority="122">
      <formula>F445&gt;0</formula>
    </cfRule>
    <cfRule type="expression" dxfId="2207" priority="123">
      <formula>F445&lt;0</formula>
    </cfRule>
  </conditionalFormatting>
  <conditionalFormatting sqref="F438:F444">
    <cfRule type="expression" dxfId="2206" priority="120">
      <formula>F438&gt;0</formula>
    </cfRule>
    <cfRule type="expression" dxfId="2205" priority="121">
      <formula>F438&lt;0</formula>
    </cfRule>
  </conditionalFormatting>
  <conditionalFormatting sqref="H438:H444">
    <cfRule type="expression" dxfId="2204" priority="118">
      <formula>H438&gt;0</formula>
    </cfRule>
    <cfRule type="expression" dxfId="2203" priority="119">
      <formula>H438&lt;0</formula>
    </cfRule>
  </conditionalFormatting>
  <conditionalFormatting sqref="F462:F467 H462:H467">
    <cfRule type="expression" dxfId="2202" priority="116">
      <formula>F462&gt;0</formula>
    </cfRule>
    <cfRule type="expression" dxfId="2201" priority="117">
      <formula>F462&lt;0</formula>
    </cfRule>
  </conditionalFormatting>
  <conditionalFormatting sqref="F468 H468">
    <cfRule type="expression" dxfId="2200" priority="114">
      <formula>F468&gt;0</formula>
    </cfRule>
    <cfRule type="expression" dxfId="2199" priority="115">
      <formula>F468&lt;0</formula>
    </cfRule>
  </conditionalFormatting>
  <conditionalFormatting sqref="F469:F473 H469:H473">
    <cfRule type="expression" dxfId="2198" priority="112">
      <formula>F469&gt;0</formula>
    </cfRule>
    <cfRule type="expression" dxfId="2197" priority="113">
      <formula>F469&lt;0</formula>
    </cfRule>
  </conditionalFormatting>
  <conditionalFormatting sqref="F481:F496 H481:H496">
    <cfRule type="expression" dxfId="2196" priority="110">
      <formula>F481&gt;0</formula>
    </cfRule>
    <cfRule type="expression" dxfId="2195" priority="111">
      <formula>F481&lt;0</formula>
    </cfRule>
  </conditionalFormatting>
  <conditionalFormatting sqref="F474:F480">
    <cfRule type="expression" dxfId="2194" priority="108">
      <formula>F474&gt;0</formula>
    </cfRule>
    <cfRule type="expression" dxfId="2193" priority="109">
      <formula>F474&lt;0</formula>
    </cfRule>
  </conditionalFormatting>
  <conditionalFormatting sqref="H474:H480">
    <cfRule type="expression" dxfId="2192" priority="106">
      <formula>H474&gt;0</formula>
    </cfRule>
    <cfRule type="expression" dxfId="2191" priority="107">
      <formula>H474&lt;0</formula>
    </cfRule>
  </conditionalFormatting>
  <conditionalFormatting sqref="F497:F502 H497:H502">
    <cfRule type="expression" dxfId="2190" priority="104">
      <formula>F497&gt;0</formula>
    </cfRule>
    <cfRule type="expression" dxfId="2189" priority="105">
      <formula>F497&lt;0</formula>
    </cfRule>
  </conditionalFormatting>
  <conditionalFormatting sqref="F503 H503">
    <cfRule type="expression" dxfId="2188" priority="102">
      <formula>F503&gt;0</formula>
    </cfRule>
    <cfRule type="expression" dxfId="2187" priority="103">
      <formula>F503&lt;0</formula>
    </cfRule>
  </conditionalFormatting>
  <conditionalFormatting sqref="F504:F508 H504:H508">
    <cfRule type="expression" dxfId="2186" priority="100">
      <formula>F504&gt;0</formula>
    </cfRule>
    <cfRule type="expression" dxfId="2185" priority="101">
      <formula>F504&lt;0</formula>
    </cfRule>
  </conditionalFormatting>
  <conditionalFormatting sqref="F516:F531 H516:H531">
    <cfRule type="expression" dxfId="2184" priority="98">
      <formula>F516&gt;0</formula>
    </cfRule>
    <cfRule type="expression" dxfId="2183" priority="99">
      <formula>F516&lt;0</formula>
    </cfRule>
  </conditionalFormatting>
  <conditionalFormatting sqref="F509:F515">
    <cfRule type="expression" dxfId="2182" priority="96">
      <formula>F509&gt;0</formula>
    </cfRule>
    <cfRule type="expression" dxfId="2181" priority="97">
      <formula>F509&lt;0</formula>
    </cfRule>
  </conditionalFormatting>
  <conditionalFormatting sqref="H509:H515">
    <cfRule type="expression" dxfId="2180" priority="94">
      <formula>H509&gt;0</formula>
    </cfRule>
    <cfRule type="expression" dxfId="2179" priority="95">
      <formula>H509&lt;0</formula>
    </cfRule>
  </conditionalFormatting>
  <conditionalFormatting sqref="M560">
    <cfRule type="expression" dxfId="2178" priority="92">
      <formula>M560&gt;0</formula>
    </cfRule>
    <cfRule type="expression" dxfId="2177" priority="93">
      <formula>M560&lt;0</formula>
    </cfRule>
  </conditionalFormatting>
  <conditionalFormatting sqref="F115:F126">
    <cfRule type="expression" dxfId="2176" priority="88">
      <formula>F115&gt;0</formula>
    </cfRule>
    <cfRule type="expression" dxfId="2175" priority="89">
      <formula>F115&lt;0</formula>
    </cfRule>
  </conditionalFormatting>
  <conditionalFormatting sqref="H115:H126">
    <cfRule type="expression" dxfId="2174" priority="86">
      <formula>H115&gt;0</formula>
    </cfRule>
    <cfRule type="expression" dxfId="2173" priority="87">
      <formula>H115&lt;0</formula>
    </cfRule>
  </conditionalFormatting>
  <conditionalFormatting sqref="F109:F114 H109:H114">
    <cfRule type="expression" dxfId="2172" priority="84">
      <formula>F109&gt;0</formula>
    </cfRule>
    <cfRule type="expression" dxfId="2171" priority="85">
      <formula>F109&lt;0</formula>
    </cfRule>
  </conditionalFormatting>
  <conditionalFormatting sqref="J111">
    <cfRule type="expression" dxfId="2170" priority="82">
      <formula>J111&gt;0</formula>
    </cfRule>
    <cfRule type="expression" dxfId="2169" priority="83">
      <formula>J111&lt;0</formula>
    </cfRule>
  </conditionalFormatting>
  <conditionalFormatting sqref="J112:J118">
    <cfRule type="expression" dxfId="2168" priority="80">
      <formula>J112&gt;0</formula>
    </cfRule>
    <cfRule type="expression" dxfId="2167" priority="81">
      <formula>J112&lt;0</formula>
    </cfRule>
  </conditionalFormatting>
  <conditionalFormatting sqref="L111:L193 L200 L202">
    <cfRule type="expression" dxfId="2166" priority="76">
      <formula>L111&gt;0</formula>
    </cfRule>
    <cfRule type="expression" dxfId="2165" priority="77">
      <formula>L111&lt;0</formula>
    </cfRule>
  </conditionalFormatting>
  <conditionalFormatting sqref="Q10">
    <cfRule type="expression" dxfId="2164" priority="74">
      <formula>Q10&gt;0</formula>
    </cfRule>
    <cfRule type="expression" dxfId="2163" priority="75">
      <formula>Q10&lt;0</formula>
    </cfRule>
  </conditionalFormatting>
  <conditionalFormatting sqref="H222:H224 F222:F224">
    <cfRule type="expression" dxfId="2162" priority="71">
      <formula>F222&gt;0</formula>
    </cfRule>
    <cfRule type="expression" dxfId="2161" priority="72">
      <formula>F222&lt;0</formula>
    </cfRule>
  </conditionalFormatting>
  <conditionalFormatting sqref="H218:H220 F218:F220">
    <cfRule type="expression" dxfId="2160" priority="69">
      <formula>F218&gt;0</formula>
    </cfRule>
    <cfRule type="expression" dxfId="2159" priority="70">
      <formula>F218&lt;0</formula>
    </cfRule>
  </conditionalFormatting>
  <conditionalFormatting sqref="H217 F217">
    <cfRule type="expression" dxfId="2158" priority="67">
      <formula>F217&gt;0</formula>
    </cfRule>
    <cfRule type="expression" dxfId="2157" priority="68">
      <formula>F217&lt;0</formula>
    </cfRule>
  </conditionalFormatting>
  <conditionalFormatting sqref="H221 F221">
    <cfRule type="expression" dxfId="2156" priority="65">
      <formula>F221&gt;0</formula>
    </cfRule>
    <cfRule type="expression" dxfId="2155" priority="66">
      <formula>F221&lt;0</formula>
    </cfRule>
  </conditionalFormatting>
  <conditionalFormatting sqref="H227:H230 F227:F230">
    <cfRule type="expression" dxfId="2154" priority="61">
      <formula>F227&gt;0</formula>
    </cfRule>
    <cfRule type="expression" dxfId="2153" priority="62">
      <formula>F227&lt;0</formula>
    </cfRule>
  </conditionalFormatting>
  <conditionalFormatting sqref="H225:H226 F225:F226">
    <cfRule type="expression" dxfId="2152" priority="59">
      <formula>F225&gt;0</formula>
    </cfRule>
    <cfRule type="expression" dxfId="2151" priority="60">
      <formula>F225&lt;0</formula>
    </cfRule>
  </conditionalFormatting>
  <conditionalFormatting sqref="H252 F252">
    <cfRule type="expression" dxfId="2150" priority="57">
      <formula>F252&gt;0</formula>
    </cfRule>
    <cfRule type="expression" dxfId="2149" priority="58">
      <formula>F252&lt;0</formula>
    </cfRule>
  </conditionalFormatting>
  <conditionalFormatting sqref="H233:H235 F233:F235">
    <cfRule type="expression" dxfId="2148" priority="55">
      <formula>F233&gt;0</formula>
    </cfRule>
    <cfRule type="expression" dxfId="2147" priority="56">
      <formula>F233&lt;0</formula>
    </cfRule>
  </conditionalFormatting>
  <conditionalFormatting sqref="H231:H232 F231:F232">
    <cfRule type="expression" dxfId="2146" priority="53">
      <formula>F231&gt;0</formula>
    </cfRule>
    <cfRule type="expression" dxfId="2145" priority="54">
      <formula>F231&lt;0</formula>
    </cfRule>
  </conditionalFormatting>
  <conditionalFormatting sqref="H245:H247 F245:F247">
    <cfRule type="expression" dxfId="2144" priority="51">
      <formula>F245&gt;0</formula>
    </cfRule>
    <cfRule type="expression" dxfId="2143" priority="52">
      <formula>F245&lt;0</formula>
    </cfRule>
  </conditionalFormatting>
  <conditionalFormatting sqref="H244 F244">
    <cfRule type="expression" dxfId="2142" priority="49">
      <formula>F244&gt;0</formula>
    </cfRule>
    <cfRule type="expression" dxfId="2141" priority="50">
      <formula>F244&lt;0</formula>
    </cfRule>
  </conditionalFormatting>
  <conditionalFormatting sqref="H241:H243 F241:F243">
    <cfRule type="expression" dxfId="2140" priority="47">
      <formula>F241&gt;0</formula>
    </cfRule>
    <cfRule type="expression" dxfId="2139" priority="48">
      <formula>F241&lt;0</formula>
    </cfRule>
  </conditionalFormatting>
  <conditionalFormatting sqref="H240 F240">
    <cfRule type="expression" dxfId="2138" priority="45">
      <formula>F240&gt;0</formula>
    </cfRule>
    <cfRule type="expression" dxfId="2137" priority="46">
      <formula>F240&lt;0</formula>
    </cfRule>
  </conditionalFormatting>
  <conditionalFormatting sqref="H237:H239 F237:F239">
    <cfRule type="expression" dxfId="2136" priority="43">
      <formula>F237&gt;0</formula>
    </cfRule>
    <cfRule type="expression" dxfId="2135" priority="44">
      <formula>F237&lt;0</formula>
    </cfRule>
  </conditionalFormatting>
  <conditionalFormatting sqref="H236 F236">
    <cfRule type="expression" dxfId="2134" priority="41">
      <formula>F236&gt;0</formula>
    </cfRule>
    <cfRule type="expression" dxfId="2133" priority="42">
      <formula>F236&lt;0</formula>
    </cfRule>
  </conditionalFormatting>
  <conditionalFormatting sqref="H249:H251 F249:F251">
    <cfRule type="expression" dxfId="2132" priority="39">
      <formula>F249&gt;0</formula>
    </cfRule>
    <cfRule type="expression" dxfId="2131" priority="40">
      <formula>F249&lt;0</formula>
    </cfRule>
  </conditionalFormatting>
  <conditionalFormatting sqref="H248 F248">
    <cfRule type="expression" dxfId="2130" priority="37">
      <formula>F248&gt;0</formula>
    </cfRule>
    <cfRule type="expression" dxfId="2129" priority="38">
      <formula>F248&lt;0</formula>
    </cfRule>
  </conditionalFormatting>
  <conditionalFormatting sqref="H256 F256">
    <cfRule type="expression" dxfId="2128" priority="33">
      <formula>F256&gt;0</formula>
    </cfRule>
    <cfRule type="expression" dxfId="2127" priority="34">
      <formula>F256&lt;0</formula>
    </cfRule>
  </conditionalFormatting>
  <conditionalFormatting sqref="H253:H255 F253:F255">
    <cfRule type="expression" dxfId="2126" priority="31">
      <formula>F253&gt;0</formula>
    </cfRule>
    <cfRule type="expression" dxfId="2125" priority="32">
      <formula>F253&lt;0</formula>
    </cfRule>
  </conditionalFormatting>
  <conditionalFormatting sqref="H267:H268 F267:F268">
    <cfRule type="expression" dxfId="2124" priority="29">
      <formula>F267&gt;0</formula>
    </cfRule>
    <cfRule type="expression" dxfId="2123" priority="30">
      <formula>F267&lt;0</formula>
    </cfRule>
  </conditionalFormatting>
  <conditionalFormatting sqref="H263:H266 F263:F266">
    <cfRule type="expression" dxfId="2122" priority="25">
      <formula>F263&gt;0</formula>
    </cfRule>
    <cfRule type="expression" dxfId="2121" priority="26">
      <formula>F263&lt;0</formula>
    </cfRule>
  </conditionalFormatting>
  <conditionalFormatting sqref="H261:H262 F261:F262">
    <cfRule type="expression" dxfId="2120" priority="23">
      <formula>F261&gt;0</formula>
    </cfRule>
    <cfRule type="expression" dxfId="2119" priority="24">
      <formula>F261&lt;0</formula>
    </cfRule>
  </conditionalFormatting>
  <conditionalFormatting sqref="H257:H260 F257:F260">
    <cfRule type="expression" dxfId="2118" priority="19">
      <formula>F257&gt;0</formula>
    </cfRule>
    <cfRule type="expression" dxfId="2117" priority="20">
      <formula>F257&lt;0</formula>
    </cfRule>
  </conditionalFormatting>
  <conditionalFormatting sqref="F276:F279 H276:H279">
    <cfRule type="expression" dxfId="2116" priority="17">
      <formula>F276&gt;0</formula>
    </cfRule>
    <cfRule type="expression" dxfId="2115" priority="18">
      <formula>F276&lt;0</formula>
    </cfRule>
  </conditionalFormatting>
  <conditionalFormatting sqref="F274:F275 H274:H275">
    <cfRule type="expression" dxfId="2114" priority="15">
      <formula>F274&gt;0</formula>
    </cfRule>
    <cfRule type="expression" dxfId="2113" priority="16">
      <formula>F274&lt;0</formula>
    </cfRule>
  </conditionalFormatting>
  <conditionalFormatting sqref="F280:F282 H280:H282 K280:K283">
    <cfRule type="expression" dxfId="2112" priority="9">
      <formula>F280&gt;0</formula>
    </cfRule>
    <cfRule type="expression" dxfId="2111" priority="10">
      <formula>F280&lt;0</formula>
    </cfRule>
  </conditionalFormatting>
  <conditionalFormatting sqref="H287:H289 F287:F289 K287:K290">
    <cfRule type="expression" dxfId="2110" priority="5">
      <formula>F287&gt;0</formula>
    </cfRule>
    <cfRule type="expression" dxfId="2109" priority="6">
      <formula>F287&lt;0</formula>
    </cfRule>
  </conditionalFormatting>
  <conditionalFormatting sqref="H290:H293 F290:F293 K291:K293">
    <cfRule type="expression" dxfId="2108" priority="3">
      <formula>F290&gt;0</formula>
    </cfRule>
    <cfRule type="expression" dxfId="2107" priority="4">
      <formula>F290&lt;0</formula>
    </cfRule>
  </conditionalFormatting>
  <conditionalFormatting sqref="H294:H295 F294:F295 K294:K295">
    <cfRule type="expression" dxfId="2106" priority="1">
      <formula>F294&gt;0</formula>
    </cfRule>
    <cfRule type="expression" dxfId="2105" priority="2">
      <formula>F294&lt;0</formula>
    </cfRule>
  </conditionalFormatting>
  <hyperlinks>
    <hyperlink ref="A3" location="ACTIVE!A1" display="Back"/>
    <hyperlink ref="A56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8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285</v>
      </c>
      <c r="AJ2">
        <f>$Q$2*$Q$4</f>
        <v>5272</v>
      </c>
      <c r="AK2">
        <f ca="1">AJ2*EXP(-$X$2 * AI2/365.25)</f>
        <v>5272</v>
      </c>
      <c r="AM2" s="2">
        <f>Q10</f>
        <v>0</v>
      </c>
      <c r="AO2">
        <f ca="1" xml:space="preserve"> (SUM(AB:AB) - SUM(AE:AE) - SUM(AH:AH) - SUM(AK:AK))/SUM(AB:AB)</f>
        <v>1.6808146450433846E-2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13.904200000000005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13.18</v>
      </c>
      <c r="R4" s="495">
        <v>4.1099999999999998E-2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5272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5561.6800000000021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-289.68000000000211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-289.68000000000211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-5.2084981516376708E-2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3.6418816388467376E-2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13.873684210526315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SUM(H2:H8)</f>
        <v>850</v>
      </c>
      <c r="I18" s="18"/>
      <c r="J18" s="18"/>
      <c r="K18" s="18">
        <f>SUM(K2:K8)</f>
        <v>11612.819999999998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850</v>
      </c>
      <c r="D19" s="343"/>
      <c r="E19" s="343"/>
      <c r="F19" s="344">
        <f>SumByColor($A$19,F2:F17)</f>
        <v>11190</v>
      </c>
      <c r="G19" s="343"/>
      <c r="H19" s="343">
        <f>SumByColor($A$19,H2:H17)</f>
        <v>850</v>
      </c>
      <c r="I19" s="343"/>
      <c r="J19" s="343"/>
      <c r="K19" s="344">
        <f>SumByColor($A$19,K2:K17)</f>
        <v>11613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14.498000000000001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14.366200000000001</v>
      </c>
      <c r="W22" s="134"/>
    </row>
    <row r="23" spans="1:34" x14ac:dyDescent="0.25">
      <c r="O23" s="81">
        <v>1.08</v>
      </c>
      <c r="P23" s="81">
        <f t="shared" si="11"/>
        <v>14.234400000000001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14.102600000000001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13.970800000000001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13.839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13.7072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13.5754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13.4436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13.3118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13.18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13.0482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12.916399999999999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12.784599999999999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12.652799999999999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12.520999999999999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12.389199999999999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12.257400000000001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12.1256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11.9938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11.862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36.3399</v>
      </c>
      <c r="R4" s="495">
        <v>4.1000000000000003E-3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12718.965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-2257.8450000000012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-2257.8450000000012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-0.15075606888249238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17.513204819277107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39.973890000000004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39.610491000000003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39.247092000000002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38.883693000000001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38.520294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38.156894999999999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37.793496000000005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37.430097000000004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37.066698000000002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36.703299000000001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36.3399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35.976500999999999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35.613101999999998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35.249702999999997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34.886303999999996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34.522905000000002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34.159506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33.796106999999999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33.432707999999998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33.069309000000004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32.705910000000003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400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18.356174999999844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29.07</v>
      </c>
      <c r="R4" s="222">
        <v>1.01E-2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11628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7342.4699999999375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6033.50000000008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4285.5300000000861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0.58366326317984585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1.9263845889232887E-2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14.009638554216867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31.977000000000004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31.686300000000003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31.395600000000002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31.104900000000001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30.814200000000003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30.523500000000002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30.232800000000001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29.9421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29.651400000000002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29.360700000000001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29.07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28.779299999999999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28.488599999999998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28.197900000000001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27.9072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27.616499999999998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27.325799999999997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27.0351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26.744400000000002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26.453700000000001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26.163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735">
        <v>43377</v>
      </c>
      <c r="C52">
        <v>100</v>
      </c>
      <c r="D52" s="78">
        <v>28.88</v>
      </c>
      <c r="E52" s="2">
        <v>0</v>
      </c>
      <c r="F52" s="2">
        <f>D52*C52+E52</f>
        <v>2888</v>
      </c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12020</v>
      </c>
      <c r="D57" s="18"/>
      <c r="E57" s="18"/>
      <c r="F57" s="18">
        <f>SUM(F2:F56)</f>
        <v>318638.67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4" si="22">C164*(E164-D164)</f>
        <v>4584</v>
      </c>
      <c r="G164" s="39">
        <f t="shared" ref="G164:G174" si="23">D164*C164</f>
        <v>4821</v>
      </c>
      <c r="H164" s="222">
        <f t="shared" ref="H164:H174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A174">
        <v>0</v>
      </c>
      <c r="B174" s="184">
        <v>43377</v>
      </c>
      <c r="C174" s="10">
        <v>400</v>
      </c>
      <c r="D174" s="39">
        <v>18.356000000000002</v>
      </c>
      <c r="E174" s="39">
        <v>28.88</v>
      </c>
      <c r="F174" s="39">
        <f t="shared" si="22"/>
        <v>4209.5999999999985</v>
      </c>
      <c r="G174" s="39">
        <f t="shared" si="23"/>
        <v>7342.4000000000005</v>
      </c>
      <c r="H174" s="222">
        <f t="shared" si="24"/>
        <v>0.57332752233602069</v>
      </c>
      <c r="I174" s="39"/>
      <c r="J174" s="39"/>
      <c r="K174" s="39">
        <f>F174+$Q$10</f>
        <v>5957.5699999999924</v>
      </c>
      <c r="L174" s="39">
        <v>13.92</v>
      </c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93.78</v>
      </c>
      <c r="R4" s="495">
        <v>-1.7000000000000001E-2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9378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154.29999999999927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1.672864468705609E-2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7.2510130091703994E-3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19.743157894736843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103.15800000000002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102.22020000000001</v>
      </c>
      <c r="W20" s="134"/>
    </row>
    <row r="21" spans="1:23" x14ac:dyDescent="0.25">
      <c r="O21" s="81">
        <v>1.08</v>
      </c>
      <c r="P21" s="81">
        <f t="shared" si="0"/>
        <v>101.28240000000001</v>
      </c>
      <c r="W21" s="134"/>
    </row>
    <row r="22" spans="1:23" x14ac:dyDescent="0.25">
      <c r="O22" s="81">
        <v>1.07</v>
      </c>
      <c r="P22" s="81">
        <f t="shared" si="0"/>
        <v>100.34460000000001</v>
      </c>
      <c r="W22" s="134"/>
    </row>
    <row r="23" spans="1:23" x14ac:dyDescent="0.25">
      <c r="O23" s="81">
        <v>1.06</v>
      </c>
      <c r="P23" s="81">
        <f t="shared" si="0"/>
        <v>99.406800000000004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98.469000000000008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97.531199999999998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96.593400000000003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95.655600000000007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94.717799999999997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93.78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92.842200000000005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91.904399999999995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90.9666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90.028800000000004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89.090999999999994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88.153199999999998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87.215400000000002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86.277600000000007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85.339800000000011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84.402000000000001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34.559899999999999</v>
      </c>
      <c r="R4" s="495">
        <v>-1.8499999999999999E-2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6911.98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784.73999999999796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784.73999999999796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0.12807397784320473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2.1990804371540426E-2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13.82396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38.015889999999999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37.670290999999999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37.324691999999999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36.979092999999999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36.633493999999999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36.287894999999999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35.942295999999999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35.596696999999999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35.251097999999999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34.905498999999999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34.559899999999999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34.214300999999999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33.868701999999999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33.523102999999999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33.177503999999999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32.831904999999999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32.486305999999999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32.140706999999999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31.795107999999999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31.449508999999999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31.103909999999999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53.3</v>
      </c>
      <c r="T3" s="1" t="s">
        <v>1266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50.559899999999999</v>
      </c>
      <c r="R4" s="495">
        <v>-0.02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12639.975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13325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-685.02499999999964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-685.02499999999964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-5.1409005628517794E-2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3.4019054626294752E-2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1304</v>
      </c>
    </row>
    <row r="13" spans="1:21" x14ac:dyDescent="0.25">
      <c r="H13" s="70"/>
      <c r="O13" s="11" t="s">
        <v>952</v>
      </c>
      <c r="Q13" s="2">
        <f>Q4/(3.94+4.03)*2</f>
        <v>12.687553324968631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55.61589</v>
      </c>
    </row>
    <row r="18" spans="1:20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13325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55.110291000000004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54.604692</v>
      </c>
    </row>
    <row r="20" spans="1:20" x14ac:dyDescent="0.25">
      <c r="O20" s="81">
        <v>1.07</v>
      </c>
      <c r="P20" s="81">
        <f t="shared" si="0"/>
        <v>54.099093000000003</v>
      </c>
    </row>
    <row r="21" spans="1:20" x14ac:dyDescent="0.25">
      <c r="O21" s="81">
        <v>1.06</v>
      </c>
      <c r="P21" s="81">
        <f t="shared" si="0"/>
        <v>53.593494</v>
      </c>
    </row>
    <row r="22" spans="1:20" x14ac:dyDescent="0.25">
      <c r="O22" s="81">
        <v>1.05</v>
      </c>
      <c r="P22" s="81">
        <f t="shared" si="0"/>
        <v>53.087895000000003</v>
      </c>
    </row>
    <row r="23" spans="1:20" x14ac:dyDescent="0.25">
      <c r="O23" s="81">
        <v>1.04</v>
      </c>
      <c r="P23" s="81">
        <f t="shared" si="0"/>
        <v>52.582295999999999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52.076697000000003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51.571097999999999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51.065499000000003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50.559899999999999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50.054300999999995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>C29*(E29-D29)</f>
        <v>-580.00000000000011</v>
      </c>
      <c r="G29" s="39">
        <f>D29*C29</f>
        <v>13325</v>
      </c>
      <c r="H29" s="222">
        <f>(E29-D29)/D29</f>
        <v>-4.3527204502814269E-2</v>
      </c>
      <c r="I29" s="39"/>
      <c r="J29" s="39"/>
      <c r="K29" s="39"/>
      <c r="L29" s="39"/>
      <c r="O29" s="81">
        <v>0.98</v>
      </c>
      <c r="P29" s="81">
        <f t="shared" si="0"/>
        <v>49.548701999999999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49.043102999999995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48.537503999999998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48.031904999999995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47.526305999999998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47.020707000000002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46.515107999999998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46.009509000000001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45.503909999999998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62.07</v>
      </c>
      <c r="R4" s="495">
        <v>4.7000000000000002E-3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6207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1360.6800000000003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1360.6800000000003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0.28076561184568916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4.5110359271789913E-2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15.575909661229609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68.277000000000001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67.656300000000002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67.035600000000002</v>
      </c>
    </row>
    <row r="20" spans="1:21" x14ac:dyDescent="0.25">
      <c r="O20" s="81">
        <v>1.07</v>
      </c>
      <c r="P20" s="81">
        <f t="shared" si="2"/>
        <v>66.414900000000003</v>
      </c>
    </row>
    <row r="21" spans="1:21" x14ac:dyDescent="0.25">
      <c r="O21" s="81">
        <v>1.06</v>
      </c>
      <c r="P21" s="81">
        <f t="shared" si="2"/>
        <v>65.794200000000004</v>
      </c>
    </row>
    <row r="22" spans="1:21" x14ac:dyDescent="0.25">
      <c r="O22" s="81">
        <v>1.05</v>
      </c>
      <c r="P22" s="81">
        <f t="shared" si="2"/>
        <v>65.173500000000004</v>
      </c>
    </row>
    <row r="23" spans="1:21" x14ac:dyDescent="0.25">
      <c r="O23" s="81">
        <v>1.04</v>
      </c>
      <c r="P23" s="81">
        <f t="shared" si="2"/>
        <v>64.552800000000005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63.932100000000005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63.311399999999999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62.6907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62.07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61.449300000000001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60.828600000000002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60.207899999999995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59.587199999999996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58.966499999999996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58.345799999999997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57.725100000000005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57.104400000000005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56.483699999999999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55.863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33.989899999999999</v>
      </c>
      <c r="R4" s="495">
        <v>-3.8E-3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20393.939999999999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4208.299999999992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4208.299999999992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0.26000207591420482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5.8841008652570324E-2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1305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9.7953602305475496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37.388890000000004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37.048991000000001</v>
      </c>
    </row>
    <row r="20" spans="1:21" x14ac:dyDescent="0.25">
      <c r="O20" s="81">
        <v>1.08</v>
      </c>
      <c r="P20" s="81">
        <f t="shared" si="2"/>
        <v>36.709091999999998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36.369193000000003</v>
      </c>
    </row>
    <row r="22" spans="1:21" x14ac:dyDescent="0.25">
      <c r="O22" s="81">
        <v>1.06</v>
      </c>
      <c r="P22" s="81">
        <f t="shared" si="2"/>
        <v>36.029294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35.689394999999998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35.349496000000002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35.009596999999999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34.669697999999997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34.329799000000001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33.989899999999999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33.650000999999996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33.310102000000001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32.970202999999998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32.630303999999995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32.290405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31.950505999999997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31.610607000000002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31.270707999999999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30.930809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30.590910000000001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8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8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0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104.2360000000006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180.15</v>
      </c>
      <c r="R4" s="495">
        <v>-1.2200000000000001E-2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2702.25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1563.5400000000091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1138.7099999999919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1138.7099999999919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0.72828965040867855</v>
      </c>
      <c r="T9" s="156"/>
    </row>
    <row r="10" spans="1:21" x14ac:dyDescent="0.25"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7.1051901193449904E-3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SUM(C2:C10)</f>
        <v>185</v>
      </c>
      <c r="D18" s="18"/>
      <c r="E18" s="18"/>
      <c r="F18" s="18">
        <f>SUM(F2:F10)</f>
        <v>30568.9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198.16500000000002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196.36350000000002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194.56200000000001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192.76050000000001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190.959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189.15750000000003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187.35600000000002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185.55450000000002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183.75300000000001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181.95150000000001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180.15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178.3485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176.547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174.74549999999999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172.94399999999999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171.14249999999998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169.34100000000001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167.5395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165.738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163.93650000000002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162.13500000000002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72.510000000000005</v>
      </c>
      <c r="R4" s="495">
        <v>-1.1299999999999999E-2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3625.5000000000005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1974.9599999999923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1974.9599999999923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1.1965538551019563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2.2065921941801129E-2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12.135564853556486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79.76100000000001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79.035900000000012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78.310800000000015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77.585700000000017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76.860600000000005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76.135500000000008</v>
      </c>
      <c r="V27" s="134"/>
    </row>
    <row r="28" spans="1:22" x14ac:dyDescent="0.25">
      <c r="O28" s="81">
        <v>1.04</v>
      </c>
      <c r="P28" s="81">
        <f t="shared" si="2"/>
        <v>75.41040000000001</v>
      </c>
      <c r="V28" s="134"/>
    </row>
    <row r="29" spans="1:22" x14ac:dyDescent="0.25">
      <c r="O29" s="81">
        <v>1.03</v>
      </c>
      <c r="P29" s="81">
        <f t="shared" si="2"/>
        <v>74.685300000000012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73.9602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73.235100000000003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72.510000000000005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71.784900000000007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71.05980000000001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70.334699999999998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69.6096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68.884500000000003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68.159400000000005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67.434300000000007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66.70920000000001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65.984100000000012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65.259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1">
      <formula>F7&gt;0</formula>
    </cfRule>
    <cfRule type="expression" dxfId="1417" priority="32">
      <formula>F7&lt;0</formula>
    </cfRule>
  </conditionalFormatting>
  <conditionalFormatting sqref="Q8">
    <cfRule type="expression" dxfId="1416" priority="29">
      <formula>Q8&gt;0</formula>
    </cfRule>
    <cfRule type="expression" dxfId="1415" priority="30">
      <formula>Q8&lt;0</formula>
    </cfRule>
  </conditionalFormatting>
  <conditionalFormatting sqref="F114:F135">
    <cfRule type="expression" dxfId="1414" priority="23">
      <formula>F114&gt;0</formula>
    </cfRule>
    <cfRule type="expression" dxfId="1413" priority="24">
      <formula>F114&lt;0</formula>
    </cfRule>
  </conditionalFormatting>
  <conditionalFormatting sqref="H114:H135">
    <cfRule type="expression" dxfId="1412" priority="21">
      <formula>H114&gt;0</formula>
    </cfRule>
    <cfRule type="expression" dxfId="1411" priority="22">
      <formula>H114&lt;0</formula>
    </cfRule>
  </conditionalFormatting>
  <conditionalFormatting sqref="Q10">
    <cfRule type="expression" dxfId="1410" priority="19">
      <formula>Q10&gt;0</formula>
    </cfRule>
    <cfRule type="expression" dxfId="1409" priority="20">
      <formula>Q10&lt;0</formula>
    </cfRule>
  </conditionalFormatting>
  <conditionalFormatting sqref="J31:J44">
    <cfRule type="expression" dxfId="1408" priority="17">
      <formula>J31&gt;0</formula>
    </cfRule>
    <cfRule type="expression" dxfId="1407" priority="18">
      <formula>J31&lt;0</formula>
    </cfRule>
  </conditionalFormatting>
  <conditionalFormatting sqref="K31:K44">
    <cfRule type="expression" dxfId="1406" priority="15">
      <formula>K31&gt;0</formula>
    </cfRule>
    <cfRule type="expression" dxfId="1405" priority="16">
      <formula>K31&lt;0</formula>
    </cfRule>
  </conditionalFormatting>
  <conditionalFormatting sqref="L31:L35 L37:L44">
    <cfRule type="expression" dxfId="1404" priority="13">
      <formula>L31&gt;0</formula>
    </cfRule>
    <cfRule type="expression" dxfId="1403" priority="14">
      <formula>L31&lt;0</formula>
    </cfRule>
  </conditionalFormatting>
  <conditionalFormatting sqref="M31:M44">
    <cfRule type="expression" dxfId="1402" priority="11">
      <formula>M31&gt;0</formula>
    </cfRule>
    <cfRule type="expression" dxfId="1401" priority="12">
      <formula>M31&lt;0</formula>
    </cfRule>
  </conditionalFormatting>
  <conditionalFormatting sqref="F82 H82">
    <cfRule type="expression" dxfId="1400" priority="7">
      <formula>F82&gt;0</formula>
    </cfRule>
    <cfRule type="expression" dxfId="1399" priority="8">
      <formula>F82&lt;0</formula>
    </cfRule>
  </conditionalFormatting>
  <conditionalFormatting sqref="F75:F81 H75:H81">
    <cfRule type="expression" dxfId="1398" priority="5">
      <formula>F75&gt;0</formula>
    </cfRule>
    <cfRule type="expression" dxfId="1397" priority="6">
      <formula>F75&lt;0</formula>
    </cfRule>
  </conditionalFormatting>
  <conditionalFormatting sqref="F71:F74 H71:H74">
    <cfRule type="expression" dxfId="1396" priority="3">
      <formula>F71&gt;0</formula>
    </cfRule>
    <cfRule type="expression" dxfId="1395" priority="4">
      <formula>F71&lt;0</formula>
    </cfRule>
  </conditionalFormatting>
  <conditionalFormatting sqref="F86 H84:H86">
    <cfRule type="expression" dxfId="1394" priority="1">
      <formula>F84&gt;0</formula>
    </cfRule>
    <cfRule type="expression" dxfId="1393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2" priority="21">
      <formula>F47&gt;0</formula>
    </cfRule>
    <cfRule type="expression" dxfId="1391" priority="22">
      <formula>F47&lt;0</formula>
    </cfRule>
  </conditionalFormatting>
  <conditionalFormatting sqref="Q7">
    <cfRule type="expression" dxfId="1390" priority="19">
      <formula>Q7&gt;0</formula>
    </cfRule>
    <cfRule type="expression" dxfId="1389" priority="20">
      <formula>Q7&lt;0</formula>
    </cfRule>
  </conditionalFormatting>
  <conditionalFormatting sqref="Q8">
    <cfRule type="expression" dxfId="1388" priority="17">
      <formula>Q8&gt;0</formula>
    </cfRule>
    <cfRule type="expression" dxfId="1387" priority="18">
      <formula>Q8&lt;0</formula>
    </cfRule>
  </conditionalFormatting>
  <conditionalFormatting sqref="F25:F46">
    <cfRule type="expression" dxfId="1386" priority="15">
      <formula>F25&gt;0</formula>
    </cfRule>
    <cfRule type="expression" dxfId="1385" priority="16">
      <formula>F25&lt;0</formula>
    </cfRule>
  </conditionalFormatting>
  <conditionalFormatting sqref="H25:H46">
    <cfRule type="expression" dxfId="1384" priority="13">
      <formula>H25&gt;0</formula>
    </cfRule>
    <cfRule type="expression" dxfId="1383" priority="14">
      <formula>H25&lt;0</formula>
    </cfRule>
  </conditionalFormatting>
  <conditionalFormatting sqref="F89:F110">
    <cfRule type="expression" dxfId="1382" priority="11">
      <formula>F89&gt;0</formula>
    </cfRule>
    <cfRule type="expression" dxfId="1381" priority="12">
      <formula>F89&lt;0</formula>
    </cfRule>
  </conditionalFormatting>
  <conditionalFormatting sqref="H89:H110">
    <cfRule type="expression" dxfId="1380" priority="9">
      <formula>H89&gt;0</formula>
    </cfRule>
    <cfRule type="expression" dxfId="1379" priority="10">
      <formula>H89&lt;0</formula>
    </cfRule>
  </conditionalFormatting>
  <conditionalFormatting sqref="Q10">
    <cfRule type="expression" dxfId="1378" priority="7">
      <formula>Q10&gt;0</formula>
    </cfRule>
    <cfRule type="expression" dxfId="1377" priority="8">
      <formula>Q10&lt;0</formula>
    </cfRule>
  </conditionalFormatting>
  <conditionalFormatting sqref="J25:J38">
    <cfRule type="expression" dxfId="1376" priority="5">
      <formula>J25&gt;0</formula>
    </cfRule>
    <cfRule type="expression" dxfId="1375" priority="6">
      <formula>J25&lt;0</formula>
    </cfRule>
  </conditionalFormatting>
  <conditionalFormatting sqref="K25:K38">
    <cfRule type="expression" dxfId="1374" priority="3">
      <formula>K25&gt;0</formula>
    </cfRule>
    <cfRule type="expression" dxfId="1373" priority="4">
      <formula>K25&lt;0</formula>
    </cfRule>
  </conditionalFormatting>
  <conditionalFormatting sqref="L25:L38">
    <cfRule type="expression" dxfId="1372" priority="1">
      <formula>L25&gt;0</formula>
    </cfRule>
    <cfRule type="expression" dxfId="13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J14" sqref="J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0" priority="43">
      <formula>F54&gt;0</formula>
    </cfRule>
    <cfRule type="expression" dxfId="1369" priority="44">
      <formula>F54&lt;0</formula>
    </cfRule>
  </conditionalFormatting>
  <conditionalFormatting sqref="Q7">
    <cfRule type="expression" dxfId="1368" priority="41">
      <formula>Q7&gt;0</formula>
    </cfRule>
    <cfRule type="expression" dxfId="1367" priority="42">
      <formula>Q7&lt;0</formula>
    </cfRule>
  </conditionalFormatting>
  <conditionalFormatting sqref="Q8">
    <cfRule type="expression" dxfId="1366" priority="39">
      <formula>Q8&gt;0</formula>
    </cfRule>
    <cfRule type="expression" dxfId="1365" priority="40">
      <formula>Q8&lt;0</formula>
    </cfRule>
  </conditionalFormatting>
  <conditionalFormatting sqref="F33:F36 F38:F53">
    <cfRule type="expression" dxfId="1364" priority="37">
      <formula>F33&gt;0</formula>
    </cfRule>
    <cfRule type="expression" dxfId="1363" priority="38">
      <formula>F33&lt;0</formula>
    </cfRule>
  </conditionalFormatting>
  <conditionalFormatting sqref="H33:H36 H38:H53">
    <cfRule type="expression" dxfId="1362" priority="35">
      <formula>H33&gt;0</formula>
    </cfRule>
    <cfRule type="expression" dxfId="1361" priority="36">
      <formula>H33&lt;0</formula>
    </cfRule>
  </conditionalFormatting>
  <conditionalFormatting sqref="Q10">
    <cfRule type="expression" dxfId="1360" priority="33">
      <formula>Q10&gt;0</formula>
    </cfRule>
    <cfRule type="expression" dxfId="1359" priority="34">
      <formula>Q10&lt;0</formula>
    </cfRule>
  </conditionalFormatting>
  <conditionalFormatting sqref="J25:J37">
    <cfRule type="expression" dxfId="1358" priority="31">
      <formula>J25&gt;0</formula>
    </cfRule>
    <cfRule type="expression" dxfId="1357" priority="32">
      <formula>J25&lt;0</formula>
    </cfRule>
  </conditionalFormatting>
  <conditionalFormatting sqref="K25:K38">
    <cfRule type="expression" dxfId="1356" priority="29">
      <formula>K25&gt;0</formula>
    </cfRule>
    <cfRule type="expression" dxfId="1355" priority="30">
      <formula>K25&lt;0</formula>
    </cfRule>
  </conditionalFormatting>
  <conditionalFormatting sqref="L25">
    <cfRule type="expression" dxfId="1354" priority="27">
      <formula>L25&gt;0</formula>
    </cfRule>
    <cfRule type="expression" dxfId="1353" priority="28">
      <formula>L25&lt;0</formula>
    </cfRule>
  </conditionalFormatting>
  <conditionalFormatting sqref="F89:F110">
    <cfRule type="expression" dxfId="1352" priority="25">
      <formula>F89&gt;0</formula>
    </cfRule>
    <cfRule type="expression" dxfId="1351" priority="26">
      <formula>F89&lt;0</formula>
    </cfRule>
  </conditionalFormatting>
  <conditionalFormatting sqref="H89:H110">
    <cfRule type="expression" dxfId="1350" priority="23">
      <formula>H89&gt;0</formula>
    </cfRule>
    <cfRule type="expression" dxfId="1349" priority="24">
      <formula>H89&lt;0</formula>
    </cfRule>
  </conditionalFormatting>
  <conditionalFormatting sqref="J89:J102">
    <cfRule type="expression" dxfId="1348" priority="21">
      <formula>J89&gt;0</formula>
    </cfRule>
    <cfRule type="expression" dxfId="1347" priority="22">
      <formula>J89&lt;0</formula>
    </cfRule>
  </conditionalFormatting>
  <conditionalFormatting sqref="K89:K102">
    <cfRule type="expression" dxfId="1346" priority="19">
      <formula>K89&gt;0</formula>
    </cfRule>
    <cfRule type="expression" dxfId="1345" priority="20">
      <formula>K89&lt;0</formula>
    </cfRule>
  </conditionalFormatting>
  <conditionalFormatting sqref="L89:L102">
    <cfRule type="expression" dxfId="1344" priority="17">
      <formula>L89&gt;0</formula>
    </cfRule>
    <cfRule type="expression" dxfId="1343" priority="18">
      <formula>L89&lt;0</formula>
    </cfRule>
  </conditionalFormatting>
  <conditionalFormatting sqref="F29:F32">
    <cfRule type="expression" dxfId="1342" priority="15">
      <formula>F29&gt;0</formula>
    </cfRule>
    <cfRule type="expression" dxfId="1341" priority="16">
      <formula>F29&lt;0</formula>
    </cfRule>
  </conditionalFormatting>
  <conditionalFormatting sqref="H29:H32">
    <cfRule type="expression" dxfId="1340" priority="13">
      <formula>H29&gt;0</formula>
    </cfRule>
    <cfRule type="expression" dxfId="1339" priority="14">
      <formula>H29&lt;0</formula>
    </cfRule>
  </conditionalFormatting>
  <conditionalFormatting sqref="F25:F28">
    <cfRule type="expression" dxfId="1338" priority="11">
      <formula>F25&gt;0</formula>
    </cfRule>
    <cfRule type="expression" dxfId="1337" priority="12">
      <formula>F25&lt;0</formula>
    </cfRule>
  </conditionalFormatting>
  <conditionalFormatting sqref="H25:H28">
    <cfRule type="expression" dxfId="1336" priority="9">
      <formula>H25&gt;0</formula>
    </cfRule>
    <cfRule type="expression" dxfId="1335" priority="10">
      <formula>H25&lt;0</formula>
    </cfRule>
  </conditionalFormatting>
  <conditionalFormatting sqref="F37">
    <cfRule type="expression" dxfId="1334" priority="7">
      <formula>F37&gt;0</formula>
    </cfRule>
    <cfRule type="expression" dxfId="1333" priority="8">
      <formula>F37&lt;0</formula>
    </cfRule>
  </conditionalFormatting>
  <conditionalFormatting sqref="H37">
    <cfRule type="expression" dxfId="1332" priority="5">
      <formula>H37&gt;0</formula>
    </cfRule>
    <cfRule type="expression" dxfId="1331" priority="6">
      <formula>H37&lt;0</formula>
    </cfRule>
  </conditionalFormatting>
  <conditionalFormatting sqref="J49">
    <cfRule type="expression" dxfId="1330" priority="3">
      <formula>J49&gt;0</formula>
    </cfRule>
    <cfRule type="expression" dxfId="1329" priority="4">
      <formula>J49&lt;0</formula>
    </cfRule>
  </conditionalFormatting>
  <conditionalFormatting sqref="J38:J48">
    <cfRule type="expression" dxfId="1328" priority="1">
      <formula>J38&gt;0</formula>
    </cfRule>
    <cfRule type="expression" dxfId="132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182.60990000000001</v>
      </c>
      <c r="R4" s="495">
        <v>-1.8200000000000001E-2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10956.594000000001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-542.29599999999846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-542.29599999999846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-4.7160725948330533E-2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1.0514216370525365E-2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21.184443155452438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200.87089000000003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199.04479100000003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197.21869200000003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195.39259300000003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193.56649400000003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191.74039500000001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189.91429600000001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188.08819700000001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186.26209800000001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184.43599900000001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182.60990000000001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180.78380100000001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178.95770200000001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177.13160300000001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175.30550400000001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173.47940500000001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171.65330599999999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169.82720700000002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168.00110800000002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166.17500900000002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164.34891000000002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5">
      <formula>F47&gt;0</formula>
    </cfRule>
    <cfRule type="expression" dxfId="1325" priority="36">
      <formula>F47&lt;0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4:F46">
    <cfRule type="expression" dxfId="1320" priority="29">
      <formula>F34&gt;0</formula>
    </cfRule>
    <cfRule type="expression" dxfId="1319" priority="30">
      <formula>F34&lt;0</formula>
    </cfRule>
  </conditionalFormatting>
  <conditionalFormatting sqref="H34:H46">
    <cfRule type="expression" dxfId="1318" priority="27">
      <formula>H34&gt;0</formula>
    </cfRule>
    <cfRule type="expression" dxfId="1317" priority="28">
      <formula>H34&lt;0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J25:J38">
    <cfRule type="expression" dxfId="1314" priority="23">
      <formula>J25&gt;0</formula>
    </cfRule>
    <cfRule type="expression" dxfId="1313" priority="24">
      <formula>J25&lt;0</formula>
    </cfRule>
  </conditionalFormatting>
  <conditionalFormatting sqref="K25:K29 K31:K38">
    <cfRule type="expression" dxfId="1312" priority="21">
      <formula>K25&gt;0</formula>
    </cfRule>
    <cfRule type="expression" dxfId="1311" priority="22">
      <formula>K25&lt;0</formula>
    </cfRule>
  </conditionalFormatting>
  <conditionalFormatting sqref="L25:L38">
    <cfRule type="expression" dxfId="1310" priority="19">
      <formula>L25&gt;0</formula>
    </cfRule>
    <cfRule type="expression" dxfId="1309" priority="20">
      <formula>L25&lt;0</formula>
    </cfRule>
  </conditionalFormatting>
  <conditionalFormatting sqref="F89:F110">
    <cfRule type="expression" dxfId="1308" priority="17">
      <formula>F89&gt;0</formula>
    </cfRule>
    <cfRule type="expression" dxfId="1307" priority="18">
      <formula>F89&lt;0</formula>
    </cfRule>
  </conditionalFormatting>
  <conditionalFormatting sqref="H89:H110">
    <cfRule type="expression" dxfId="1306" priority="15">
      <formula>H89&gt;0</formula>
    </cfRule>
    <cfRule type="expression" dxfId="1305" priority="16">
      <formula>H89&lt;0</formula>
    </cfRule>
  </conditionalFormatting>
  <conditionalFormatting sqref="J89:J102">
    <cfRule type="expression" dxfId="1304" priority="13">
      <formula>J89&gt;0</formula>
    </cfRule>
    <cfRule type="expression" dxfId="1303" priority="14">
      <formula>J89&lt;0</formula>
    </cfRule>
  </conditionalFormatting>
  <conditionalFormatting sqref="K89:K102">
    <cfRule type="expression" dxfId="1302" priority="11">
      <formula>K89&gt;0</formula>
    </cfRule>
    <cfRule type="expression" dxfId="1301" priority="12">
      <formula>K89&lt;0</formula>
    </cfRule>
  </conditionalFormatting>
  <conditionalFormatting sqref="L89:L102">
    <cfRule type="expression" dxfId="1300" priority="9">
      <formula>L89&gt;0</formula>
    </cfRule>
    <cfRule type="expression" dxfId="1299" priority="10">
      <formula>L89&lt;0</formula>
    </cfRule>
  </conditionalFormatting>
  <conditionalFormatting sqref="F25:F27">
    <cfRule type="expression" dxfId="1298" priority="7">
      <formula>F25&gt;0</formula>
    </cfRule>
    <cfRule type="expression" dxfId="1297" priority="8">
      <formula>F25&lt;0</formula>
    </cfRule>
  </conditionalFormatting>
  <conditionalFormatting sqref="H25:H27">
    <cfRule type="expression" dxfId="1296" priority="5">
      <formula>H25&gt;0</formula>
    </cfRule>
    <cfRule type="expression" dxfId="1295" priority="6">
      <formula>H25&lt;0</formula>
    </cfRule>
  </conditionalFormatting>
  <conditionalFormatting sqref="F28:F33">
    <cfRule type="expression" dxfId="1294" priority="3">
      <formula>F28&gt;0</formula>
    </cfRule>
    <cfRule type="expression" dxfId="1293" priority="4">
      <formula>F28&lt;0</formula>
    </cfRule>
  </conditionalFormatting>
  <conditionalFormatting sqref="H28:H33">
    <cfRule type="expression" dxfId="1292" priority="1">
      <formula>H28&gt;0</formula>
    </cfRule>
    <cfRule type="expression" dxfId="1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55.89</v>
      </c>
      <c r="R4" s="495">
        <v>6.7000000000000002E-3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22356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-712.40999999999985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-712.40999999999985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-3.0882492551502244E-2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4.4730721059223474E-2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14.746701846965699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61.479000000000006</v>
      </c>
    </row>
    <row r="23" spans="1:16" x14ac:dyDescent="0.25">
      <c r="O23" s="81">
        <v>1.0900000000000001</v>
      </c>
      <c r="P23" s="81">
        <f t="shared" ref="P23:P42" si="1">O23*$Q$4</f>
        <v>60.920100000000005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60.361200000000004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59.802300000000002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59.243400000000001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58.6845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58.125600000000006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57.566700000000004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57.007800000000003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56.448900000000002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55.89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55.331099999999999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54.772199999999998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54.213299999999997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53.654399999999995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53.095500000000001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52.5366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51.977700000000006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51.418800000000005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50.859900000000003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50.301000000000002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0" priority="35">
      <formula>F25&gt;0</formula>
    </cfRule>
    <cfRule type="expression" dxfId="1289" priority="36">
      <formula>F25&lt;0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9:F57">
    <cfRule type="expression" dxfId="1284" priority="29">
      <formula>F39&gt;0</formula>
    </cfRule>
    <cfRule type="expression" dxfId="1283" priority="30">
      <formula>F39&lt;0</formula>
    </cfRule>
  </conditionalFormatting>
  <conditionalFormatting sqref="H39:H57">
    <cfRule type="expression" dxfId="1282" priority="27">
      <formula>H39&gt;0</formula>
    </cfRule>
    <cfRule type="expression" dxfId="1281" priority="28">
      <formula>H39&lt;0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L25:L32">
    <cfRule type="expression" dxfId="1278" priority="19">
      <formula>L25&gt;0</formula>
    </cfRule>
    <cfRule type="expression" dxfId="1277" priority="20">
      <formula>L25&lt;0</formula>
    </cfRule>
  </conditionalFormatting>
  <conditionalFormatting sqref="F88:F109">
    <cfRule type="expression" dxfId="1276" priority="17">
      <formula>F88&gt;0</formula>
    </cfRule>
    <cfRule type="expression" dxfId="1275" priority="18">
      <formula>F88&lt;0</formula>
    </cfRule>
  </conditionalFormatting>
  <conditionalFormatting sqref="H88:H109">
    <cfRule type="expression" dxfId="1274" priority="15">
      <formula>H88&gt;0</formula>
    </cfRule>
    <cfRule type="expression" dxfId="1273" priority="16">
      <formula>H88&lt;0</formula>
    </cfRule>
  </conditionalFormatting>
  <conditionalFormatting sqref="J88:J101">
    <cfRule type="expression" dxfId="1272" priority="13">
      <formula>J88&gt;0</formula>
    </cfRule>
    <cfRule type="expression" dxfId="1271" priority="14">
      <formula>J88&lt;0</formula>
    </cfRule>
  </conditionalFormatting>
  <conditionalFormatting sqref="K88:K101">
    <cfRule type="expression" dxfId="1270" priority="11">
      <formula>K88&gt;0</formula>
    </cfRule>
    <cfRule type="expression" dxfId="1269" priority="12">
      <formula>K88&lt;0</formula>
    </cfRule>
  </conditionalFormatting>
  <conditionalFormatting sqref="L88:L101">
    <cfRule type="expression" dxfId="1268" priority="9">
      <formula>L88&gt;0</formula>
    </cfRule>
    <cfRule type="expression" dxfId="1267" priority="10">
      <formula>L88&lt;0</formula>
    </cfRule>
  </conditionalFormatting>
  <conditionalFormatting sqref="F25:F29">
    <cfRule type="expression" dxfId="1266" priority="7">
      <formula>F25&gt;0</formula>
    </cfRule>
    <cfRule type="expression" dxfId="1265" priority="8">
      <formula>F25&lt;0</formula>
    </cfRule>
  </conditionalFormatting>
  <conditionalFormatting sqref="H25:H29">
    <cfRule type="expression" dxfId="1264" priority="5">
      <formula>H25&gt;0</formula>
    </cfRule>
    <cfRule type="expression" dxfId="1263" priority="6">
      <formula>H25&lt;0</formula>
    </cfRule>
  </conditionalFormatting>
  <conditionalFormatting sqref="F35:F38">
    <cfRule type="expression" dxfId="1262" priority="3">
      <formula>F35&gt;0</formula>
    </cfRule>
    <cfRule type="expression" dxfId="1261" priority="4">
      <formula>F35&lt;0</formula>
    </cfRule>
  </conditionalFormatting>
  <conditionalFormatting sqref="H35:H38">
    <cfRule type="expression" dxfId="1260" priority="1">
      <formula>H35&gt;0</formula>
    </cfRule>
    <cfRule type="expression" dxfId="125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8" priority="35">
      <formula>F47&gt;0</formula>
    </cfRule>
    <cfRule type="expression" dxfId="1257" priority="36">
      <formula>F47&lt;0</formula>
    </cfRule>
  </conditionalFormatting>
  <conditionalFormatting sqref="Q7">
    <cfRule type="expression" dxfId="1256" priority="33">
      <formula>Q7&gt;0</formula>
    </cfRule>
    <cfRule type="expression" dxfId="1255" priority="34">
      <formula>Q7&lt;0</formula>
    </cfRule>
  </conditionalFormatting>
  <conditionalFormatting sqref="Q8">
    <cfRule type="expression" dxfId="1254" priority="31">
      <formula>Q8&gt;0</formula>
    </cfRule>
    <cfRule type="expression" dxfId="1253" priority="32">
      <formula>Q8&lt;0</formula>
    </cfRule>
  </conditionalFormatting>
  <conditionalFormatting sqref="F32:F46">
    <cfRule type="expression" dxfId="1252" priority="29">
      <formula>F32&gt;0</formula>
    </cfRule>
    <cfRule type="expression" dxfId="1251" priority="30">
      <formula>F32&lt;0</formula>
    </cfRule>
  </conditionalFormatting>
  <conditionalFormatting sqref="H32:H46">
    <cfRule type="expression" dxfId="1250" priority="27">
      <formula>H32&gt;0</formula>
    </cfRule>
    <cfRule type="expression" dxfId="1249" priority="28">
      <formula>H32&lt;0</formula>
    </cfRule>
  </conditionalFormatting>
  <conditionalFormatting sqref="Q10">
    <cfRule type="expression" dxfId="1248" priority="25">
      <formula>Q10&gt;0</formula>
    </cfRule>
    <cfRule type="expression" dxfId="1247" priority="26">
      <formula>Q10&lt;0</formula>
    </cfRule>
  </conditionalFormatting>
  <conditionalFormatting sqref="J25:J38">
    <cfRule type="expression" dxfId="1246" priority="23">
      <formula>J25&gt;0</formula>
    </cfRule>
    <cfRule type="expression" dxfId="1245" priority="24">
      <formula>J25&lt;0</formula>
    </cfRule>
  </conditionalFormatting>
  <conditionalFormatting sqref="K25:K38">
    <cfRule type="expression" dxfId="1244" priority="21">
      <formula>K25&gt;0</formula>
    </cfRule>
    <cfRule type="expression" dxfId="1243" priority="22">
      <formula>K25&lt;0</formula>
    </cfRule>
  </conditionalFormatting>
  <conditionalFormatting sqref="L25:L38">
    <cfRule type="expression" dxfId="1242" priority="19">
      <formula>L25&gt;0</formula>
    </cfRule>
    <cfRule type="expression" dxfId="1241" priority="20">
      <formula>L25&lt;0</formula>
    </cfRule>
  </conditionalFormatting>
  <conditionalFormatting sqref="F89:F110">
    <cfRule type="expression" dxfId="1240" priority="17">
      <formula>F89&gt;0</formula>
    </cfRule>
    <cfRule type="expression" dxfId="1239" priority="18">
      <formula>F89&lt;0</formula>
    </cfRule>
  </conditionalFormatting>
  <conditionalFormatting sqref="H89:H110">
    <cfRule type="expression" dxfId="1238" priority="15">
      <formula>H89&gt;0</formula>
    </cfRule>
    <cfRule type="expression" dxfId="1237" priority="16">
      <formula>H89&lt;0</formula>
    </cfRule>
  </conditionalFormatting>
  <conditionalFormatting sqref="J89:J102">
    <cfRule type="expression" dxfId="1236" priority="13">
      <formula>J89&gt;0</formula>
    </cfRule>
    <cfRule type="expression" dxfId="1235" priority="14">
      <formula>J89&lt;0</formula>
    </cfRule>
  </conditionalFormatting>
  <conditionalFormatting sqref="K89:K102">
    <cfRule type="expression" dxfId="1234" priority="11">
      <formula>K89&gt;0</formula>
    </cfRule>
    <cfRule type="expression" dxfId="1233" priority="12">
      <formula>K89&lt;0</formula>
    </cfRule>
  </conditionalFormatting>
  <conditionalFormatting sqref="L89:L102">
    <cfRule type="expression" dxfId="1232" priority="9">
      <formula>L89&gt;0</formula>
    </cfRule>
    <cfRule type="expression" dxfId="1231" priority="10">
      <formula>L89&lt;0</formula>
    </cfRule>
  </conditionalFormatting>
  <conditionalFormatting sqref="F25:F28">
    <cfRule type="expression" dxfId="1230" priority="7">
      <formula>F25&gt;0</formula>
    </cfRule>
    <cfRule type="expression" dxfId="1229" priority="8">
      <formula>F25&lt;0</formula>
    </cfRule>
  </conditionalFormatting>
  <conditionalFormatting sqref="H25:H28">
    <cfRule type="expression" dxfId="1228" priority="5">
      <formula>H25&gt;0</formula>
    </cfRule>
    <cfRule type="expression" dxfId="1227" priority="6">
      <formula>H25&lt;0</formula>
    </cfRule>
  </conditionalFormatting>
  <conditionalFormatting sqref="F29:F31">
    <cfRule type="expression" dxfId="1226" priority="3">
      <formula>F29&gt;0</formula>
    </cfRule>
    <cfRule type="expression" dxfId="1225" priority="4">
      <formula>F29&lt;0</formula>
    </cfRule>
  </conditionalFormatting>
  <conditionalFormatting sqref="H29:H31">
    <cfRule type="expression" dxfId="1224" priority="1">
      <formula>H29&gt;0</formula>
    </cfRule>
    <cfRule type="expression" dxfId="122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40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108.02024999999989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130.98990000000001</v>
      </c>
      <c r="R4" s="495">
        <v>-3.3000000000000002E-2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5239.5960000000005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4320.8099999999959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918.78600000000279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918.78600000000279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0.21264207405555988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3.9697717152238458E-3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 s="2">
        <f>Q4/8.62</f>
        <v>15.196044083526685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250</v>
      </c>
      <c r="D18" s="18"/>
      <c r="E18" s="18"/>
      <c r="F18" s="18">
        <f>SUM(F2:F13)</f>
        <v>33330.799999999996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144.08889000000002</v>
      </c>
    </row>
    <row r="20" spans="1:21" x14ac:dyDescent="0.25">
      <c r="O20" s="81">
        <v>1.0900000000000001</v>
      </c>
      <c r="P20" s="81">
        <f t="shared" ref="P20:P39" si="2">O20*$Q$4</f>
        <v>142.77899100000002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141.46909200000002</v>
      </c>
    </row>
    <row r="22" spans="1:21" x14ac:dyDescent="0.25">
      <c r="O22" s="81">
        <v>1.07</v>
      </c>
      <c r="P22" s="81">
        <f t="shared" si="2"/>
        <v>140.15919300000002</v>
      </c>
    </row>
    <row r="23" spans="1:21" x14ac:dyDescent="0.25">
      <c r="O23" s="81">
        <v>1.06</v>
      </c>
      <c r="P23" s="81">
        <f t="shared" si="2"/>
        <v>138.84929400000001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137.53939500000001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136.22949600000001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134.91959700000001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133.60969800000001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132.29979900000001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130.98990000000001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129.680001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128.370102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127.060203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125.750304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124.440405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123.130506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121.82060700000001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120.51070800000001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119.20080900000001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117.89091000000001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>C58*(E58-D58)</f>
        <v>989.39999999999964</v>
      </c>
      <c r="G58" s="39">
        <f>D58*C58</f>
        <v>1710.8000000000002</v>
      </c>
      <c r="H58" s="222">
        <f>(E58-D58)/D58</f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>C59*(E59-D59)</f>
        <v>918.80000000000052</v>
      </c>
      <c r="G59" s="39">
        <f>D59*C59</f>
        <v>4320.8</v>
      </c>
      <c r="H59" s="222">
        <f>(E59-D59)/D59</f>
        <v>0.21264580633216085</v>
      </c>
      <c r="I59" s="39"/>
      <c r="J59" s="39"/>
      <c r="K59" s="39"/>
      <c r="L59" s="39">
        <v>15.71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3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3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L4" sqref="L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76.02</v>
      </c>
      <c r="R4" s="495">
        <v>1.5E-3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4561.2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674.699999999998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674.699999999998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0.17360092628328774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1.2628255722178374E-2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21.414084507042254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83.622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82.861800000000002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82.101600000000005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81.341400000000007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80.581199999999995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79.820999999999998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79.0608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78.300600000000003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77.540399999999991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76.780199999999994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76.02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75.259799999999998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74.499600000000001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73.739399999999989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72.979199999999992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72.218999999999994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71.458799999999997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70.698599999999999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69.938400000000001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69.178200000000004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68.417999999999992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33.11</v>
      </c>
      <c r="R4" s="494">
        <v>-1.9800000000000002E-2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9933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8448.5500000000357</v>
      </c>
      <c r="R7">
        <v>300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6996.2900000000373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2.3823564464996974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3.0202355783751134E-3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23.650000000000002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36.420999999999999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36.0899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35.758800000000001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35.427700000000002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35.096600000000002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34.765500000000003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34.434400000000004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34.103299999999997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33.772199999999998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33.441099999999999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33.11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32.7789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7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32.447800000000001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32.116700000000002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31.785599999999999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31.454499999999999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31.123399999999997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30.792300000000001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30.461200000000002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30.130099999999999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29.798999999999999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29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0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101.64</v>
      </c>
      <c r="R4" s="495">
        <v>2E-3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4065.6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1197.2599999999998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1197.2599999999998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0.41740518906405799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2.2432113341204249E-2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21.352941176470591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111.80400000000002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110.78760000000001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109.77120000000001</v>
      </c>
      <c r="W21" s="134"/>
    </row>
    <row r="22" spans="1:23" x14ac:dyDescent="0.25">
      <c r="O22" s="81">
        <v>1.07</v>
      </c>
      <c r="P22" s="81">
        <f t="shared" si="1"/>
        <v>108.7548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107.73840000000001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106.72200000000001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105.7056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104.6892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103.67280000000001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102.6564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101.64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100.6236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99.607199999999992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98.590800000000002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97.574399999999997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96.557999999999993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95.541599999999988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94.525200000000012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93.508800000000008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92.492400000000004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91.475999999999999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282</v>
      </c>
      <c r="AJ2">
        <f>$Q$2*$Q$4</f>
        <v>7223.9999999999991</v>
      </c>
      <c r="AK2">
        <f ca="1">AJ2*EXP(-$X$2 * AI2/365.25)</f>
        <v>16630.67117770707</v>
      </c>
      <c r="AM2" s="2">
        <f>Q10</f>
        <v>0</v>
      </c>
      <c r="AO2">
        <f ca="1" xml:space="preserve"> (SUM(AB:AB) - SUM(AE:AE) - SUM(AH:AH) - SUM(AK:AK))/SUM(AB:AB)</f>
        <v>-0.8538609116559791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282</v>
      </c>
      <c r="AJ3">
        <f t="shared" ref="AJ3:AJ17" si="11">$Q$2*$Q$4</f>
        <v>7223.9999999999991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24.08</v>
      </c>
      <c r="R4" s="495">
        <v>1.01E-2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282</v>
      </c>
      <c r="AJ4">
        <f t="shared" si="11"/>
        <v>7223.9999999999991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7223.9999999999991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282</v>
      </c>
      <c r="AJ5">
        <f t="shared" si="11"/>
        <v>7223.9999999999991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282</v>
      </c>
      <c r="AJ6">
        <f t="shared" si="11"/>
        <v>7223.9999999999991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-2045.8599999999942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282</v>
      </c>
      <c r="AJ7">
        <f t="shared" si="11"/>
        <v>7223.9999999999991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-2045.8599999999942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282</v>
      </c>
      <c r="AJ8">
        <f t="shared" si="11"/>
        <v>7223.9999999999991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-0.22070020474958582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282</v>
      </c>
      <c r="AJ9">
        <f t="shared" si="11"/>
        <v>7223.9999999999991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282</v>
      </c>
      <c r="AJ10">
        <f t="shared" si="11"/>
        <v>7223.9999999999991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4.3189368770764125E-2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282</v>
      </c>
      <c r="AJ11">
        <f t="shared" si="11"/>
        <v>7223.9999999999991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282</v>
      </c>
      <c r="AJ12">
        <f t="shared" si="11"/>
        <v>7223.9999999999991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14.164705882352941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282</v>
      </c>
      <c r="AJ13">
        <f t="shared" si="11"/>
        <v>7223.9999999999991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282</v>
      </c>
      <c r="AJ14">
        <f t="shared" si="11"/>
        <v>7223.9999999999991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282</v>
      </c>
      <c r="AJ15">
        <f t="shared" si="11"/>
        <v>7223.9999999999991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282</v>
      </c>
      <c r="AJ16">
        <f t="shared" si="11"/>
        <v>7223.9999999999991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282</v>
      </c>
      <c r="AJ17">
        <f t="shared" si="11"/>
        <v>7223.9999999999991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26.488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26.247199999999999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26.006399999999999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25.765599999999999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25.524799999999999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25.283999999999999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25.043199999999999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24.802399999999999</v>
      </c>
      <c r="W26" s="134"/>
    </row>
    <row r="27" spans="1:39" x14ac:dyDescent="0.25">
      <c r="O27" s="81">
        <v>1.02</v>
      </c>
      <c r="P27" s="81">
        <f t="shared" si="13"/>
        <v>24.561599999999999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24.320799999999998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24.08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23.839199999999998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23.598399999999998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23.357599999999998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23.116799999999998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22.875999999999998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22.635199999999998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22.394400000000001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22.153600000000001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21.912800000000001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21.672000000000001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9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53.19</v>
      </c>
      <c r="R4" s="475">
        <v>-6.0000000000000001E-3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6382.7999999999993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2549.0999999999949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944.51999999999316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0.17367991350206174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3.2336905433352138E-2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11.767699115044248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57.9771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57.4452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56.9133</v>
      </c>
      <c r="W20" s="2"/>
      <c r="X20" s="134"/>
    </row>
    <row r="21" spans="1:33" x14ac:dyDescent="0.25">
      <c r="P21" s="81">
        <v>1.06</v>
      </c>
      <c r="Q21" s="81">
        <f t="shared" si="2"/>
        <v>56.381399999999999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55.849499999999999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55.317599999999999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54.785699999999999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54.253799999999998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53.721899999999998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52.658099999999997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52.126199999999997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51.594299999999997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51.062399999999997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50.530499999999996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49.998599999999996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49.466700000000003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48.934800000000003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48.402900000000002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47.871000000000002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18.82</v>
      </c>
      <c r="R4" s="223">
        <v>-5.7599999999999998E-2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28230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-7103.1199999999917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-7178.1399999999921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-0.20272570092639697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4.8884165781083955E-2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9.1804878048780498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20.702000000000002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20.513800000000003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20.325600000000001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20.137400000000003</v>
      </c>
    </row>
    <row r="23" spans="1:21" x14ac:dyDescent="0.25">
      <c r="A23" s="880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19.949200000000001</v>
      </c>
      <c r="T23" s="1">
        <v>43128</v>
      </c>
      <c r="U23" t="s">
        <v>894</v>
      </c>
    </row>
    <row r="24" spans="1:21" x14ac:dyDescent="0.25">
      <c r="A24" s="880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19.761000000000003</v>
      </c>
    </row>
    <row r="25" spans="1:21" x14ac:dyDescent="0.25">
      <c r="A25" s="880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19.572800000000001</v>
      </c>
    </row>
    <row r="26" spans="1:21" x14ac:dyDescent="0.25">
      <c r="A26" s="880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19.384600000000002</v>
      </c>
    </row>
    <row r="27" spans="1:21" x14ac:dyDescent="0.25">
      <c r="A27" s="880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19.196400000000001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19.008200000000002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18.82</v>
      </c>
    </row>
    <row r="30" spans="1:21" ht="15" customHeight="1" x14ac:dyDescent="0.25">
      <c r="A30" s="881" t="s">
        <v>1308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18.631799999999998</v>
      </c>
      <c r="T30" s="1">
        <v>43175</v>
      </c>
      <c r="U30" t="s">
        <v>1094</v>
      </c>
    </row>
    <row r="31" spans="1:21" x14ac:dyDescent="0.25">
      <c r="A31" s="881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18.4436</v>
      </c>
      <c r="T31" s="1">
        <v>43178</v>
      </c>
      <c r="U31" t="s">
        <v>940</v>
      </c>
    </row>
    <row r="32" spans="1:21" x14ac:dyDescent="0.25">
      <c r="A32" s="881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18.255399999999998</v>
      </c>
    </row>
    <row r="33" spans="1:21" x14ac:dyDescent="0.25">
      <c r="A33" s="881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18.0672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17.878999999999998</v>
      </c>
    </row>
    <row r="35" spans="1:21" x14ac:dyDescent="0.25">
      <c r="O35" s="81">
        <v>0.94</v>
      </c>
      <c r="P35" s="81">
        <f t="shared" si="3"/>
        <v>17.690799999999999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17.502600000000001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17.314400000000003</v>
      </c>
    </row>
    <row r="38" spans="1:21" x14ac:dyDescent="0.25">
      <c r="O38" s="81">
        <v>0.91</v>
      </c>
      <c r="P38" s="81">
        <f t="shared" si="3"/>
        <v>17.126200000000001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 t="s">
        <v>147</v>
      </c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16.938000000000002</v>
      </c>
      <c r="U39" t="s">
        <v>1217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1227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1233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10">
        <v>1500</v>
      </c>
      <c r="D87" s="39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16">C131*(E131-D131)</f>
        <v>-94.799999999999898</v>
      </c>
      <c r="G131" s="251">
        <f t="shared" ref="G131:G137" si="17">D131*C131</f>
        <v>2401.8000000000002</v>
      </c>
      <c r="H131" s="265">
        <f t="shared" ref="H131:H137" si="18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16"/>
        <v>-86.100000000000136</v>
      </c>
      <c r="G132" s="251">
        <f t="shared" si="17"/>
        <v>1239.3000000000002</v>
      </c>
      <c r="H132" s="263">
        <f t="shared" si="18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16"/>
        <v>-54.000000000000128</v>
      </c>
      <c r="G133" s="251">
        <f t="shared" si="17"/>
        <v>1239.3000000000002</v>
      </c>
      <c r="H133" s="263">
        <f t="shared" si="18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16"/>
        <v>-29.849999999999923</v>
      </c>
      <c r="G134" s="251">
        <f t="shared" si="17"/>
        <v>1239.1500000000001</v>
      </c>
      <c r="H134" s="263">
        <f t="shared" si="18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16"/>
        <v>-9.7500000000000853</v>
      </c>
      <c r="G135" s="251">
        <f t="shared" si="17"/>
        <v>1239.1500000000001</v>
      </c>
      <c r="H135" s="263">
        <f t="shared" si="18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16"/>
        <v>-51.449999999999889</v>
      </c>
      <c r="G136" s="251">
        <f t="shared" si="17"/>
        <v>1239.1500000000001</v>
      </c>
      <c r="H136" s="263">
        <f t="shared" si="18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16"/>
        <v>1.9499999999999318</v>
      </c>
      <c r="G137" s="251">
        <f t="shared" si="17"/>
        <v>1239.1500000000001</v>
      </c>
      <c r="H137" s="263">
        <f t="shared" si="18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3:K105 F103:F105">
    <cfRule type="expression" dxfId="441" priority="5">
      <formula>F103&gt;0</formula>
    </cfRule>
    <cfRule type="expression" dxfId="440" priority="6">
      <formula>F103&lt;0</formula>
    </cfRule>
  </conditionalFormatting>
  <conditionalFormatting sqref="H100:K102 F100:F102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53.79</v>
      </c>
      <c r="R4" s="492">
        <v>3.7000000000000002E-3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8068.5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1890.0699999999979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833.32999999999993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0.11517766686891945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3.5396913924521288E-2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10.977551020408162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59.169000000000004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58.631100000000004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58.093200000000003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57.555300000000003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57.017400000000002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56.479500000000002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55.941600000000001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55.403700000000001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54.8658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54.3279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53.79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53.252099999999999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52.714199999999998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52.176299999999998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51.638399999999997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51.100499999999997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50.562599999999996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50.024700000000003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49.486800000000002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48.948900000000002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48.411000000000001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I11" sqref="I11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21.5</v>
      </c>
      <c r="R4" s="494">
        <v>-1.5599999999999999E-2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8600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1301.6800000000039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1016.7099999999991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0.13407241447973095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8.7755102040816322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23.650000000000002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23.435000000000002</v>
      </c>
      <c r="U18" t="s">
        <v>1058</v>
      </c>
    </row>
    <row r="19" spans="1:21" x14ac:dyDescent="0.25">
      <c r="O19" s="81">
        <v>1.08</v>
      </c>
      <c r="P19" s="81">
        <f t="shared" si="1"/>
        <v>23.220000000000002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23.005000000000003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22.790000000000003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22.574999999999999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22.36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22.145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21.93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21.715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21.285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21.07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20.855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20.64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20.425000000000001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20.209999999999997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19.995000000000001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19.78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19.565000000000001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19.350000000000001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43.489899999999999</v>
      </c>
      <c r="R4" s="475">
        <v>3.5000000000000001E-3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13046.97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-915.19000000000142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-965.14000000000124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-6.887899110126891E-2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4.5067935313716521E-2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14.400629139072848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47.838889999999999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47.403991000000005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46.969092000000003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46.534193000000002</v>
      </c>
    </row>
    <row r="22" spans="1:16" x14ac:dyDescent="0.25">
      <c r="H22" s="70"/>
      <c r="O22" s="81">
        <v>1.06</v>
      </c>
      <c r="P22" s="81">
        <f t="shared" si="3"/>
        <v>46.099294</v>
      </c>
    </row>
    <row r="23" spans="1:16" x14ac:dyDescent="0.25">
      <c r="H23" s="70"/>
      <c r="O23" s="81">
        <v>1.05</v>
      </c>
      <c r="P23" s="81">
        <f t="shared" si="3"/>
        <v>45.664394999999999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45.229495999999997</v>
      </c>
    </row>
    <row r="25" spans="1:16" x14ac:dyDescent="0.25">
      <c r="H25" s="70"/>
      <c r="O25" s="81">
        <v>1.03</v>
      </c>
      <c r="P25" s="81">
        <f t="shared" si="3"/>
        <v>44.794597000000003</v>
      </c>
    </row>
    <row r="26" spans="1:16" x14ac:dyDescent="0.25">
      <c r="H26" s="70"/>
      <c r="O26" s="81">
        <v>1.02</v>
      </c>
      <c r="P26" s="81">
        <f t="shared" si="3"/>
        <v>44.359698000000002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43.924799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43.489899999999999</v>
      </c>
    </row>
    <row r="29" spans="1:16" x14ac:dyDescent="0.25">
      <c r="O29" s="81">
        <v>0.99</v>
      </c>
      <c r="P29" s="81">
        <f t="shared" si="3"/>
        <v>43.055000999999997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42.620101999999996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42.185202999999994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41.750304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41.315404999999998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40.880505999999997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40.445607000000003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40.010708000000001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39.575809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39.140909999999998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92</vt:i4>
      </vt:variant>
      <vt:variant>
        <vt:lpstr>Named Ranges</vt:lpstr>
      </vt:variant>
      <vt:variant>
        <vt:i4>70</vt:i4>
      </vt:variant>
    </vt:vector>
  </HeadingPairs>
  <TitlesOfParts>
    <vt:vector size="16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2018-10-08T02:25:19Z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