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tables/table2.xml" ContentType="application/vnd.openxmlformats-officedocument.spreadsheetml.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6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0.xml" ContentType="application/vnd.openxmlformats-officedocument.spreadsheetml.queryTable+xml"/>
  <Override PartName="/xl/tables/table4.xml" ContentType="application/vnd.openxmlformats-officedocument.spreadsheetml.table+xml"/>
  <Override PartName="/xl/queryTables/queryTable51.xml" ContentType="application/vnd.openxmlformats-officedocument.spreadsheetml.queryTable+xml"/>
  <Override PartName="/xl/drawings/drawing28.xml" ContentType="application/vnd.openxmlformats-officedocument.drawing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drawings/drawing35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drawings/drawing36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8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39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r:id="rId29"/>
    <sheet name="COST" sheetId="78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FL" sheetId="98" state="hidden" r:id="rId36"/>
    <sheet name="MLM" sheetId="97" r:id="rId37"/>
    <sheet name="KHC" sheetId="96" r:id="rId38"/>
    <sheet name="KBWY" sheetId="94" state="hidden" r:id="rId39"/>
    <sheet name="AYI" sheetId="92" state="hidden" r:id="rId40"/>
    <sheet name="DIA" sheetId="91" state="hidden" r:id="rId41"/>
    <sheet name="ICE" sheetId="95" state="hidden" r:id="rId42"/>
    <sheet name="NKE" sheetId="50" r:id="rId43"/>
    <sheet name="MOS" sheetId="58" state="hidden" r:id="rId44"/>
    <sheet name="VGK" sheetId="59" state="hidden" r:id="rId45"/>
    <sheet name="CMG" sheetId="87" state="hidden" r:id="rId46"/>
    <sheet name="HAS" sheetId="90" state="hidden" r:id="rId47"/>
    <sheet name="HSIC" sheetId="82" state="hidden" r:id="rId48"/>
    <sheet name="PDCO" sheetId="88" state="hidden" r:id="rId49"/>
    <sheet name="MU" sheetId="17" r:id="rId50"/>
    <sheet name="IP" sheetId="44" state="hidden" r:id="rId51"/>
    <sheet name="INTC" sheetId="13" state="hidden" r:id="rId52"/>
    <sheet name="HES" sheetId="10" state="hidden" r:id="rId53"/>
    <sheet name="UNP" sheetId="20" state="hidden" r:id="rId54"/>
    <sheet name="NCLH" sheetId="67" state="hidden" r:id="rId55"/>
    <sheet name="SPY" sheetId="47" state="hidden" r:id="rId56"/>
    <sheet name="SWKS" sheetId="41" state="hidden" r:id="rId57"/>
    <sheet name="CNI" sheetId="42" state="hidden" r:id="rId58"/>
    <sheet name="WFC" sheetId="45" state="hidden" r:id="rId59"/>
    <sheet name="AA" sheetId="3" r:id="rId60"/>
    <sheet name="CF" sheetId="61" state="hidden" r:id="rId61"/>
    <sheet name="TGT" sheetId="75" state="hidden" r:id="rId62"/>
    <sheet name="NWL" sheetId="46" state="hidden" r:id="rId63"/>
    <sheet name="KORS" sheetId="16" state="hidden" r:id="rId64"/>
    <sheet name="ALL" sheetId="22" state="hidden" r:id="rId65"/>
    <sheet name="NSC" sheetId="24" state="hidden" r:id="rId66"/>
    <sheet name="AVGO" sheetId="15" state="hidden" r:id="rId67"/>
    <sheet name="UAL" sheetId="52" r:id="rId68"/>
    <sheet name="CAH" sheetId="53" state="hidden" r:id="rId69"/>
    <sheet name="DAL" sheetId="49" state="hidden" r:id="rId70"/>
    <sheet name="TEVA" sheetId="74" state="hidden" r:id="rId71"/>
    <sheet name="DIS" sheetId="34" state="hidden" r:id="rId72"/>
    <sheet name="FTR" sheetId="40" state="hidden" r:id="rId73"/>
    <sheet name="GILD" sheetId="31" r:id="rId74"/>
    <sheet name="WWD" sheetId="28" state="hidden" r:id="rId75"/>
    <sheet name="GIS" sheetId="43" state="hidden" r:id="rId76"/>
    <sheet name="GM" sheetId="29" state="hidden" r:id="rId77"/>
    <sheet name="TMO" sheetId="48" state="hidden" r:id="rId78"/>
    <sheet name="TKR" sheetId="32" state="hidden" r:id="rId79"/>
    <sheet name="UTX" sheetId="30" state="hidden" r:id="rId80"/>
    <sheet name="UNH" sheetId="26" state="hidden" r:id="rId81"/>
  </sheets>
  <functionGroups builtInGroupCount="18"/>
  <definedNames>
    <definedName name="_xlnm._FilterDatabase" localSheetId="0" hidden="1">ACTIVE!$E$1:$M$26</definedName>
    <definedName name="hp?s_AA_Historical_Prices_1" localSheetId="59">AA!$W$1:$AC$68</definedName>
    <definedName name="hp?s_AAPL" localSheetId="6">AAPL!$W$1:$AC$69</definedName>
    <definedName name="hp?s_AKAM_Historical_Prices" localSheetId="14">BMY!$W$1:$AC$70</definedName>
    <definedName name="hp?s_ALL_Historical_Prices" localSheetId="64">ALL!$X$1:$AD$69</definedName>
    <definedName name="hp?s_AVGO" localSheetId="66">AVGO!$W$1:$AC$69</definedName>
    <definedName name="hp?s_AXP_Historical_Prices" localSheetId="7">AXP!$W$1:$AC$70</definedName>
    <definedName name="hp?s_BIIB" localSheetId="3">BIIB!#REF!</definedName>
    <definedName name="hp?s_CAH" localSheetId="68">CAH!$W$1:$AC$69</definedName>
    <definedName name="hp?s_cce" localSheetId="13">CCE!$W$1:$AC$68</definedName>
    <definedName name="hp?s_CNI" localSheetId="57">CNI!$W$1:$AC$69</definedName>
    <definedName name="hp?s_CPN_Historical_Prices" localSheetId="30">CPN!$W$1:$AC$68</definedName>
    <definedName name="hp?s_cvs" localSheetId="18">CVS!$W$1:$AC$69</definedName>
    <definedName name="hp?s_DAL" localSheetId="69">DAL!$W$1:$AC$69</definedName>
    <definedName name="hp?s_DIS" localSheetId="13">CCE!#REF!</definedName>
    <definedName name="hp?s_DIS" localSheetId="71">DIS!$W$1:$AC$68</definedName>
    <definedName name="hp?s_DIS" localSheetId="72">FTR!#REF!</definedName>
    <definedName name="hp?s_ew_Historical_Prices" localSheetId="31">EW!$W$1:$AC$68</definedName>
    <definedName name="hp?s_foxa" localSheetId="10">FOXA!$W$1:$AC$69</definedName>
    <definedName name="hp?s_GILD" localSheetId="73">GILD!#REF!</definedName>
    <definedName name="hp?s_GIS" localSheetId="75">GIS!$X$1:$AD$69</definedName>
    <definedName name="hp?s_GM" localSheetId="76">GM!$W$1:$AC$69</definedName>
    <definedName name="hp?s_HES" localSheetId="52">HES!$W$1:$AC$69</definedName>
    <definedName name="hp?s_INTC_Historical_Prices" localSheetId="51">INTC!$W$1:$AC$69</definedName>
    <definedName name="hp?s_IP" localSheetId="50">IP!$W$1:$AC$69</definedName>
    <definedName name="hp?s_jnj" localSheetId="24">JNJ!$W$1:$AC$69</definedName>
    <definedName name="hp?s_KORS" localSheetId="63">KORS!$W$1:$AC$68</definedName>
    <definedName name="hp?s_LUV" localSheetId="12">LUV!$W$1:$AC$69</definedName>
    <definedName name="hp?s_MYL" localSheetId="4">MYL!$W$1:$AC$68</definedName>
    <definedName name="hp?s_nclh" localSheetId="54">NCLH!$W$1:$AC$68</definedName>
    <definedName name="hp?s_nke" localSheetId="42">NKE!$W$1:$AC$69</definedName>
    <definedName name="hp?s_NSC" localSheetId="65">NSC!$W$1:$AC$69</definedName>
    <definedName name="hp?s_NWL" localSheetId="62">NWL!#REF!</definedName>
    <definedName name="hp?s_pinc" localSheetId="9">PINC!$W$1:$AC$68</definedName>
    <definedName name="hp?s_SWKS" localSheetId="56">SWKS!$W$1:$AC$69</definedName>
    <definedName name="hp?s_TKR" localSheetId="78">TKR!$W$1:$AC$69</definedName>
    <definedName name="hp?s_tmo" localSheetId="77">TMO!$W$1:$AC$69</definedName>
    <definedName name="hp?s_ual" localSheetId="67">UAL!$W$1:$AC$68</definedName>
    <definedName name="hp?s_UNH" localSheetId="80">UNH!$W$1:$AC$69</definedName>
    <definedName name="hp?s_UNP" localSheetId="53">UNP!$W$1:$AC$69</definedName>
    <definedName name="hp?s_UTX" localSheetId="79">UTX!$W$1:$AC$69</definedName>
    <definedName name="hp?s_vgk" localSheetId="44">VGK!$W$1:$AC$69</definedName>
    <definedName name="hp?s_WFC" localSheetId="58">WFC!$W$1:$AC$69</definedName>
    <definedName name="hp?s_WWD" localSheetId="74">WWD!$W$1:$AC$69</definedName>
    <definedName name="PL" localSheetId="59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9">#REF!</definedName>
    <definedName name="PL" localSheetId="34">#REF!</definedName>
    <definedName name="PL" localSheetId="14">#REF!</definedName>
    <definedName name="PL" localSheetId="68">#REF!</definedName>
    <definedName name="PL" localSheetId="60">#REF!</definedName>
    <definedName name="PL" localSheetId="45">#REF!</definedName>
    <definedName name="PL" localSheetId="29">#REF!</definedName>
    <definedName name="PL" localSheetId="18">#REF!</definedName>
    <definedName name="PL" localSheetId="8">#REF!</definedName>
    <definedName name="PL" localSheetId="40">#REF!</definedName>
    <definedName name="PL" localSheetId="31">#REF!</definedName>
    <definedName name="PL" localSheetId="23">#REF!</definedName>
    <definedName name="PL" localSheetId="35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6">#REF!</definedName>
    <definedName name="PL" localSheetId="47">#REF!</definedName>
    <definedName name="PL" localSheetId="41">#REF!</definedName>
    <definedName name="PL" localSheetId="24">#REF!</definedName>
    <definedName name="PL" localSheetId="38">#REF!</definedName>
    <definedName name="PL" localSheetId="37">#REF!</definedName>
    <definedName name="PL" localSheetId="22">#REF!</definedName>
    <definedName name="PL" localSheetId="12">#REF!</definedName>
    <definedName name="PL" localSheetId="36">#REF!</definedName>
    <definedName name="PL" localSheetId="43">#REF!</definedName>
    <definedName name="PL" localSheetId="4">#REF!</definedName>
    <definedName name="PL" localSheetId="54">NCLH!$Q$7</definedName>
    <definedName name="PL" localSheetId="42">#REF!</definedName>
    <definedName name="PL" localSheetId="48">#REF!</definedName>
    <definedName name="PL" localSheetId="9">PINC!$Q$7</definedName>
    <definedName name="PL" localSheetId="55">SPY!$Q$7</definedName>
    <definedName name="PL" localSheetId="56">SWKS!$Q$7</definedName>
    <definedName name="PL" localSheetId="28">#REF!</definedName>
    <definedName name="PL" localSheetId="61">#REF!</definedName>
    <definedName name="PL" localSheetId="32">#REF!</definedName>
    <definedName name="PL" localSheetId="67">#REF!</definedName>
    <definedName name="PL" localSheetId="25">#REF!</definedName>
    <definedName name="PL" localSheetId="44">#REF!</definedName>
    <definedName name="PL" localSheetId="33">#REF!</definedName>
    <definedName name="PL" localSheetId="58">WFC!$Q$7</definedName>
    <definedName name="q?s_aa_ql_1" localSheetId="59">AA!$T$40:$U$55</definedName>
    <definedName name="q?s_AAPL" localSheetId="6">AAPL!$T$40:$U$55</definedName>
    <definedName name="q?s_AKAM" localSheetId="16">AKAM!$T$43:$U$58</definedName>
    <definedName name="q?s_ALL" localSheetId="64">ALL!$T$40:$U$55</definedName>
    <definedName name="q?s_AVGO" localSheetId="66">AVGO!$T$42:$U$57</definedName>
    <definedName name="q?s_AXP" localSheetId="7">AXP!$T$43:$U$58</definedName>
    <definedName name="q?s_BMY_1" localSheetId="14">BMY!$T$43:$U$58</definedName>
    <definedName name="q?s_CAH" localSheetId="68">CAH!$T$43:$U$58</definedName>
    <definedName name="q?s_cce" localSheetId="13">CCE!$T$43:$U$58</definedName>
    <definedName name="q?s_CF" localSheetId="60">CF!$T$56:$U$71</definedName>
    <definedName name="q?s_CNI" localSheetId="57">CNI!$T$43:$U$58</definedName>
    <definedName name="q?s_CPN" localSheetId="30">CPN!$T$43:$U$58</definedName>
    <definedName name="q?s_cvs" localSheetId="18">CVS!$T$43:$U$58</definedName>
    <definedName name="q?s_DAL" localSheetId="69">DAL!$T$43:$U$58</definedName>
    <definedName name="q?s_dg" localSheetId="8">DG!$T$43:$U$58</definedName>
    <definedName name="q?s_DIS" localSheetId="71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2">FTR!$T$43:$U$58</definedName>
    <definedName name="q?s_GILD" localSheetId="73">GILD!$T$43:$U$58</definedName>
    <definedName name="q?s_GIS_1" localSheetId="75">GIS!$T$43:$U$58</definedName>
    <definedName name="q?s_GM" localSheetId="76">GM!$T$43:$U$58</definedName>
    <definedName name="q?s_HES" localSheetId="52">HES!$T$43:$U$58</definedName>
    <definedName name="q?s_INTC" localSheetId="51">INTC!$T$43:$U$58</definedName>
    <definedName name="q?s_IP" localSheetId="50">IP!$T$43:$U$58</definedName>
    <definedName name="q?s_JNJ" localSheetId="24">JNJ!$T$43:$U$58</definedName>
    <definedName name="q?s_KORS" localSheetId="63">KORS!$T$43:$U$58</definedName>
    <definedName name="q?s_luv_ql_1" localSheetId="12">LUV!$T$43:$U$58</definedName>
    <definedName name="q?s_MU" localSheetId="49">MU!#REF!</definedName>
    <definedName name="q?s_MYL" localSheetId="4">MYL!$T$43:$U$58</definedName>
    <definedName name="q?s_nclh" localSheetId="54">NCLH!$T$40:$U$55</definedName>
    <definedName name="q?s_NKE" localSheetId="42">NKE!$T$43:$U$58</definedName>
    <definedName name="q?s_nsc" localSheetId="65">NSC!$T$43:$U$58</definedName>
    <definedName name="q?s_NSC" localSheetId="53">UNP!$T$43:$U$58</definedName>
    <definedName name="q?s_NWL" localSheetId="62">NWL!$T$43:$U$58</definedName>
    <definedName name="q?s_pinc" localSheetId="9">PINC!$T$40:$U$55</definedName>
    <definedName name="q?s_SIG" localSheetId="5">SIG!#REF!</definedName>
    <definedName name="q?s_SWKS" localSheetId="56">SWKS!$T$40:$U$55</definedName>
    <definedName name="q?s_tgt" localSheetId="61">TGT!$T$43:$U$58</definedName>
    <definedName name="q?s_TKR" localSheetId="78">TKR!$T$43:$U$58</definedName>
    <definedName name="q?s_tmo" localSheetId="77">TMO!$T$43:$U$58</definedName>
    <definedName name="q?s_UAL" localSheetId="67">UAL!$T$43:$U$58</definedName>
    <definedName name="q?s_UNH" localSheetId="80">UNH!$T$43:$U$58</definedName>
    <definedName name="q?s_UTX" localSheetId="79">UTX!$T$43:$U$58</definedName>
    <definedName name="q?s_vgk" localSheetId="44">VGK!$T$43:$U$56</definedName>
    <definedName name="q?s_WFC" localSheetId="58">WFC!$T$43:$U$58</definedName>
    <definedName name="q?s_WWD" localSheetId="7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81" l="1"/>
  <c r="H18" i="81"/>
  <c r="A602" i="38"/>
  <c r="D602" i="38"/>
  <c r="E602" i="38"/>
  <c r="G602" i="38"/>
  <c r="H602" i="38"/>
  <c r="K602" i="38"/>
  <c r="L602" i="38"/>
  <c r="M602" i="38"/>
  <c r="N602" i="38" s="1"/>
  <c r="S602" i="38"/>
  <c r="V602" i="38"/>
  <c r="W602" i="38"/>
  <c r="P602" i="38" l="1"/>
  <c r="Q602" i="38" s="1"/>
  <c r="X602" i="38"/>
  <c r="O602" i="38"/>
  <c r="Y602" i="38" s="1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75" i="25"/>
  <c r="G175" i="25"/>
  <c r="H175" i="25"/>
  <c r="A601" i="38"/>
  <c r="D601" i="38"/>
  <c r="E601" i="38"/>
  <c r="G601" i="38"/>
  <c r="H601" i="38"/>
  <c r="K601" i="38"/>
  <c r="L601" i="38"/>
  <c r="M601" i="38"/>
  <c r="N601" i="38" s="1"/>
  <c r="S601" i="38"/>
  <c r="H18" i="84"/>
  <c r="K69" i="89"/>
  <c r="F69" i="89"/>
  <c r="K68" i="89"/>
  <c r="F68" i="89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P600" i="38" s="1"/>
  <c r="M600" i="38"/>
  <c r="N600" i="38" s="1"/>
  <c r="S600" i="38"/>
  <c r="O600" i="38" l="1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C41" i="51"/>
  <c r="F27" i="94"/>
  <c r="G27" i="94"/>
  <c r="H27" i="94"/>
  <c r="F3" i="94"/>
  <c r="F27" i="92"/>
  <c r="G27" i="92"/>
  <c r="H27" i="92"/>
  <c r="K2" i="92"/>
  <c r="F45" i="81"/>
  <c r="H45" i="81"/>
  <c r="G45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C18" i="84"/>
  <c r="F46" i="84"/>
  <c r="H46" i="84"/>
  <c r="G46" i="84"/>
  <c r="K7" i="84"/>
  <c r="F25" i="98" l="1"/>
  <c r="F74" i="58"/>
  <c r="G74" i="58"/>
  <c r="H74" i="58"/>
  <c r="C18" i="88"/>
  <c r="F44" i="81"/>
  <c r="G44" i="81"/>
  <c r="H44" i="81"/>
  <c r="F106" i="51"/>
  <c r="G106" i="51"/>
  <c r="H106" i="51"/>
  <c r="F174" i="25"/>
  <c r="H174" i="25"/>
  <c r="G17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P598" i="38" s="1"/>
  <c r="M598" i="38"/>
  <c r="N598" i="38" s="1"/>
  <c r="S598" i="38"/>
  <c r="O598" i="38" l="1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19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 s="1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3" i="81"/>
  <c r="H43" i="81"/>
  <c r="G43" i="81"/>
  <c r="F14" i="81"/>
  <c r="C18" i="81"/>
  <c r="H19" i="97"/>
  <c r="H85" i="97"/>
  <c r="H19" i="98"/>
  <c r="M85" i="97"/>
  <c r="K85" i="98"/>
  <c r="M85" i="98"/>
  <c r="K19" i="98"/>
  <c r="C85" i="98"/>
  <c r="M19" i="98"/>
  <c r="F85" i="98"/>
  <c r="K85" i="97"/>
  <c r="C19" i="98"/>
  <c r="K19" i="97"/>
  <c r="F19" i="97"/>
  <c r="C85" i="97"/>
  <c r="F19" i="98"/>
  <c r="C19" i="97"/>
  <c r="H85" i="98"/>
  <c r="M19" i="97"/>
  <c r="F85" i="97"/>
  <c r="Q2" i="97" l="1"/>
  <c r="Q8" i="97" s="1"/>
  <c r="M66" i="97"/>
  <c r="Q10" i="97" s="1"/>
  <c r="M66" i="98"/>
  <c r="Q10" i="98" s="1"/>
  <c r="Q8" i="98"/>
  <c r="Q3" i="98"/>
  <c r="Q6" i="98" s="1"/>
  <c r="Q5" i="98"/>
  <c r="Q3" i="97"/>
  <c r="Q6" i="97" s="1"/>
  <c r="C18" i="70"/>
  <c r="Q7" i="98" l="1"/>
  <c r="Q5" i="97"/>
  <c r="Q9" i="98"/>
  <c r="Q9" i="97"/>
  <c r="Q7" i="97"/>
  <c r="F34" i="88"/>
  <c r="H34" i="88"/>
  <c r="G34" i="88"/>
  <c r="F33" i="88"/>
  <c r="H33" i="88"/>
  <c r="G33" i="88"/>
  <c r="F32" i="88"/>
  <c r="H32" i="88"/>
  <c r="G32" i="88"/>
  <c r="F8" i="88"/>
  <c r="F7" i="88"/>
  <c r="F6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/>
  <c r="M594" i="38"/>
  <c r="N594" i="38" s="1"/>
  <c r="S594" i="38"/>
  <c r="O594" i="38" l="1"/>
  <c r="P594" i="38"/>
  <c r="Z594" i="38"/>
  <c r="H18" i="77"/>
  <c r="F173" i="25"/>
  <c r="H173" i="25"/>
  <c r="G173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C22" i="58"/>
  <c r="N593" i="38" l="1"/>
  <c r="Z593" i="38" s="1"/>
  <c r="P593" i="38"/>
  <c r="F42" i="81"/>
  <c r="H42" i="81"/>
  <c r="G42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1" i="81"/>
  <c r="G41" i="81"/>
  <c r="H41" i="81"/>
  <c r="F172" i="25"/>
  <c r="G172" i="25"/>
  <c r="H172" i="25"/>
  <c r="A591" i="38" l="1"/>
  <c r="D591" i="38"/>
  <c r="E591" i="38"/>
  <c r="G591" i="38"/>
  <c r="H591" i="38"/>
  <c r="K591" i="38"/>
  <c r="L591" i="38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71" i="25"/>
  <c r="H171" i="25"/>
  <c r="G171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l="1"/>
  <c r="P588" i="38"/>
  <c r="Z588" i="38"/>
  <c r="F170" i="25"/>
  <c r="H170" i="25"/>
  <c r="G17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69" i="25"/>
  <c r="H169" i="25"/>
  <c r="G169" i="25"/>
  <c r="K47" i="25"/>
  <c r="F71" i="58"/>
  <c r="H71" i="58"/>
  <c r="G71" i="58"/>
  <c r="K14" i="58"/>
  <c r="H22" i="58"/>
  <c r="F70" i="58"/>
  <c r="H70" i="58"/>
  <c r="G70" i="58"/>
  <c r="K13" i="58"/>
  <c r="C85" i="96"/>
  <c r="F85" i="96"/>
  <c r="F19" i="96"/>
  <c r="M85" i="96"/>
  <c r="K19" i="96"/>
  <c r="K85" i="96"/>
  <c r="C19" i="96"/>
  <c r="H85" i="96"/>
  <c r="H19" i="96"/>
  <c r="M19" i="96"/>
  <c r="Q2" i="96" l="1"/>
  <c r="Q5" i="96" s="1"/>
  <c r="M66" i="96"/>
  <c r="Q10" i="96" s="1"/>
  <c r="Q3" i="96"/>
  <c r="Q6" i="96" s="1"/>
  <c r="W54" i="58"/>
  <c r="Q8" i="96" l="1"/>
  <c r="Q7" i="96" s="1"/>
  <c r="F24" i="74"/>
  <c r="G24" i="74"/>
  <c r="H24" i="74"/>
  <c r="F40" i="81"/>
  <c r="G40" i="81"/>
  <c r="H40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68" i="25"/>
  <c r="H168" i="25"/>
  <c r="G168" i="25"/>
  <c r="F64" i="25"/>
  <c r="F26" i="90"/>
  <c r="G26" i="90"/>
  <c r="H26" i="90"/>
  <c r="O587" i="38" l="1"/>
  <c r="Z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7" i="25"/>
  <c r="H167" i="25"/>
  <c r="G167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39" i="81"/>
  <c r="H39" i="81"/>
  <c r="G39" i="81"/>
  <c r="F12" i="81"/>
  <c r="F45" i="57"/>
  <c r="H45" i="57"/>
  <c r="G45" i="57"/>
  <c r="F9" i="57"/>
  <c r="F30" i="89"/>
  <c r="H30" i="89"/>
  <c r="G30" i="89"/>
  <c r="F29" i="89"/>
  <c r="H29" i="89"/>
  <c r="F166" i="25"/>
  <c r="H166" i="25"/>
  <c r="G16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5" i="25"/>
  <c r="G165" i="25"/>
  <c r="H165" i="25"/>
  <c r="F164" i="25"/>
  <c r="H164" i="25"/>
  <c r="F163" i="25"/>
  <c r="H163" i="25"/>
  <c r="F162" i="25"/>
  <c r="H162" i="25"/>
  <c r="K43" i="25"/>
  <c r="F24" i="47"/>
  <c r="G24" i="47"/>
  <c r="H24" i="47"/>
  <c r="F23" i="47"/>
  <c r="G23" i="47"/>
  <c r="H23" i="47"/>
  <c r="K2" i="47"/>
  <c r="G164" i="25"/>
  <c r="F61" i="25"/>
  <c r="G38" i="81"/>
  <c r="K4" i="81"/>
  <c r="G163" i="25"/>
  <c r="K42" i="25"/>
  <c r="F4" i="47"/>
  <c r="F4" i="91"/>
  <c r="G37" i="81"/>
  <c r="F11" i="81"/>
  <c r="F8" i="57"/>
  <c r="G162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61" i="25"/>
  <c r="H161" i="25"/>
  <c r="G16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H85" i="95"/>
  <c r="M85" i="95"/>
  <c r="F85" i="95"/>
  <c r="F19" i="95"/>
  <c r="C19" i="95"/>
  <c r="H19" i="95"/>
  <c r="K85" i="95"/>
  <c r="M19" i="95"/>
  <c r="C85" i="95"/>
  <c r="K19" i="95"/>
  <c r="Z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M580" i="38"/>
  <c r="N580" i="38" s="1"/>
  <c r="S580" i="38"/>
  <c r="C18" i="82"/>
  <c r="P580" i="38" l="1"/>
  <c r="Z580" i="38"/>
  <c r="O580" i="38"/>
  <c r="Q9" i="95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6" i="81"/>
  <c r="H36" i="81"/>
  <c r="G36" i="81"/>
  <c r="F9" i="81"/>
  <c r="F102" i="51"/>
  <c r="G102" i="51"/>
  <c r="H102" i="51"/>
  <c r="F29" i="51"/>
  <c r="K85" i="94"/>
  <c r="C19" i="94"/>
  <c r="K19" i="94"/>
  <c r="H85" i="94"/>
  <c r="M19" i="94"/>
  <c r="H19" i="94"/>
  <c r="F19" i="94"/>
  <c r="M85" i="94"/>
  <c r="C85" i="94"/>
  <c r="F85" i="94"/>
  <c r="Q2" i="94" l="1"/>
  <c r="Z579" i="38"/>
  <c r="M66" i="94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19" i="93"/>
  <c r="H85" i="93"/>
  <c r="C19" i="93"/>
  <c r="M85" i="93"/>
  <c r="K85" i="93"/>
  <c r="K19" i="93"/>
  <c r="H19" i="93"/>
  <c r="C85" i="93"/>
  <c r="F19" i="93"/>
  <c r="F85" i="93"/>
  <c r="Z578" i="38" l="1"/>
  <c r="Q9" i="94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0" i="25"/>
  <c r="H160" i="25"/>
  <c r="G16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H85" i="92"/>
  <c r="M19" i="91"/>
  <c r="K19" i="91"/>
  <c r="H19" i="92"/>
  <c r="H85" i="91"/>
  <c r="K19" i="92"/>
  <c r="C85" i="92"/>
  <c r="M85" i="91"/>
  <c r="F19" i="92"/>
  <c r="M19" i="92"/>
  <c r="C19" i="92"/>
  <c r="K85" i="91"/>
  <c r="C19" i="91"/>
  <c r="H19" i="91"/>
  <c r="F85" i="91"/>
  <c r="F19" i="91"/>
  <c r="M85" i="92"/>
  <c r="C85" i="91"/>
  <c r="F85" i="92"/>
  <c r="K85" i="92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8" i="91" l="1"/>
  <c r="Q5" i="91"/>
  <c r="Q9" i="93"/>
  <c r="Z575" i="38"/>
  <c r="O575" i="38"/>
  <c r="Q9" i="92"/>
  <c r="Q7" i="92"/>
  <c r="Q9" i="91"/>
  <c r="Q7" i="91"/>
  <c r="P575" i="38"/>
  <c r="U575" i="38"/>
  <c r="A574" i="38"/>
  <c r="D574" i="38"/>
  <c r="E574" i="38"/>
  <c r="Z574" i="38" s="1"/>
  <c r="G574" i="38"/>
  <c r="H574" i="38"/>
  <c r="K574" i="38"/>
  <c r="L574" i="38" s="1"/>
  <c r="M574" i="38"/>
  <c r="N574" i="38" s="1"/>
  <c r="S574" i="38"/>
  <c r="F159" i="25"/>
  <c r="H159" i="25"/>
  <c r="G15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58" i="25"/>
  <c r="G158" i="25"/>
  <c r="H15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7" i="25"/>
  <c r="G157" i="25"/>
  <c r="H15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56" i="25"/>
  <c r="H156" i="25"/>
  <c r="G156" i="25"/>
  <c r="K41" i="25"/>
  <c r="F33" i="81"/>
  <c r="H33" i="81"/>
  <c r="G33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Z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5" i="25"/>
  <c r="H155" i="25"/>
  <c r="G155" i="25"/>
  <c r="K40" i="25"/>
  <c r="F154" i="25"/>
  <c r="H154" i="25"/>
  <c r="G154" i="25"/>
  <c r="K39" i="25"/>
  <c r="F35" i="82"/>
  <c r="H35" i="82"/>
  <c r="G35" i="82"/>
  <c r="K4" i="82"/>
  <c r="F53" i="25"/>
  <c r="Z565" i="38" l="1"/>
  <c r="O565" i="38"/>
  <c r="U565" i="38"/>
  <c r="P565" i="38"/>
  <c r="Q11" i="89"/>
  <c r="F153" i="25"/>
  <c r="H153" i="25"/>
  <c r="G15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52" i="25"/>
  <c r="H152" i="25"/>
  <c r="G152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1" i="25"/>
  <c r="H151" i="25"/>
  <c r="G15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0" i="25"/>
  <c r="H150" i="25"/>
  <c r="G15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9" i="25"/>
  <c r="G149" i="25"/>
  <c r="H14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8" i="25"/>
  <c r="G148" i="25"/>
  <c r="H148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19" i="90"/>
  <c r="F85" i="90"/>
  <c r="M85" i="90"/>
  <c r="F19" i="90"/>
  <c r="C85" i="90"/>
  <c r="K85" i="90"/>
  <c r="M19" i="90"/>
  <c r="H85" i="90"/>
  <c r="K19" i="90"/>
  <c r="C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47" i="25"/>
  <c r="H147" i="25"/>
  <c r="G147" i="25"/>
  <c r="K35" i="25"/>
  <c r="F90" i="51"/>
  <c r="G90" i="51"/>
  <c r="H90" i="51"/>
  <c r="F24" i="51"/>
  <c r="F89" i="51"/>
  <c r="G89" i="51"/>
  <c r="H89" i="51"/>
  <c r="F23" i="51"/>
  <c r="N557" i="38" l="1"/>
  <c r="Z557" i="38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6" i="25"/>
  <c r="G146" i="25"/>
  <c r="H146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Z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5" i="25"/>
  <c r="H145" i="25"/>
  <c r="G145" i="25"/>
  <c r="K34" i="25"/>
  <c r="R11" i="58"/>
  <c r="Q11" i="58" s="1"/>
  <c r="F58" i="58"/>
  <c r="H58" i="58"/>
  <c r="G58" i="58"/>
  <c r="K9" i="58"/>
  <c r="F87" i="51"/>
  <c r="G87" i="51"/>
  <c r="H87" i="51"/>
  <c r="K13" i="51"/>
  <c r="F18" i="89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F19" i="89"/>
  <c r="C19" i="89"/>
  <c r="M19" i="89"/>
  <c r="M85" i="89"/>
  <c r="H85" i="89"/>
  <c r="K85" i="89"/>
  <c r="F85" i="89"/>
  <c r="C85" i="89"/>
  <c r="K19" i="89"/>
  <c r="H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85" i="88"/>
  <c r="C85" i="87"/>
  <c r="K85" i="87"/>
  <c r="M85" i="87"/>
  <c r="K19" i="87"/>
  <c r="M19" i="87"/>
  <c r="K85" i="88"/>
  <c r="H85" i="88"/>
  <c r="F85" i="87"/>
  <c r="M85" i="88"/>
  <c r="M19" i="88"/>
  <c r="F19" i="88"/>
  <c r="H85" i="87"/>
  <c r="F85" i="88"/>
  <c r="C19" i="88"/>
  <c r="C19" i="87"/>
  <c r="H19" i="88"/>
  <c r="F19" i="87"/>
  <c r="K19" i="88"/>
  <c r="H19" i="87"/>
  <c r="O555" i="38" l="1"/>
  <c r="Z554" i="38"/>
  <c r="Z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4" i="25"/>
  <c r="G144" i="25"/>
  <c r="H144" i="25"/>
  <c r="A552" i="38"/>
  <c r="D552" i="38"/>
  <c r="E552" i="38"/>
  <c r="Z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C19" i="86"/>
  <c r="F85" i="86"/>
  <c r="K85" i="86"/>
  <c r="H19" i="86"/>
  <c r="K19" i="86"/>
  <c r="F19" i="86"/>
  <c r="H85" i="86"/>
  <c r="M19" i="86"/>
  <c r="M85" i="86"/>
  <c r="C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19" i="43"/>
  <c r="M19" i="43"/>
  <c r="H19" i="43"/>
  <c r="Z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3" i="25"/>
  <c r="H143" i="25"/>
  <c r="G143" i="25"/>
  <c r="K33" i="25"/>
  <c r="F38" i="84"/>
  <c r="H38" i="84"/>
  <c r="G38" i="84"/>
  <c r="K5" i="84"/>
  <c r="F142" i="25"/>
  <c r="G142" i="25"/>
  <c r="H14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1" i="25"/>
  <c r="H14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1" i="25"/>
  <c r="K30" i="25"/>
  <c r="Z548" i="38" l="1"/>
  <c r="P548" i="38"/>
  <c r="O548" i="38"/>
  <c r="U548" i="38"/>
  <c r="F140" i="25"/>
  <c r="G140" i="25"/>
  <c r="H14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39" i="25"/>
  <c r="H139" i="25"/>
  <c r="G13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8" i="25"/>
  <c r="H138" i="25"/>
  <c r="G138" i="25"/>
  <c r="K27" i="25"/>
  <c r="H33" i="46"/>
  <c r="F33" i="46"/>
  <c r="G33" i="46"/>
  <c r="F54" i="43"/>
  <c r="H54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6" i="58"/>
  <c r="G56" i="58"/>
  <c r="H56" i="58"/>
  <c r="F137" i="25"/>
  <c r="H137" i="25"/>
  <c r="G13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6" i="25"/>
  <c r="H136" i="25"/>
  <c r="G13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5" i="25"/>
  <c r="H135" i="25"/>
  <c r="G135" i="25"/>
  <c r="F134" i="25"/>
  <c r="H134" i="25"/>
  <c r="G134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1" i="46"/>
  <c r="H31" i="46"/>
  <c r="G3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33" i="25"/>
  <c r="H133" i="25"/>
  <c r="G13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32" i="25"/>
  <c r="H132" i="25"/>
  <c r="G132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4" i="58"/>
  <c r="G54" i="58"/>
  <c r="H5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1" i="25"/>
  <c r="H131" i="25"/>
  <c r="G131" i="25"/>
  <c r="F46" i="25"/>
  <c r="F51" i="43"/>
  <c r="H51" i="43"/>
  <c r="G51" i="43"/>
  <c r="M18" i="43"/>
  <c r="H18" i="43"/>
  <c r="K6" i="43"/>
  <c r="C21" i="40"/>
  <c r="C19" i="46"/>
  <c r="M19" i="46"/>
  <c r="K19" i="46"/>
  <c r="H1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30" i="25"/>
  <c r="H130" i="25"/>
  <c r="G130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O517" i="38" l="1"/>
  <c r="Z517" i="38"/>
  <c r="P517" i="38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9" i="25"/>
  <c r="H129" i="25"/>
  <c r="G12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28" i="25"/>
  <c r="H128" i="25"/>
  <c r="G12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7" i="25"/>
  <c r="G127" i="25"/>
  <c r="H127" i="25"/>
  <c r="O508" i="38" l="1"/>
  <c r="Z508" i="38"/>
  <c r="P507" i="38"/>
  <c r="N507" i="38"/>
  <c r="F126" i="25"/>
  <c r="G126" i="25"/>
  <c r="H126" i="25"/>
  <c r="F49" i="43"/>
  <c r="H49" i="43"/>
  <c r="G49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5" i="25"/>
  <c r="G125" i="25"/>
  <c r="H12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F34" i="31"/>
  <c r="H34" i="31"/>
  <c r="G34" i="31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4" i="25"/>
  <c r="H124" i="25"/>
  <c r="G12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23" i="25"/>
  <c r="H123" i="25"/>
  <c r="G12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22" i="25"/>
  <c r="H122" i="25"/>
  <c r="G122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21" i="25"/>
  <c r="H121" i="25"/>
  <c r="G121" i="25"/>
  <c r="K19" i="25"/>
  <c r="M72" i="25"/>
  <c r="O489" i="38" l="1"/>
  <c r="Z489" i="38"/>
  <c r="P488" i="38"/>
  <c r="N488" i="38"/>
  <c r="D487" i="38"/>
  <c r="E487" i="38"/>
  <c r="Z487" i="38" s="1"/>
  <c r="G487" i="38"/>
  <c r="H487" i="38"/>
  <c r="K487" i="38"/>
  <c r="L487" i="38" s="1"/>
  <c r="M487" i="38"/>
  <c r="N487" i="38" s="1"/>
  <c r="S487" i="38"/>
  <c r="O487" i="38" l="1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0" i="25"/>
  <c r="H120" i="25"/>
  <c r="G120" i="25"/>
  <c r="K18" i="25"/>
  <c r="F119" i="25"/>
  <c r="H119" i="25"/>
  <c r="G119" i="25"/>
  <c r="K17" i="25"/>
  <c r="P486" i="38" l="1"/>
  <c r="N486" i="38"/>
  <c r="F118" i="25"/>
  <c r="G118" i="25"/>
  <c r="H118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C19" i="85"/>
  <c r="F85" i="85"/>
  <c r="K85" i="85"/>
  <c r="M85" i="85"/>
  <c r="H19" i="85"/>
  <c r="H85" i="85"/>
  <c r="M19" i="85"/>
  <c r="F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F85" i="83"/>
  <c r="C19" i="83"/>
  <c r="H85" i="84"/>
  <c r="H85" i="83"/>
  <c r="H19" i="83"/>
  <c r="C19" i="84"/>
  <c r="M85" i="83"/>
  <c r="K85" i="84"/>
  <c r="M19" i="84"/>
  <c r="K85" i="83"/>
  <c r="F19" i="83"/>
  <c r="F85" i="84"/>
  <c r="M19" i="83"/>
  <c r="C85" i="83"/>
  <c r="F19" i="84"/>
  <c r="M85" i="84"/>
  <c r="C85" i="84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7" i="25"/>
  <c r="G117" i="25"/>
  <c r="H11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85" i="82"/>
  <c r="M19" i="82"/>
  <c r="M85" i="82"/>
  <c r="M18" i="74"/>
  <c r="C85" i="82"/>
  <c r="C19" i="82"/>
  <c r="C18" i="74"/>
  <c r="H18" i="74"/>
  <c r="H85" i="82"/>
  <c r="K85" i="82"/>
  <c r="F19" i="82"/>
  <c r="H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1" i="31"/>
  <c r="G31" i="31"/>
  <c r="H31" i="31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16" i="25"/>
  <c r="G116" i="25"/>
  <c r="H116" i="25"/>
  <c r="K15" i="25"/>
  <c r="F29" i="78"/>
  <c r="H29" i="78"/>
  <c r="G29" i="78"/>
  <c r="F29" i="70"/>
  <c r="H29" i="70"/>
  <c r="G29" i="70"/>
  <c r="K5" i="51"/>
  <c r="F6" i="70"/>
  <c r="F115" i="25"/>
  <c r="H115" i="25"/>
  <c r="G11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4" i="25"/>
  <c r="H114" i="25"/>
  <c r="G114" i="25"/>
  <c r="K14" i="25"/>
  <c r="M78" i="75"/>
  <c r="M96" i="31"/>
  <c r="C78" i="75"/>
  <c r="C96" i="31"/>
  <c r="H96" i="31"/>
  <c r="F96" i="31"/>
  <c r="K96" i="31"/>
  <c r="K78" i="75"/>
  <c r="F78" i="75"/>
  <c r="H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H19" i="64"/>
  <c r="H85" i="64"/>
  <c r="K19" i="64"/>
  <c r="M85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5" i="43"/>
  <c r="H45" i="43"/>
  <c r="G45" i="43"/>
  <c r="K3" i="43"/>
  <c r="F113" i="25"/>
  <c r="H113" i="25"/>
  <c r="G11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F27" i="63"/>
  <c r="G27" i="63"/>
  <c r="H27" i="63"/>
  <c r="C85" i="81"/>
  <c r="F85" i="81"/>
  <c r="F19" i="81"/>
  <c r="H85" i="81"/>
  <c r="M19" i="81"/>
  <c r="M85" i="81"/>
  <c r="K85" i="81"/>
  <c r="H19" i="81"/>
  <c r="O468" i="38" l="1"/>
  <c r="Z468" i="38"/>
  <c r="M66" i="8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12" i="25"/>
  <c r="H112" i="25"/>
  <c r="G11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C85" i="80"/>
  <c r="H19" i="80"/>
  <c r="K19" i="80"/>
  <c r="C19" i="80"/>
  <c r="K85" i="80"/>
  <c r="M85" i="80"/>
  <c r="M19" i="80"/>
  <c r="F85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O464" i="38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M65" i="79"/>
  <c r="C65" i="79"/>
  <c r="H65" i="79"/>
  <c r="F19" i="79"/>
  <c r="F65" i="79"/>
  <c r="C19" i="79"/>
  <c r="M19" i="79"/>
  <c r="H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11" i="25"/>
  <c r="G111" i="25"/>
  <c r="H11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0" i="25"/>
  <c r="H110" i="25"/>
  <c r="G110" i="25"/>
  <c r="F39" i="25"/>
  <c r="K12" i="25"/>
  <c r="H13" i="40"/>
  <c r="H29" i="40" s="1"/>
  <c r="O458" i="38" l="1"/>
  <c r="Z458" i="38"/>
  <c r="P457" i="38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09" i="25"/>
  <c r="G109" i="25"/>
  <c r="H10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08" i="25"/>
  <c r="H108" i="25"/>
  <c r="G10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S451" i="38"/>
  <c r="F45" i="58"/>
  <c r="H45" i="58"/>
  <c r="G45" i="58"/>
  <c r="F44" i="58"/>
  <c r="H44" i="58"/>
  <c r="G4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3" i="43"/>
  <c r="G43" i="43"/>
  <c r="H43" i="43"/>
  <c r="F107" i="25"/>
  <c r="G107" i="25"/>
  <c r="H10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H19" i="78"/>
  <c r="M19" i="78"/>
  <c r="C19" i="78"/>
  <c r="C85" i="78"/>
  <c r="H85" i="78"/>
  <c r="M85" i="78"/>
  <c r="F19" i="78"/>
  <c r="K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1" i="58"/>
  <c r="H41" i="58"/>
  <c r="G41" i="58"/>
  <c r="F42" i="43"/>
  <c r="H42" i="43"/>
  <c r="G42" i="43"/>
  <c r="F8" i="43"/>
  <c r="K2" i="43"/>
  <c r="F8" i="58"/>
  <c r="K19" i="43"/>
  <c r="Z442" i="38" l="1"/>
  <c r="O442" i="38"/>
  <c r="O443" i="38"/>
  <c r="Z443" i="38"/>
  <c r="K18" i="43"/>
  <c r="P442" i="38"/>
  <c r="U442" i="38"/>
  <c r="M71" i="25"/>
  <c r="F106" i="25"/>
  <c r="H106" i="25"/>
  <c r="G10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5" i="77"/>
  <c r="C85" i="77"/>
  <c r="K85" i="77"/>
  <c r="H19" i="77"/>
  <c r="C19" i="77"/>
  <c r="M85" i="77"/>
  <c r="F85" i="77"/>
  <c r="F19" i="77"/>
  <c r="M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05" i="25"/>
  <c r="H105" i="25"/>
  <c r="G10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4" i="25"/>
  <c r="H104" i="25"/>
  <c r="G10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03" i="25"/>
  <c r="H103" i="25"/>
  <c r="G103" i="25"/>
  <c r="F33" i="25"/>
  <c r="F266" i="7"/>
  <c r="H266" i="7"/>
  <c r="G266" i="7"/>
  <c r="K102" i="7"/>
  <c r="G23" i="50"/>
  <c r="K23" i="50" s="1"/>
  <c r="F23" i="50"/>
  <c r="M18" i="50"/>
  <c r="C18" i="50"/>
  <c r="F18" i="50"/>
  <c r="F102" i="25"/>
  <c r="H102" i="25"/>
  <c r="G10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01" i="25"/>
  <c r="H101" i="25"/>
  <c r="G10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00" i="25"/>
  <c r="H100" i="25"/>
  <c r="G10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99" i="25"/>
  <c r="H99" i="25"/>
  <c r="G99" i="25"/>
  <c r="K8" i="25"/>
  <c r="P416" i="38" l="1"/>
  <c r="N416" i="38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8" i="25"/>
  <c r="H98" i="25"/>
  <c r="G98" i="25"/>
  <c r="O416" i="38" l="1"/>
  <c r="Z416" i="38"/>
  <c r="E415" i="38"/>
  <c r="H415" i="38"/>
  <c r="K415" i="38"/>
  <c r="L415" i="38" s="1"/>
  <c r="P415" i="38" s="1"/>
  <c r="M415" i="38"/>
  <c r="U415" i="38" s="1"/>
  <c r="S415" i="38"/>
  <c r="F97" i="25"/>
  <c r="H97" i="25"/>
  <c r="G9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96" i="25"/>
  <c r="H96" i="25"/>
  <c r="G9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K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95" i="25"/>
  <c r="H95" i="25"/>
  <c r="G9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M19" i="76"/>
  <c r="K19" i="76"/>
  <c r="C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94" i="25"/>
  <c r="H94" i="25"/>
  <c r="G9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37" i="43"/>
  <c r="H37" i="43"/>
  <c r="G37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93" i="25"/>
  <c r="G93" i="25"/>
  <c r="H9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2" i="25"/>
  <c r="H92" i="25"/>
  <c r="G92" i="25"/>
  <c r="K6" i="25"/>
  <c r="O390" i="38" l="1"/>
  <c r="Z390" i="38"/>
  <c r="N389" i="38"/>
  <c r="P389" i="38"/>
  <c r="F91" i="25"/>
  <c r="G91" i="25"/>
  <c r="H9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90" i="25"/>
  <c r="G90" i="25"/>
  <c r="H9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9" i="25"/>
  <c r="G89" i="25"/>
  <c r="H8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8" i="25"/>
  <c r="G88" i="25"/>
  <c r="H8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7" i="25"/>
  <c r="G87" i="25"/>
  <c r="H87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22" i="58" s="1"/>
  <c r="F16" i="40"/>
  <c r="K94" i="7"/>
  <c r="K3" i="51"/>
  <c r="O379" i="38" l="1"/>
  <c r="O380" i="38"/>
  <c r="Z379" i="38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6" i="25"/>
  <c r="G86" i="25"/>
  <c r="H8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85" i="25"/>
  <c r="G85" i="25"/>
  <c r="H8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84" i="25"/>
  <c r="G84" i="25"/>
  <c r="H8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3" i="25"/>
  <c r="G83" i="25"/>
  <c r="H8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82" i="25"/>
  <c r="H82" i="25"/>
  <c r="G8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1" i="25"/>
  <c r="G81" i="25"/>
  <c r="H81" i="25"/>
  <c r="E372" i="38"/>
  <c r="H372" i="38"/>
  <c r="K372" i="38"/>
  <c r="L372" i="38" s="1"/>
  <c r="M372" i="38"/>
  <c r="U372" i="38" s="1"/>
  <c r="S372" i="38"/>
  <c r="N372" i="38" l="1"/>
  <c r="P372" i="38"/>
  <c r="F80" i="25"/>
  <c r="G80" i="25"/>
  <c r="H8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9" i="25"/>
  <c r="G79" i="25"/>
  <c r="H79" i="25"/>
  <c r="F21" i="25"/>
  <c r="F57" i="51"/>
  <c r="G57" i="51"/>
  <c r="H57" i="51"/>
  <c r="F11" i="51"/>
  <c r="F10" i="51"/>
  <c r="F9" i="51"/>
  <c r="C93" i="68"/>
  <c r="K93" i="68"/>
  <c r="M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8" i="25"/>
  <c r="G78" i="25"/>
  <c r="H78" i="25"/>
  <c r="K2" i="25"/>
  <c r="K72" i="25"/>
  <c r="O370" i="38" l="1"/>
  <c r="Z370" i="38"/>
  <c r="K7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77" i="25"/>
  <c r="G77" i="25"/>
  <c r="H77" i="25"/>
  <c r="F20" i="25"/>
  <c r="F55" i="51"/>
  <c r="G55" i="51"/>
  <c r="H55" i="51"/>
  <c r="F7" i="51"/>
  <c r="P364" i="38" l="1"/>
  <c r="N364" i="38"/>
  <c r="K80" i="53"/>
  <c r="F80" i="53"/>
  <c r="H76" i="25"/>
  <c r="G76" i="25"/>
  <c r="F76" i="25"/>
  <c r="M704" i="25"/>
  <c r="H704" i="25"/>
  <c r="C704" i="25"/>
  <c r="F680" i="25"/>
  <c r="F679" i="25"/>
  <c r="F678" i="25"/>
  <c r="F677" i="25"/>
  <c r="F676" i="25"/>
  <c r="F675" i="25"/>
  <c r="F674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F586" i="25"/>
  <c r="F585" i="25"/>
  <c r="F584" i="25"/>
  <c r="K583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05" i="25"/>
  <c r="M705" i="25"/>
  <c r="C705" i="25"/>
  <c r="H705" i="25"/>
  <c r="K705" i="25"/>
  <c r="O364" i="38" l="1"/>
  <c r="Z364" i="38"/>
  <c r="N363" i="38"/>
  <c r="F704" i="25"/>
  <c r="K704" i="25"/>
  <c r="P363" i="38"/>
  <c r="O363" i="38" l="1"/>
  <c r="Z363" i="38"/>
  <c r="M44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6" i="51"/>
  <c r="C236" i="51"/>
  <c r="F230" i="51"/>
  <c r="F229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F211" i="51"/>
  <c r="K210" i="51"/>
  <c r="F210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P43" i="51"/>
  <c r="H131" i="51"/>
  <c r="G131" i="51"/>
  <c r="F131" i="51"/>
  <c r="P42" i="51"/>
  <c r="H130" i="51"/>
  <c r="G130" i="51"/>
  <c r="F130" i="51"/>
  <c r="P41" i="51"/>
  <c r="H129" i="51"/>
  <c r="G129" i="51"/>
  <c r="F129" i="51"/>
  <c r="P40" i="51"/>
  <c r="H128" i="51"/>
  <c r="G128" i="51"/>
  <c r="F128" i="51"/>
  <c r="P39" i="51"/>
  <c r="H127" i="51"/>
  <c r="G127" i="51"/>
  <c r="F127" i="51"/>
  <c r="P38" i="51"/>
  <c r="H126" i="51"/>
  <c r="G126" i="51"/>
  <c r="F126" i="51"/>
  <c r="P37" i="51"/>
  <c r="H125" i="51"/>
  <c r="G125" i="51"/>
  <c r="F125" i="51"/>
  <c r="P36" i="51"/>
  <c r="H124" i="51"/>
  <c r="G124" i="51"/>
  <c r="F124" i="51"/>
  <c r="P35" i="51"/>
  <c r="H123" i="51"/>
  <c r="G123" i="51"/>
  <c r="F123" i="51"/>
  <c r="P34" i="51"/>
  <c r="H122" i="51"/>
  <c r="G122" i="51"/>
  <c r="F122" i="51"/>
  <c r="P33" i="51"/>
  <c r="H121" i="51"/>
  <c r="G121" i="51"/>
  <c r="F121" i="51"/>
  <c r="P32" i="51"/>
  <c r="H120" i="51"/>
  <c r="G120" i="51"/>
  <c r="F120" i="51"/>
  <c r="P31" i="51"/>
  <c r="H119" i="51"/>
  <c r="G119" i="51"/>
  <c r="F119" i="51"/>
  <c r="P30" i="51"/>
  <c r="H118" i="51"/>
  <c r="G118" i="51"/>
  <c r="F118" i="51"/>
  <c r="P29" i="51"/>
  <c r="H117" i="51"/>
  <c r="G117" i="51"/>
  <c r="F11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H187" i="25"/>
  <c r="G187" i="25"/>
  <c r="H186" i="25"/>
  <c r="G186" i="25"/>
  <c r="H185" i="25"/>
  <c r="G185" i="25"/>
  <c r="H184" i="25"/>
  <c r="G184" i="25"/>
  <c r="H183" i="25"/>
  <c r="G183" i="25"/>
  <c r="H182" i="25"/>
  <c r="G182" i="25"/>
  <c r="H71" i="25"/>
  <c r="C7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34"/>
  <c r="H81" i="61"/>
  <c r="F23" i="58"/>
  <c r="F19" i="55"/>
  <c r="H86" i="53"/>
  <c r="C19" i="54"/>
  <c r="K156" i="49"/>
  <c r="K19" i="53"/>
  <c r="F77" i="70"/>
  <c r="F55" i="50"/>
  <c r="C119" i="7"/>
  <c r="F19" i="53"/>
  <c r="M19" i="69"/>
  <c r="H19" i="3"/>
  <c r="F72" i="59"/>
  <c r="C72" i="59"/>
  <c r="F19" i="59"/>
  <c r="C19" i="64"/>
  <c r="K19" i="73"/>
  <c r="K65" i="63"/>
  <c r="K77" i="70"/>
  <c r="M19" i="63"/>
  <c r="C92" i="45"/>
  <c r="F19" i="60"/>
  <c r="K92" i="45"/>
  <c r="M72" i="59"/>
  <c r="C19" i="73"/>
  <c r="H30" i="40"/>
  <c r="C65" i="71"/>
  <c r="K19" i="69"/>
  <c r="H19" i="53"/>
  <c r="C63" i="66"/>
  <c r="H19" i="60"/>
  <c r="F19" i="66"/>
  <c r="K86" i="53"/>
  <c r="H19" i="70"/>
  <c r="C55" i="50"/>
  <c r="C19" i="53"/>
  <c r="F67" i="60"/>
  <c r="K67" i="60"/>
  <c r="F156" i="49"/>
  <c r="C19" i="71"/>
  <c r="F30" i="40"/>
  <c r="M146" i="58"/>
  <c r="C19" i="52"/>
  <c r="C51" i="54"/>
  <c r="H19" i="41"/>
  <c r="K55" i="50"/>
  <c r="K19" i="70"/>
  <c r="K63" i="66"/>
  <c r="K19" i="72"/>
  <c r="F19" i="72"/>
  <c r="H72" i="59"/>
  <c r="M19" i="75"/>
  <c r="M19" i="62"/>
  <c r="K51" i="54"/>
  <c r="K213" i="57"/>
  <c r="C86" i="53"/>
  <c r="F100" i="34"/>
  <c r="M67" i="60"/>
  <c r="M19" i="41"/>
  <c r="C19" i="69"/>
  <c r="C19" i="3"/>
  <c r="F86" i="53"/>
  <c r="K30" i="40"/>
  <c r="F65" i="71"/>
  <c r="M19" i="50"/>
  <c r="C65" i="63"/>
  <c r="H19" i="45"/>
  <c r="K90" i="72"/>
  <c r="F19" i="73"/>
  <c r="C19" i="75"/>
  <c r="H30" i="49"/>
  <c r="K72" i="59"/>
  <c r="K19" i="52"/>
  <c r="C19" i="59"/>
  <c r="F81" i="61"/>
  <c r="H119" i="7"/>
  <c r="M81" i="61"/>
  <c r="K19" i="54"/>
  <c r="C19" i="61"/>
  <c r="C19" i="55"/>
  <c r="K23" i="17"/>
  <c r="K19" i="34"/>
  <c r="K94" i="52"/>
  <c r="H90" i="72"/>
  <c r="F30" i="49"/>
  <c r="F19" i="54"/>
  <c r="M19" i="55"/>
  <c r="M19" i="53"/>
  <c r="M55" i="50"/>
  <c r="C19" i="41"/>
  <c r="C19" i="70"/>
  <c r="M77" i="70"/>
  <c r="K65" i="71"/>
  <c r="H63" i="66"/>
  <c r="F19" i="68"/>
  <c r="H19" i="50"/>
  <c r="C213" i="57"/>
  <c r="M19" i="61"/>
  <c r="H19" i="66"/>
  <c r="H19" i="73"/>
  <c r="C25" i="31"/>
  <c r="C90" i="72"/>
  <c r="M156" i="49"/>
  <c r="M86" i="53"/>
  <c r="K19" i="68"/>
  <c r="H92" i="45"/>
  <c r="F19" i="34"/>
  <c r="K19" i="3"/>
  <c r="C19" i="62"/>
  <c r="H67" i="60"/>
  <c r="H75" i="41"/>
  <c r="C19" i="45"/>
  <c r="F19" i="61"/>
  <c r="F19" i="50"/>
  <c r="K19" i="66"/>
  <c r="M19" i="70"/>
  <c r="H65" i="63"/>
  <c r="M19" i="71"/>
  <c r="K451" i="17"/>
  <c r="F23" i="17"/>
  <c r="F19" i="43"/>
  <c r="C94" i="52"/>
  <c r="M100" i="34"/>
  <c r="C451" i="17"/>
  <c r="F94" i="52"/>
  <c r="H19" i="68"/>
  <c r="M19" i="60"/>
  <c r="F19" i="64"/>
  <c r="H25" i="31"/>
  <c r="F19" i="69"/>
  <c r="H19" i="59"/>
  <c r="F85" i="64"/>
  <c r="C67" i="60"/>
  <c r="H23" i="17"/>
  <c r="C19" i="72"/>
  <c r="C77" i="70"/>
  <c r="K30" i="49"/>
  <c r="K19" i="61"/>
  <c r="K19" i="60"/>
  <c r="M19" i="34"/>
  <c r="C19" i="60"/>
  <c r="F72" i="25"/>
  <c r="F42" i="51"/>
  <c r="M23" i="58"/>
  <c r="F19" i="41"/>
  <c r="M94" i="52"/>
  <c r="M19" i="72"/>
  <c r="H77" i="70"/>
  <c r="K19" i="45"/>
  <c r="K19" i="75"/>
  <c r="K25" i="31"/>
  <c r="H19" i="72"/>
  <c r="K19" i="50"/>
  <c r="F19" i="45"/>
  <c r="K19" i="41"/>
  <c r="F19" i="52"/>
  <c r="H19" i="55"/>
  <c r="F18" i="74"/>
  <c r="C23" i="58"/>
  <c r="C100" i="34"/>
  <c r="C23" i="17"/>
  <c r="F92" i="45"/>
  <c r="H19" i="63"/>
  <c r="C81" i="61"/>
  <c r="F90" i="72"/>
  <c r="F25" i="31"/>
  <c r="M65" i="63"/>
  <c r="H55" i="50"/>
  <c r="C75" i="41"/>
  <c r="F65" i="63"/>
  <c r="K19" i="71"/>
  <c r="M19" i="45"/>
  <c r="H19" i="61"/>
  <c r="K19" i="59"/>
  <c r="H19" i="71"/>
  <c r="K23" i="58"/>
  <c r="M19" i="68"/>
  <c r="H19" i="75"/>
  <c r="H19" i="52"/>
  <c r="F451" i="17"/>
  <c r="M119" i="7"/>
  <c r="F213" i="57"/>
  <c r="F146" i="58"/>
  <c r="M30" i="40"/>
  <c r="M75" i="41"/>
  <c r="C30" i="49"/>
  <c r="F75" i="41"/>
  <c r="F19" i="3"/>
  <c r="C146" i="58"/>
  <c r="M19" i="3"/>
  <c r="F19" i="75"/>
  <c r="F19" i="70"/>
  <c r="F23" i="57"/>
  <c r="M23" i="17"/>
  <c r="C23" i="57"/>
  <c r="M25" i="31"/>
  <c r="M63" i="66"/>
  <c r="H146" i="58"/>
  <c r="H94" i="52"/>
  <c r="F63" i="66"/>
  <c r="F19" i="62"/>
  <c r="C19" i="68"/>
  <c r="H51" i="54"/>
  <c r="C72" i="25"/>
  <c r="H156" i="49"/>
  <c r="H100" i="34"/>
  <c r="H213" i="57"/>
  <c r="F19" i="63"/>
  <c r="H451" i="17"/>
  <c r="F119" i="7"/>
  <c r="M92" i="45"/>
  <c r="M451" i="17"/>
  <c r="H19" i="34"/>
  <c r="M90" i="72"/>
  <c r="C85" i="64"/>
  <c r="K19" i="63"/>
  <c r="M19" i="73"/>
  <c r="M30" i="49"/>
  <c r="M51" i="54"/>
  <c r="M19" i="52"/>
  <c r="C19" i="66"/>
  <c r="F19" i="71"/>
  <c r="M19" i="59"/>
  <c r="K81" i="61"/>
  <c r="C30" i="40"/>
  <c r="K18" i="74"/>
  <c r="M65" i="71"/>
  <c r="F51" i="54"/>
  <c r="H19" i="54"/>
  <c r="M42" i="51"/>
  <c r="H23" i="58"/>
  <c r="K146" i="58"/>
  <c r="M19" i="66"/>
  <c r="C19" i="63"/>
  <c r="M19" i="54"/>
  <c r="K100" i="34"/>
  <c r="H19" i="69"/>
  <c r="M213" i="57"/>
  <c r="K19" i="55"/>
  <c r="C19" i="50"/>
  <c r="H19" i="62"/>
  <c r="M23" i="57"/>
  <c r="C156" i="49"/>
  <c r="H65" i="71"/>
  <c r="K75" i="41"/>
  <c r="K119" i="7"/>
  <c r="K19" i="62"/>
  <c r="K23" i="57"/>
  <c r="H72" i="25"/>
  <c r="K42" i="51"/>
  <c r="V601" i="38" l="1"/>
  <c r="X601" i="38" s="1"/>
  <c r="V600" i="38"/>
  <c r="X600" i="38" s="1"/>
  <c r="F41" i="5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X62" i="38"/>
  <c r="O66" i="38"/>
  <c r="O70" i="38"/>
  <c r="O74" i="38"/>
  <c r="X74" i="38"/>
  <c r="O78" i="38"/>
  <c r="O97" i="38"/>
  <c r="X97" i="38"/>
  <c r="O101" i="38"/>
  <c r="O105" i="38"/>
  <c r="O109" i="38"/>
  <c r="O113" i="38"/>
  <c r="X113" i="38"/>
  <c r="O117" i="38"/>
  <c r="O121" i="38"/>
  <c r="O125" i="38"/>
  <c r="O129" i="38"/>
  <c r="O133" i="38"/>
  <c r="O137" i="38"/>
  <c r="O141" i="38"/>
  <c r="O145" i="38"/>
  <c r="O158" i="38"/>
  <c r="O174" i="38"/>
  <c r="O190" i="38"/>
  <c r="X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X26" i="38"/>
  <c r="O30" i="38"/>
  <c r="O34" i="38"/>
  <c r="O38" i="38"/>
  <c r="X38" i="38"/>
  <c r="O89" i="38"/>
  <c r="O93" i="38"/>
  <c r="X93" i="38"/>
  <c r="O166" i="38"/>
  <c r="O348" i="38"/>
  <c r="O29" i="38"/>
  <c r="X29" i="38"/>
  <c r="O33" i="38"/>
  <c r="O37" i="38"/>
  <c r="O41" i="38"/>
  <c r="O45" i="38"/>
  <c r="O49" i="38"/>
  <c r="O53" i="38"/>
  <c r="O57" i="38"/>
  <c r="O61" i="38"/>
  <c r="X61" i="38"/>
  <c r="O65" i="38"/>
  <c r="X65" i="38"/>
  <c r="O69" i="38"/>
  <c r="O73" i="38"/>
  <c r="O77" i="38"/>
  <c r="O81" i="38"/>
  <c r="X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X132" i="38"/>
  <c r="O136" i="38"/>
  <c r="O140" i="38"/>
  <c r="O144" i="38"/>
  <c r="O148" i="38"/>
  <c r="O156" i="38"/>
  <c r="O164" i="38"/>
  <c r="O172" i="38"/>
  <c r="X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X55" i="38"/>
  <c r="O75" i="38"/>
  <c r="O86" i="38"/>
  <c r="O98" i="38"/>
  <c r="O114" i="38"/>
  <c r="O160" i="38"/>
  <c r="X160" i="38"/>
  <c r="O262" i="38"/>
  <c r="O159" i="38"/>
  <c r="O285" i="38"/>
  <c r="O42" i="38"/>
  <c r="O46" i="38"/>
  <c r="O50" i="38"/>
  <c r="O54" i="38"/>
  <c r="O82" i="38"/>
  <c r="X82" i="38"/>
  <c r="O150" i="38"/>
  <c r="O182" i="38"/>
  <c r="X182" i="38"/>
  <c r="O198" i="38"/>
  <c r="O308" i="38"/>
  <c r="X308" i="38"/>
  <c r="O356" i="38"/>
  <c r="O155" i="38"/>
  <c r="O163" i="38"/>
  <c r="O171" i="38"/>
  <c r="O179" i="38"/>
  <c r="O187" i="38"/>
  <c r="O195" i="38"/>
  <c r="O265" i="38"/>
  <c r="O289" i="38"/>
  <c r="O297" i="38"/>
  <c r="O305" i="38"/>
  <c r="X305" i="38"/>
  <c r="O313" i="38"/>
  <c r="O321" i="38"/>
  <c r="O337" i="38"/>
  <c r="O345" i="38"/>
  <c r="O35" i="38"/>
  <c r="X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X151" i="38"/>
  <c r="O175" i="38"/>
  <c r="O191" i="38"/>
  <c r="O28" i="38"/>
  <c r="O32" i="38"/>
  <c r="X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X80" i="38"/>
  <c r="O84" i="38"/>
  <c r="O87" i="38"/>
  <c r="O91" i="38"/>
  <c r="O95" i="38"/>
  <c r="O99" i="38"/>
  <c r="O103" i="38"/>
  <c r="X103" i="38"/>
  <c r="O107" i="38"/>
  <c r="O111" i="38"/>
  <c r="O115" i="38"/>
  <c r="O119" i="38"/>
  <c r="O123" i="38"/>
  <c r="X123" i="38"/>
  <c r="O127" i="38"/>
  <c r="O131" i="38"/>
  <c r="O135" i="38"/>
  <c r="O139" i="38"/>
  <c r="O143" i="38"/>
  <c r="X143" i="38"/>
  <c r="O147" i="38"/>
  <c r="O154" i="38"/>
  <c r="O162" i="38"/>
  <c r="O170" i="38"/>
  <c r="O178" i="38"/>
  <c r="O186" i="38"/>
  <c r="X186" i="38"/>
  <c r="O194" i="38"/>
  <c r="O202" i="38"/>
  <c r="O218" i="38"/>
  <c r="O226" i="38"/>
  <c r="O264" i="38"/>
  <c r="O272" i="38"/>
  <c r="X272" i="38"/>
  <c r="O328" i="38"/>
  <c r="O336" i="38"/>
  <c r="O153" i="38"/>
  <c r="O161" i="38"/>
  <c r="O169" i="38"/>
  <c r="O177" i="38"/>
  <c r="O185" i="38"/>
  <c r="O193" i="38"/>
  <c r="O201" i="38"/>
  <c r="X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01" i="38" s="1"/>
  <c r="Y601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X85" i="38" s="1"/>
  <c r="V26" i="38"/>
  <c r="W40" i="38"/>
  <c r="V46" i="38"/>
  <c r="X46" i="38" s="1"/>
  <c r="V53" i="38"/>
  <c r="X53" i="38" s="1"/>
  <c r="V97" i="38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V49" i="38"/>
  <c r="X49" i="38" s="1"/>
  <c r="W62" i="38"/>
  <c r="W64" i="38"/>
  <c r="Y64" i="38" s="1"/>
  <c r="W81" i="38"/>
  <c r="Y81" i="38" s="1"/>
  <c r="V82" i="38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Y36" i="38" s="1"/>
  <c r="W49" i="38"/>
  <c r="Y49" i="38" s="1"/>
  <c r="W56" i="38"/>
  <c r="V65" i="38"/>
  <c r="W69" i="38"/>
  <c r="Y69" i="38" s="1"/>
  <c r="P151" i="38"/>
  <c r="V174" i="38"/>
  <c r="X174" i="38" s="1"/>
  <c r="V206" i="38"/>
  <c r="V222" i="38"/>
  <c r="V324" i="38"/>
  <c r="V329" i="38"/>
  <c r="W52" i="38"/>
  <c r="Y52" i="38" s="1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V158" i="38"/>
  <c r="X158" i="38" s="1"/>
  <c r="V148" i="38"/>
  <c r="X148" i="38" s="1"/>
  <c r="V129" i="38"/>
  <c r="X129" i="38" s="1"/>
  <c r="V123" i="38"/>
  <c r="V339" i="38"/>
  <c r="V320" i="38"/>
  <c r="V290" i="38"/>
  <c r="X290" i="38" s="1"/>
  <c r="V272" i="38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V144" i="38"/>
  <c r="X144" i="38" s="1"/>
  <c r="V142" i="38"/>
  <c r="X142" i="38" s="1"/>
  <c r="V140" i="38"/>
  <c r="X140" i="38" s="1"/>
  <c r="V138" i="38"/>
  <c r="X138" i="38" s="1"/>
  <c r="V113" i="38"/>
  <c r="V107" i="38"/>
  <c r="X107" i="38" s="1"/>
  <c r="V99" i="38"/>
  <c r="X99" i="38" s="1"/>
  <c r="V91" i="38"/>
  <c r="X91" i="38" s="1"/>
  <c r="V80" i="38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V172" i="38"/>
  <c r="V163" i="38"/>
  <c r="X163" i="38" s="1"/>
  <c r="V132" i="38"/>
  <c r="V124" i="38"/>
  <c r="X124" i="38" s="1"/>
  <c r="V92" i="38"/>
  <c r="X92" i="38" s="1"/>
  <c r="V88" i="38"/>
  <c r="X88" i="38" s="1"/>
  <c r="V83" i="38"/>
  <c r="X83" i="38" s="1"/>
  <c r="V74" i="38"/>
  <c r="V41" i="38"/>
  <c r="X41" i="38" s="1"/>
  <c r="V37" i="38"/>
  <c r="X37" i="38" s="1"/>
  <c r="V4" i="38"/>
  <c r="W7" i="38"/>
  <c r="W16" i="38"/>
  <c r="W41" i="38"/>
  <c r="Y41" i="38" s="1"/>
  <c r="V61" i="38"/>
  <c r="V81" i="38"/>
  <c r="V57" i="38"/>
  <c r="X57" i="38" s="1"/>
  <c r="W76" i="38"/>
  <c r="Y76" i="38" s="1"/>
  <c r="V109" i="38"/>
  <c r="X109" i="38" s="1"/>
  <c r="V115" i="38"/>
  <c r="X115" i="38" s="1"/>
  <c r="V146" i="38"/>
  <c r="X146" i="38" s="1"/>
  <c r="V147" i="38"/>
  <c r="X147" i="38" s="1"/>
  <c r="V201" i="38"/>
  <c r="U250" i="38"/>
  <c r="N250" i="38"/>
  <c r="V305" i="38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Y39" i="38" s="1"/>
  <c r="W31" i="38"/>
  <c r="W82" i="38"/>
  <c r="Y82" i="38" s="1"/>
  <c r="W74" i="38"/>
  <c r="Y74" i="38" s="1"/>
  <c r="W66" i="38"/>
  <c r="Y66" i="38" s="1"/>
  <c r="W58" i="38"/>
  <c r="W50" i="38"/>
  <c r="Y50" i="38" s="1"/>
  <c r="W42" i="38"/>
  <c r="Y42" i="38" s="1"/>
  <c r="W34" i="38"/>
  <c r="Y34" i="38" s="1"/>
  <c r="W26" i="38"/>
  <c r="Y26" i="38" s="1"/>
  <c r="W18" i="38"/>
  <c r="W10" i="38"/>
  <c r="W83" i="38"/>
  <c r="Y83" i="38" s="1"/>
  <c r="W75" i="38"/>
  <c r="Y75" i="38" s="1"/>
  <c r="W67" i="38"/>
  <c r="Y67" i="38" s="1"/>
  <c r="W59" i="38"/>
  <c r="Y59" i="38" s="1"/>
  <c r="W51" i="38"/>
  <c r="Y51" i="38" s="1"/>
  <c r="W43" i="38"/>
  <c r="Y43" i="38" s="1"/>
  <c r="W35" i="38"/>
  <c r="Y35" i="38" s="1"/>
  <c r="W27" i="38"/>
  <c r="Y27" i="38" s="1"/>
  <c r="W78" i="38"/>
  <c r="W60" i="38"/>
  <c r="W48" i="38"/>
  <c r="Y48" i="38" s="1"/>
  <c r="W33" i="38"/>
  <c r="Y33" i="38" s="1"/>
  <c r="W29" i="38"/>
  <c r="Y29" i="38" s="1"/>
  <c r="W19" i="38"/>
  <c r="W13" i="38"/>
  <c r="W53" i="38"/>
  <c r="Y53" i="38" s="1"/>
  <c r="W38" i="38"/>
  <c r="Y38" i="38" s="1"/>
  <c r="W15" i="38"/>
  <c r="W11" i="38"/>
  <c r="W5" i="38"/>
  <c r="W84" i="38"/>
  <c r="W72" i="38"/>
  <c r="Y72" i="38" s="1"/>
  <c r="W57" i="38"/>
  <c r="Y57" i="38" s="1"/>
  <c r="W17" i="38"/>
  <c r="W80" i="38"/>
  <c r="W65" i="38"/>
  <c r="W61" i="38"/>
  <c r="W46" i="38"/>
  <c r="Y46" i="38" s="1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Y73" i="38" s="1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W44" i="38"/>
  <c r="V45" i="38"/>
  <c r="X45" i="38" s="1"/>
  <c r="P47" i="38"/>
  <c r="V67" i="38"/>
  <c r="X67" i="38" s="1"/>
  <c r="W77" i="38"/>
  <c r="Y77" i="38" s="1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7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60" i="46"/>
  <c r="F51" i="24"/>
  <c r="F120" i="40"/>
  <c r="M68" i="43"/>
  <c r="Q10" i="43" s="1"/>
  <c r="F236" i="51"/>
  <c r="K236" i="51"/>
  <c r="Q2" i="44"/>
  <c r="Q3" i="44" s="1"/>
  <c r="Q6" i="44" s="1"/>
  <c r="Q2" i="32"/>
  <c r="Q8" i="32" s="1"/>
  <c r="F44" i="26"/>
  <c r="K44" i="26"/>
  <c r="Q2" i="71"/>
  <c r="M104" i="49"/>
  <c r="Q2" i="25"/>
  <c r="W600" i="38" l="1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Q59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Q599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Q591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0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Y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Y217" i="38" s="1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Y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Y242" i="38" s="1"/>
  <c r="Q9" i="22"/>
  <c r="Q5" i="22"/>
  <c r="Q3" i="22"/>
  <c r="Q6" i="22" s="1"/>
  <c r="Q8" i="22"/>
  <c r="W338" i="38"/>
  <c r="Y338" i="38" s="1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Y224" i="38" s="1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Y222" i="38" s="1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Y274" i="38" s="1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Y330" i="38" s="1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Y203" i="38" s="1"/>
  <c r="W133" i="38"/>
  <c r="Y133" i="38" s="1"/>
  <c r="W182" i="38"/>
  <c r="Y182" i="38" s="1"/>
  <c r="W199" i="38"/>
  <c r="Y199" i="38" s="1"/>
  <c r="W326" i="38"/>
  <c r="W225" i="38"/>
  <c r="Y225" i="38" s="1"/>
  <c r="W248" i="38"/>
  <c r="Y248" i="38" s="1"/>
  <c r="W276" i="38"/>
  <c r="Y276" i="38" s="1"/>
  <c r="W311" i="38"/>
  <c r="Y311" i="38" s="1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Y219" i="38" s="1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Y207" i="38" s="1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Y340" i="38" s="1"/>
  <c r="W362" i="38"/>
  <c r="Y362" i="38" s="1"/>
  <c r="Q42" i="38"/>
  <c r="Q3" i="63"/>
  <c r="Q6" i="63" s="1"/>
  <c r="Q5" i="63"/>
  <c r="Q8" i="63"/>
  <c r="M46" i="46"/>
  <c r="Q10" i="46" s="1"/>
  <c r="W243" i="38"/>
  <c r="Y243" i="38" s="1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Y354" i="38" s="1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Y200" i="38" s="1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Y210" i="38" s="1"/>
  <c r="W106" i="38"/>
  <c r="Y106" i="38" s="1"/>
  <c r="W166" i="38"/>
  <c r="Y166" i="38" s="1"/>
  <c r="W122" i="38"/>
  <c r="Y122" i="38" s="1"/>
  <c r="W300" i="38"/>
  <c r="Y300" i="38" s="1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Y206" i="38" s="1"/>
  <c r="W174" i="38"/>
  <c r="Y174" i="38" s="1"/>
  <c r="W213" i="38"/>
  <c r="W138" i="38"/>
  <c r="Y138" i="38" s="1"/>
  <c r="W228" i="38"/>
  <c r="Y228" i="38" s="1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Y331" i="38" s="1"/>
  <c r="W363" i="38"/>
  <c r="Y363" i="38" s="1"/>
  <c r="W305" i="38"/>
  <c r="Y305" i="38" s="1"/>
  <c r="W232" i="38"/>
  <c r="Y232" i="38" s="1"/>
  <c r="W264" i="38"/>
  <c r="Y264" i="38" s="1"/>
  <c r="W344" i="38"/>
  <c r="W236" i="38"/>
  <c r="W259" i="38"/>
  <c r="Y259" i="38" s="1"/>
  <c r="W334" i="38"/>
  <c r="W296" i="38"/>
  <c r="Y296" i="38" s="1"/>
  <c r="W233" i="38"/>
  <c r="W246" i="38"/>
  <c r="W235" i="38"/>
  <c r="Y235" i="38" s="1"/>
  <c r="W308" i="38"/>
  <c r="Y308" i="38" s="1"/>
  <c r="W263" i="38"/>
  <c r="Y263" i="38" s="1"/>
  <c r="W272" i="38"/>
  <c r="Y272" i="38" s="1"/>
  <c r="W332" i="38"/>
  <c r="Y332" i="38" s="1"/>
  <c r="W277" i="38"/>
  <c r="Y277" i="38" s="1"/>
  <c r="W234" i="38"/>
  <c r="Y234" i="38" s="1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Y237" i="38" s="1"/>
  <c r="W261" i="38"/>
  <c r="Y261" i="38" s="1"/>
  <c r="W346" i="38"/>
  <c r="Y346" i="38" s="1"/>
  <c r="W241" i="38"/>
  <c r="Y241" i="38" s="1"/>
  <c r="W324" i="38"/>
  <c r="Y324" i="38" s="1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Y251" i="38" s="1"/>
  <c r="W302" i="38"/>
  <c r="Y302" i="38" s="1"/>
  <c r="W266" i="38"/>
  <c r="W249" i="38"/>
  <c r="W258" i="38"/>
  <c r="W321" i="38"/>
  <c r="Y321" i="38" s="1"/>
  <c r="W273" i="38"/>
  <c r="W280" i="38"/>
  <c r="Y280" i="38" s="1"/>
  <c r="W262" i="38"/>
  <c r="Y262" i="38" s="1"/>
  <c r="W284" i="38"/>
  <c r="Y284" i="38" s="1"/>
  <c r="W244" i="38"/>
  <c r="Y244" i="38" s="1"/>
  <c r="W306" i="38"/>
  <c r="W315" i="38"/>
  <c r="Y315" i="38" s="1"/>
  <c r="W356" i="38"/>
  <c r="Y356" i="38" s="1"/>
  <c r="W355" i="38"/>
  <c r="Y355" i="38" s="1"/>
  <c r="W350" i="38"/>
  <c r="Y350" i="38" s="1"/>
  <c r="Q46" i="38"/>
  <c r="Q62" i="38"/>
  <c r="W257" i="38"/>
  <c r="Y257" i="38" s="1"/>
  <c r="Q75" i="38"/>
  <c r="W316" i="38"/>
  <c r="W283" i="38"/>
  <c r="Y283" i="38" s="1"/>
  <c r="W229" i="38"/>
  <c r="W255" i="38"/>
  <c r="Y255" i="38" s="1"/>
  <c r="W336" i="38"/>
  <c r="Y336" i="38" s="1"/>
  <c r="W282" i="38"/>
  <c r="Y282" i="38" s="1"/>
  <c r="W275" i="38"/>
  <c r="Y275" i="38" s="1"/>
  <c r="W269" i="38"/>
  <c r="W352" i="38"/>
  <c r="Y352" i="38" s="1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Y281" i="38" s="1"/>
  <c r="W312" i="38"/>
  <c r="Y312" i="38" s="1"/>
  <c r="W279" i="38"/>
  <c r="Y279" i="38" s="1"/>
  <c r="W265" i="38"/>
  <c r="Y265" i="38" s="1"/>
  <c r="W301" i="38"/>
  <c r="Y301" i="38" s="1"/>
  <c r="W286" i="38"/>
  <c r="Y286" i="38" s="1"/>
  <c r="W270" i="38"/>
  <c r="Y270" i="38" s="1"/>
  <c r="W292" i="38"/>
  <c r="W260" i="38"/>
  <c r="W317" i="38"/>
  <c r="W323" i="38"/>
  <c r="Y323" i="38" s="1"/>
  <c r="W359" i="38"/>
  <c r="W295" i="38"/>
  <c r="Y295" i="38" s="1"/>
  <c r="W358" i="38"/>
  <c r="Y358" i="38" s="1"/>
  <c r="Q66" i="38"/>
  <c r="Q40" i="38"/>
  <c r="Q71" i="38"/>
  <c r="Q83" i="38"/>
  <c r="W271" i="38"/>
  <c r="Y271" i="38" s="1"/>
  <c r="W238" i="38"/>
  <c r="Y238" i="38" s="1"/>
  <c r="W318" i="38"/>
  <c r="W349" i="38"/>
  <c r="W327" i="38"/>
  <c r="Y327" i="38" s="1"/>
  <c r="W287" i="38"/>
  <c r="W291" i="38"/>
  <c r="W250" i="38"/>
  <c r="Y250" i="38" s="1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Y230" i="38" s="1"/>
  <c r="W322" i="38"/>
  <c r="Y322" i="38" s="1"/>
  <c r="W294" i="38"/>
  <c r="W285" i="38"/>
  <c r="Y285" i="38" s="1"/>
  <c r="W239" i="38"/>
  <c r="Y239" i="38" s="1"/>
  <c r="W290" i="38"/>
  <c r="Y290" i="38" s="1"/>
  <c r="W278" i="38"/>
  <c r="Y278" i="38" s="1"/>
  <c r="W297" i="38"/>
  <c r="Y297" i="38" s="1"/>
  <c r="W268" i="38"/>
  <c r="Y268" i="38" s="1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Y341" i="38" l="1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5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2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1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2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3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4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<sst xmlns="http://schemas.openxmlformats.org/spreadsheetml/2006/main" count="7128" uniqueCount="1004">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</sst>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3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4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417"/>
      <tableStyleElement type="headerRow" dxfId="2416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43169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84936"/>
        <c:axId val="444859400"/>
      </c:scatterChart>
      <c:valAx>
        <c:axId val="198984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59400"/>
        <c:crosses val="autoZero"/>
        <c:crossBetween val="midCat"/>
      </c:valAx>
      <c:valAx>
        <c:axId val="44485940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84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43169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96104"/>
        <c:axId val="433968200"/>
      </c:scatterChart>
      <c:valAx>
        <c:axId val="19899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968200"/>
        <c:crosses val="autoZero"/>
        <c:crossBetween val="midCat"/>
      </c:valAx>
      <c:valAx>
        <c:axId val="433968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9610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43169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892184"/>
        <c:axId val="434503992"/>
      </c:scatterChart>
      <c:valAx>
        <c:axId val="443892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503992"/>
        <c:crosses val="autoZero"/>
        <c:crossBetween val="midCat"/>
      </c:valAx>
      <c:valAx>
        <c:axId val="4345039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92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43169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825544"/>
        <c:axId val="454829624"/>
      </c:scatterChart>
      <c:valAx>
        <c:axId val="198825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29624"/>
        <c:crosses val="autoZero"/>
        <c:crossBetween val="midCat"/>
      </c:valAx>
      <c:valAx>
        <c:axId val="45482962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825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43169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91416"/>
        <c:axId val="198191808"/>
      </c:scatterChart>
      <c:valAx>
        <c:axId val="198191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91808"/>
        <c:crosses val="autoZero"/>
        <c:crossBetween val="midCat"/>
      </c:valAx>
      <c:valAx>
        <c:axId val="19819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91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43169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0.12880039717941791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92592"/>
        <c:axId val="198192984"/>
      </c:scatterChart>
      <c:valAx>
        <c:axId val="1981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92984"/>
        <c:crosses val="autoZero"/>
        <c:crossBetween val="midCat"/>
      </c:valAx>
      <c:valAx>
        <c:axId val="19819298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43169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93768"/>
        <c:axId val="198194160"/>
      </c:scatterChart>
      <c:valAx>
        <c:axId val="198193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94160"/>
        <c:crosses val="autoZero"/>
        <c:crossBetween val="midCat"/>
      </c:valAx>
      <c:valAx>
        <c:axId val="198194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937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43169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95336"/>
        <c:axId val="200561600"/>
      </c:scatterChart>
      <c:valAx>
        <c:axId val="198195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61600"/>
        <c:crosses val="autoZero"/>
        <c:crossBetween val="midCat"/>
      </c:valAx>
      <c:valAx>
        <c:axId val="20056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95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648144"/>
        <c:axId val="454648536"/>
      </c:lineChart>
      <c:dateAx>
        <c:axId val="454648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8536"/>
        <c:crosses val="autoZero"/>
        <c:auto val="1"/>
        <c:lblOffset val="100"/>
        <c:baseTimeUnit val="days"/>
      </c:dateAx>
      <c:valAx>
        <c:axId val="4546485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494472"/>
        <c:axId val="456494864"/>
      </c:lineChart>
      <c:dateAx>
        <c:axId val="456494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94864"/>
        <c:crosses val="autoZero"/>
        <c:auto val="1"/>
        <c:lblOffset val="100"/>
        <c:baseTimeUnit val="days"/>
      </c:dateAx>
      <c:valAx>
        <c:axId val="45649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9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85512"/>
        <c:axId val="455985904"/>
      </c:lineChart>
      <c:dateAx>
        <c:axId val="455985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85904"/>
        <c:crosses val="autoZero"/>
        <c:auto val="1"/>
        <c:lblOffset val="100"/>
        <c:baseTimeUnit val="days"/>
      </c:dateAx>
      <c:valAx>
        <c:axId val="4559859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8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87864"/>
        <c:axId val="455988256"/>
      </c:lineChart>
      <c:dateAx>
        <c:axId val="45598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88256"/>
        <c:crosses val="autoZero"/>
        <c:auto val="1"/>
        <c:lblOffset val="100"/>
        <c:baseTimeUnit val="days"/>
      </c:dateAx>
      <c:valAx>
        <c:axId val="4559882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8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445136"/>
        <c:axId val="457445528"/>
      </c:lineChart>
      <c:dateAx>
        <c:axId val="457445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445528"/>
        <c:crosses val="autoZero"/>
        <c:auto val="1"/>
        <c:lblOffset val="100"/>
        <c:baseTimeUnit val="days"/>
      </c:dateAx>
      <c:valAx>
        <c:axId val="4574455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44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447488"/>
        <c:axId val="457447880"/>
      </c:lineChart>
      <c:dateAx>
        <c:axId val="457447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447880"/>
        <c:crosses val="autoZero"/>
        <c:auto val="1"/>
        <c:lblOffset val="100"/>
        <c:baseTimeUnit val="days"/>
      </c:dateAx>
      <c:valAx>
        <c:axId val="4574478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44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209112"/>
        <c:axId val="456209504"/>
      </c:lineChart>
      <c:catAx>
        <c:axId val="456209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209504"/>
        <c:crosses val="autoZero"/>
        <c:auto val="1"/>
        <c:lblAlgn val="ctr"/>
        <c:lblOffset val="100"/>
        <c:noMultiLvlLbl val="0"/>
      </c:catAx>
      <c:valAx>
        <c:axId val="4562095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20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63864"/>
        <c:axId val="477764256"/>
      </c:lineChart>
      <c:dateAx>
        <c:axId val="477763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64256"/>
        <c:crosses val="autoZero"/>
        <c:auto val="1"/>
        <c:lblOffset val="100"/>
        <c:baseTimeUnit val="days"/>
      </c:dateAx>
      <c:valAx>
        <c:axId val="4777642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6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13120"/>
        <c:axId val="476813512"/>
      </c:lineChart>
      <c:dateAx>
        <c:axId val="476813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13512"/>
        <c:crosses val="autoZero"/>
        <c:auto val="1"/>
        <c:lblOffset val="100"/>
        <c:baseTimeUnit val="days"/>
      </c:dateAx>
      <c:valAx>
        <c:axId val="4768135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1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15472"/>
        <c:axId val="476815864"/>
      </c:lineChart>
      <c:catAx>
        <c:axId val="476815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15864"/>
        <c:crosses val="autoZero"/>
        <c:auto val="1"/>
        <c:lblAlgn val="ctr"/>
        <c:lblOffset val="100"/>
        <c:noMultiLvlLbl val="0"/>
      </c:catAx>
      <c:valAx>
        <c:axId val="4768158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1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08600"/>
        <c:axId val="488408992"/>
      </c:lineChart>
      <c:catAx>
        <c:axId val="488408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08992"/>
        <c:crosses val="autoZero"/>
        <c:auto val="1"/>
        <c:lblAlgn val="ctr"/>
        <c:lblOffset val="100"/>
        <c:noMultiLvlLbl val="0"/>
      </c:catAx>
      <c:valAx>
        <c:axId val="4884089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0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49288"/>
        <c:axId val="499049680"/>
      </c:lineChart>
      <c:dateAx>
        <c:axId val="499049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49680"/>
        <c:crosses val="autoZero"/>
        <c:auto val="1"/>
        <c:lblOffset val="100"/>
        <c:baseTimeUnit val="days"/>
      </c:dateAx>
      <c:valAx>
        <c:axId val="4990496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4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51640"/>
        <c:axId val="488390432"/>
      </c:lineChart>
      <c:catAx>
        <c:axId val="499051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90432"/>
        <c:crosses val="autoZero"/>
        <c:auto val="1"/>
        <c:lblAlgn val="ctr"/>
        <c:lblOffset val="100"/>
        <c:noMultiLvlLbl val="0"/>
      </c:catAx>
      <c:valAx>
        <c:axId val="4883904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5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51400"/>
        <c:axId val="499751792"/>
      </c:lineChart>
      <c:dateAx>
        <c:axId val="499751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51792"/>
        <c:crosses val="autoZero"/>
        <c:auto val="1"/>
        <c:lblOffset val="100"/>
        <c:baseTimeUnit val="days"/>
      </c:dateAx>
      <c:valAx>
        <c:axId val="4997517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5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53752"/>
        <c:axId val="499754144"/>
      </c:lineChart>
      <c:dateAx>
        <c:axId val="499753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54144"/>
        <c:crosses val="autoZero"/>
        <c:auto val="1"/>
        <c:lblOffset val="100"/>
        <c:baseTimeUnit val="days"/>
      </c:dateAx>
      <c:valAx>
        <c:axId val="4997541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5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010360"/>
        <c:axId val="489010752"/>
      </c:lineChart>
      <c:dateAx>
        <c:axId val="4890103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10752"/>
        <c:crosses val="autoZero"/>
        <c:auto val="0"/>
        <c:lblOffset val="100"/>
        <c:baseTimeUnit val="days"/>
      </c:dateAx>
      <c:valAx>
        <c:axId val="48901075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10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711248"/>
        <c:axId val="533711640"/>
      </c:lineChart>
      <c:dateAx>
        <c:axId val="533711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11640"/>
        <c:crosses val="autoZero"/>
        <c:auto val="1"/>
        <c:lblOffset val="100"/>
        <c:baseTimeUnit val="days"/>
      </c:dateAx>
      <c:valAx>
        <c:axId val="5337116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1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090496"/>
        <c:axId val="550090888"/>
      </c:lineChart>
      <c:catAx>
        <c:axId val="550090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090888"/>
        <c:crosses val="autoZero"/>
        <c:auto val="1"/>
        <c:lblAlgn val="ctr"/>
        <c:lblOffset val="100"/>
        <c:noMultiLvlLbl val="0"/>
      </c:catAx>
      <c:valAx>
        <c:axId val="5500908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09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092848"/>
        <c:axId val="539290592"/>
      </c:lineChart>
      <c:catAx>
        <c:axId val="550092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290592"/>
        <c:crosses val="autoZero"/>
        <c:auto val="1"/>
        <c:lblAlgn val="ctr"/>
        <c:lblOffset val="100"/>
        <c:noMultiLvlLbl val="0"/>
      </c:catAx>
      <c:valAx>
        <c:axId val="5392905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09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292552"/>
        <c:axId val="539292944"/>
      </c:lineChart>
      <c:catAx>
        <c:axId val="539292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292944"/>
        <c:crosses val="autoZero"/>
        <c:auto val="1"/>
        <c:lblAlgn val="ctr"/>
        <c:lblOffset val="100"/>
        <c:noMultiLvlLbl val="0"/>
      </c:catAx>
      <c:valAx>
        <c:axId val="5392929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29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547784"/>
        <c:axId val="549548176"/>
      </c:lineChart>
      <c:dateAx>
        <c:axId val="549547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548176"/>
        <c:crosses val="autoZero"/>
        <c:auto val="1"/>
        <c:lblOffset val="100"/>
        <c:baseTimeUnit val="days"/>
      </c:dateAx>
      <c:valAx>
        <c:axId val="5495481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54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550920"/>
        <c:axId val="549551312"/>
      </c:lineChart>
      <c:dateAx>
        <c:axId val="549550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551312"/>
        <c:crosses val="autoZero"/>
        <c:auto val="1"/>
        <c:lblOffset val="100"/>
        <c:baseTimeUnit val="days"/>
      </c:dateAx>
      <c:valAx>
        <c:axId val="5495513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550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365912"/>
        <c:axId val="551366304"/>
      </c:lineChart>
      <c:catAx>
        <c:axId val="551365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66304"/>
        <c:crosses val="autoZero"/>
        <c:auto val="1"/>
        <c:lblAlgn val="ctr"/>
        <c:lblOffset val="100"/>
        <c:noMultiLvlLbl val="0"/>
      </c:catAx>
      <c:valAx>
        <c:axId val="5513663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6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248912"/>
        <c:axId val="551249304"/>
      </c:lineChart>
      <c:dateAx>
        <c:axId val="551248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249304"/>
        <c:crosses val="autoZero"/>
        <c:auto val="1"/>
        <c:lblOffset val="100"/>
        <c:baseTimeUnit val="days"/>
      </c:dateAx>
      <c:valAx>
        <c:axId val="5512493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24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jnj" backgroundRefresh="0" adjustColumnWidth="0" connectionId="8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PN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vgk" backgroundRefresh="0" connectionId="6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5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NTC+Historical+Prices" backgroundRefresh="0" adjustColumnWidth="0" connectionId="2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7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clh" backgroundRefresh="0" adjustColumnWidt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clh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backgroundRefres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F" backgroundRefresh="0" connectionId="3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AL" connectionId="2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al" backgroundRefresh="0" adjustColumnWidth="0" connectionId="1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AH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backgroundRefres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DAL" backgroundRefresh="0" adjustColumnWidth="0" connectionId="4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FTR" backgroundRefresh="0" adjustColumnWidth="0" connectionId="4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LD" backgroundRefresh="0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S_1" backgroundRefresh="0" adjustColumnWidth="0" connectionId="6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IS" adjustColumnWidth="0" connectionId="5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M" backgroundRefresh="0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M" backgroundRefresh="0" adjustColumnWidt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NH" backgroundRefresh="0" adjustColumnWidth="0" connectionId="3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415" dataDxfId="2414">
  <autoFilter ref="O14:W25"/>
  <tableColumns count="9">
    <tableColumn id="1" name="Date" dataDxfId="2413"/>
    <tableColumn id="2" name="Quarter" dataDxfId="2412"/>
    <tableColumn id="3" name="Time" dataDxfId="2411"/>
    <tableColumn id="4" name="EPS estimate" dataDxfId="2410"/>
    <tableColumn id="5" name="EPS Actual" dataDxfId="2409"/>
    <tableColumn id="6" name="Sales Estiamte (B)" dataDxfId="2408"/>
    <tableColumn id="7" name="Sales Actual (B)" dataDxfId="2407"/>
    <tableColumn id="8" name="Guidance" dataDxfId="2406"/>
    <tableColumn id="9" name="Reaction" dataDxfId="240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404" dataDxfId="2403">
  <autoFilter ref="O16:W27"/>
  <tableColumns count="9">
    <tableColumn id="1" name="Date" dataDxfId="2402"/>
    <tableColumn id="2" name="Quarter" dataDxfId="2401"/>
    <tableColumn id="3" name="Time" dataDxfId="2400"/>
    <tableColumn id="4" name="EPS estimate" dataDxfId="2399"/>
    <tableColumn id="5" name="EPS Actual" dataDxfId="2398"/>
    <tableColumn id="6" name="Sales Estiamte (B)" dataDxfId="2397"/>
    <tableColumn id="7" name="Sales Actual (B)" dataDxfId="2396"/>
    <tableColumn id="8" name="Guidance" dataDxfId="2395"/>
    <tableColumn id="9" name="Reaction" dataDxfId="239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393" dataDxfId="2392">
  <autoFilter ref="T80:AB91"/>
  <tableColumns count="9">
    <tableColumn id="1" name="Date" dataDxfId="2391"/>
    <tableColumn id="2" name="Quarter" dataDxfId="2390"/>
    <tableColumn id="3" name="Time" dataDxfId="2389"/>
    <tableColumn id="4" name="EPS estimate" dataDxfId="2388"/>
    <tableColumn id="5" name="EPS Actual" dataDxfId="2387"/>
    <tableColumn id="6" name="Sales Estiamte (B)" dataDxfId="2386"/>
    <tableColumn id="7" name="Sales Actual (B)" dataDxfId="2385"/>
    <tableColumn id="8" name="Guidance" dataDxfId="2384"/>
    <tableColumn id="9" name="Reaction" dataDxfId="238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382" dataDxfId="2381">
  <autoFilter ref="O15:W26"/>
  <tableColumns count="9">
    <tableColumn id="1" name="Date" dataDxfId="2380"/>
    <tableColumn id="2" name="Quarter" dataDxfId="2379"/>
    <tableColumn id="3" name="Time" dataDxfId="2378"/>
    <tableColumn id="4" name="EPS estimate" dataDxfId="2377"/>
    <tableColumn id="5" name="EPS Actual" dataDxfId="2376"/>
    <tableColumn id="6" name="Sales Estiamte (B)" dataDxfId="2375"/>
    <tableColumn id="7" name="Sales Actual (B)" dataDxfId="2374"/>
    <tableColumn id="8" name="Guidance" dataDxfId="2373"/>
    <tableColumn id="9" name="Reaction" dataDxfId="237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2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://www.nasdaq.com/markets/corn.aspx?timeframe=2y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31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trendforce.com/price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35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39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1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4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54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5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6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4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5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queryTable" Target="../queryTables/queryTable73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3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78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80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8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5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4" bestFit="1" customWidth="1"/>
    <col min="15" max="15" width="9.140625" style="788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812" t="s">
        <v>992</v>
      </c>
      <c r="O1" s="352" t="s">
        <v>207</v>
      </c>
      <c r="P1" s="352" t="s">
        <v>282</v>
      </c>
    </row>
    <row r="2" spans="1:21" ht="21.95" customHeight="1" x14ac:dyDescent="0.25">
      <c r="A2" s="155"/>
      <c r="B2" s="50"/>
      <c r="C2" s="51"/>
      <c r="E2" s="22" t="s">
        <v>712</v>
      </c>
      <c r="F2" s="2">
        <v>118.41</v>
      </c>
      <c r="G2" s="2">
        <v>83.501000000000019</v>
      </c>
      <c r="H2" s="329">
        <v>60</v>
      </c>
      <c r="I2" s="48">
        <v>5010.0600000000013</v>
      </c>
      <c r="J2" s="365">
        <v>2094.5399999999981</v>
      </c>
      <c r="K2" s="353">
        <v>0.41806684949880801</v>
      </c>
      <c r="L2" s="365">
        <v>2094.5399999999981</v>
      </c>
      <c r="M2">
        <v>45</v>
      </c>
      <c r="N2" s="813"/>
      <c r="O2" s="787">
        <v>2.8E-3</v>
      </c>
      <c r="P2" s="134">
        <v>-1.5299999999999999E-2</v>
      </c>
      <c r="Q2" s="148"/>
      <c r="R2" s="48"/>
      <c r="S2" s="48"/>
      <c r="T2" s="48"/>
    </row>
    <row r="3" spans="1:21" ht="21.95" customHeight="1" x14ac:dyDescent="0.25">
      <c r="A3" s="50"/>
      <c r="B3" s="51"/>
      <c r="C3" s="51"/>
      <c r="E3" s="22" t="s">
        <v>332</v>
      </c>
      <c r="F3" s="2">
        <v>10.62</v>
      </c>
      <c r="G3" s="2">
        <v>16.699633333333331</v>
      </c>
      <c r="H3" s="329">
        <v>300</v>
      </c>
      <c r="I3" s="48">
        <v>5009.8899999999994</v>
      </c>
      <c r="J3" s="365">
        <v>-1823.8899999999999</v>
      </c>
      <c r="K3" s="353">
        <v>-0.36405789348668333</v>
      </c>
      <c r="L3" s="365">
        <v>-540.47000000000526</v>
      </c>
      <c r="M3">
        <v>300</v>
      </c>
      <c r="O3" s="787">
        <v>0</v>
      </c>
      <c r="P3" s="134">
        <v>-1.6899999999999998E-2</v>
      </c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963</v>
      </c>
      <c r="F4" s="2">
        <v>150.81</v>
      </c>
      <c r="G4" s="2">
        <v>144.72350000000003</v>
      </c>
      <c r="H4" s="49">
        <v>20</v>
      </c>
      <c r="I4" s="48">
        <v>2894.4700000000007</v>
      </c>
      <c r="J4" s="365">
        <v>121.72999999999911</v>
      </c>
      <c r="K4" s="353">
        <v>4.2056058622130972E-2</v>
      </c>
      <c r="L4" s="365">
        <v>121.72999999999911</v>
      </c>
      <c r="M4" s="29">
        <v>43199</v>
      </c>
      <c r="N4" s="813">
        <v>43193</v>
      </c>
      <c r="O4" s="787">
        <v>0</v>
      </c>
      <c r="P4" s="134">
        <v>-4.82E-2</v>
      </c>
      <c r="Q4" s="148"/>
      <c r="R4" s="48"/>
      <c r="S4" s="48"/>
      <c r="T4" s="48"/>
    </row>
    <row r="5" spans="1:21" ht="21.95" customHeight="1" x14ac:dyDescent="0.25">
      <c r="A5" s="50"/>
      <c r="B5" s="50"/>
      <c r="C5" s="51"/>
      <c r="E5" s="22" t="s">
        <v>864</v>
      </c>
      <c r="F5" s="2">
        <v>323.76</v>
      </c>
      <c r="G5" s="2">
        <v>251.2</v>
      </c>
      <c r="H5" s="329">
        <v>10</v>
      </c>
      <c r="I5" s="48">
        <v>2512</v>
      </c>
      <c r="J5" s="365">
        <v>725.59999999999991</v>
      </c>
      <c r="K5" s="353">
        <v>0.28885350318471342</v>
      </c>
      <c r="L5" s="365">
        <v>1182.54</v>
      </c>
      <c r="M5">
        <v>10</v>
      </c>
      <c r="N5" s="813"/>
      <c r="O5" s="787">
        <v>0</v>
      </c>
      <c r="P5" s="134">
        <v>6.0000000000000001E-3</v>
      </c>
      <c r="Q5" s="148"/>
      <c r="R5" s="48"/>
      <c r="S5" s="48"/>
    </row>
    <row r="6" spans="1:21" ht="21.95" customHeight="1" x14ac:dyDescent="0.25">
      <c r="A6" s="50"/>
      <c r="B6" s="50"/>
      <c r="C6" s="51"/>
      <c r="E6" s="22" t="s">
        <v>714</v>
      </c>
      <c r="F6" s="2">
        <v>189.3699</v>
      </c>
      <c r="G6" s="2">
        <v>148.55549999999999</v>
      </c>
      <c r="H6" s="329">
        <v>20</v>
      </c>
      <c r="I6" s="48">
        <v>2971.1099999999997</v>
      </c>
      <c r="J6" s="365">
        <v>816.28800000000047</v>
      </c>
      <c r="K6" s="353">
        <v>0.27474176317941784</v>
      </c>
      <c r="L6" s="365">
        <v>959.31800000000067</v>
      </c>
      <c r="M6">
        <v>20</v>
      </c>
      <c r="N6" s="813"/>
      <c r="O6" s="787">
        <v>2.6403351324576925E-3</v>
      </c>
      <c r="P6" s="134">
        <v>-2.1399999999999999E-2</v>
      </c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32</v>
      </c>
      <c r="F7" s="2">
        <v>56.16</v>
      </c>
      <c r="G7" s="2">
        <v>49.58</v>
      </c>
      <c r="H7" s="49">
        <v>100</v>
      </c>
      <c r="I7" s="48">
        <v>4958</v>
      </c>
      <c r="J7" s="365">
        <v>658</v>
      </c>
      <c r="K7" s="353">
        <v>0.13271480435659538</v>
      </c>
      <c r="L7" s="365">
        <v>1856.4699999999971</v>
      </c>
      <c r="M7">
        <v>100</v>
      </c>
      <c r="N7" s="813"/>
      <c r="O7" s="787">
        <v>1.7600000000000001E-2</v>
      </c>
      <c r="P7" s="134">
        <v>-5.7999999999999996E-3</v>
      </c>
      <c r="T7" s="48"/>
    </row>
    <row r="8" spans="1:21" ht="21.95" customHeight="1" x14ac:dyDescent="0.25">
      <c r="A8" s="50"/>
      <c r="B8" s="50"/>
      <c r="C8" s="51"/>
      <c r="E8" s="22" t="s">
        <v>962</v>
      </c>
      <c r="F8" s="2">
        <v>251.9599</v>
      </c>
      <c r="G8" s="2">
        <v>241.09177777777779</v>
      </c>
      <c r="H8" s="49">
        <v>45</v>
      </c>
      <c r="I8" s="48">
        <v>10849.130000000001</v>
      </c>
      <c r="J8" s="365">
        <v>489.06549999999879</v>
      </c>
      <c r="K8" s="353">
        <v>4.507877590184646E-2</v>
      </c>
      <c r="L8" s="365">
        <v>489.06549999999879</v>
      </c>
      <c r="M8">
        <v>45</v>
      </c>
      <c r="N8" s="813"/>
      <c r="O8" s="787">
        <v>1.9900000000000001E-2</v>
      </c>
      <c r="P8" s="134">
        <v>-3.0000000000000001E-3</v>
      </c>
      <c r="Q8" s="48"/>
      <c r="R8" s="48"/>
      <c r="S8" s="48"/>
      <c r="T8" s="48"/>
    </row>
    <row r="9" spans="1:21" ht="21.95" customHeight="1" x14ac:dyDescent="0.25">
      <c r="A9" s="50"/>
      <c r="B9" s="50"/>
      <c r="C9" s="51"/>
      <c r="E9" s="22" t="s">
        <v>991</v>
      </c>
      <c r="F9" s="2">
        <v>43.32</v>
      </c>
      <c r="G9" s="2">
        <v>38.78</v>
      </c>
      <c r="H9" s="329">
        <v>200</v>
      </c>
      <c r="I9" s="48">
        <v>7756</v>
      </c>
      <c r="J9" s="365">
        <v>908</v>
      </c>
      <c r="K9" s="353">
        <v>0.11707065497679213</v>
      </c>
      <c r="L9" s="365">
        <v>908</v>
      </c>
      <c r="M9" s="29">
        <v>43192</v>
      </c>
      <c r="O9" s="787">
        <v>0</v>
      </c>
      <c r="P9" s="134">
        <v>-3.2800000000000003E-2</v>
      </c>
      <c r="R9" s="48"/>
      <c r="S9" s="48"/>
      <c r="T9" s="48"/>
    </row>
    <row r="10" spans="1:21" ht="21.95" customHeight="1" x14ac:dyDescent="0.25">
      <c r="A10" s="50"/>
      <c r="B10" s="51"/>
      <c r="C10" s="51"/>
      <c r="E10" s="22" t="s">
        <v>821</v>
      </c>
      <c r="F10" s="2">
        <v>15.0999</v>
      </c>
      <c r="G10" s="2">
        <v>17.45</v>
      </c>
      <c r="H10" s="49">
        <v>200</v>
      </c>
      <c r="I10" s="48">
        <v>3490</v>
      </c>
      <c r="J10" s="365">
        <v>-470.02</v>
      </c>
      <c r="K10" s="353">
        <v>-0.13467621776504296</v>
      </c>
      <c r="L10" s="48">
        <v>-470.02</v>
      </c>
      <c r="M10">
        <v>200</v>
      </c>
      <c r="N10" s="813"/>
      <c r="O10" s="787">
        <v>3.1788289988675424E-2</v>
      </c>
      <c r="P10" s="134">
        <v>-9.5999999999999992E-3</v>
      </c>
      <c r="Q10" s="148"/>
      <c r="R10" s="48"/>
      <c r="S10" s="48"/>
      <c r="T10" s="48"/>
    </row>
    <row r="11" spans="1:21" ht="21.95" customHeight="1" x14ac:dyDescent="0.25">
      <c r="A11" s="50"/>
      <c r="B11" s="51"/>
      <c r="C11" s="51"/>
      <c r="E11" s="22" t="s">
        <v>55</v>
      </c>
      <c r="F11" s="2">
        <v>81.059899999999999</v>
      </c>
      <c r="G11" s="2">
        <v>71.650000000000006</v>
      </c>
      <c r="H11" s="49">
        <v>50</v>
      </c>
      <c r="I11" s="48">
        <v>3582.5000000000005</v>
      </c>
      <c r="J11" s="365">
        <v>470.49499999999944</v>
      </c>
      <c r="K11" s="353">
        <v>0.13133147243545001</v>
      </c>
      <c r="L11" s="365">
        <v>1280.6249999999895</v>
      </c>
      <c r="M11">
        <v>50</v>
      </c>
      <c r="N11" s="813"/>
      <c r="O11" s="787">
        <v>2.5660036590225255E-2</v>
      </c>
      <c r="P11" s="134">
        <v>8.3999999999999995E-3</v>
      </c>
      <c r="R11" s="48"/>
      <c r="S11" s="48"/>
    </row>
    <row r="12" spans="1:21" ht="21.95" customHeight="1" x14ac:dyDescent="0.25">
      <c r="A12" s="50"/>
      <c r="B12" s="51"/>
      <c r="C12" s="51"/>
      <c r="E12" s="22" t="s">
        <v>171</v>
      </c>
      <c r="F12" s="2">
        <v>51.97</v>
      </c>
      <c r="G12" s="2">
        <v>54.189600000000013</v>
      </c>
      <c r="H12" s="49">
        <v>100</v>
      </c>
      <c r="I12" s="48">
        <v>5418.9600000000009</v>
      </c>
      <c r="J12" s="365">
        <v>-221.95999999999913</v>
      </c>
      <c r="K12" s="353">
        <v>-4.0959888982388011E-2</v>
      </c>
      <c r="L12" s="365">
        <v>-172.00999999999931</v>
      </c>
      <c r="M12">
        <v>100</v>
      </c>
      <c r="N12" s="813"/>
      <c r="O12" s="787">
        <v>3.771406580719646E-2</v>
      </c>
      <c r="P12" s="134">
        <v>0</v>
      </c>
      <c r="T12" s="48"/>
    </row>
    <row r="13" spans="1:21" ht="21.95" customHeight="1" x14ac:dyDescent="0.25">
      <c r="A13" s="50"/>
      <c r="B13" s="50"/>
      <c r="C13" s="51"/>
      <c r="E13" s="22" t="s">
        <v>891</v>
      </c>
      <c r="F13" s="2">
        <v>90.07</v>
      </c>
      <c r="G13" s="2">
        <v>89.509999999999991</v>
      </c>
      <c r="H13" s="49">
        <v>40</v>
      </c>
      <c r="I13" s="48">
        <v>3580.3999999999996</v>
      </c>
      <c r="J13" s="365">
        <v>22.400000000000091</v>
      </c>
      <c r="K13" s="353">
        <v>6.256284214054322E-3</v>
      </c>
      <c r="L13" s="48">
        <v>22.400000000000091</v>
      </c>
      <c r="M13">
        <v>40</v>
      </c>
      <c r="N13" s="813"/>
      <c r="O13" s="787">
        <v>2.5313644942822251E-2</v>
      </c>
      <c r="P13" s="134">
        <v>-1.72E-2</v>
      </c>
      <c r="S13" s="48"/>
      <c r="U13" s="48"/>
    </row>
    <row r="14" spans="1:21" ht="21.95" customHeight="1" x14ac:dyDescent="0.25">
      <c r="A14" s="51"/>
      <c r="B14" s="51"/>
      <c r="C14" s="51"/>
      <c r="E14" s="22" t="s">
        <v>770</v>
      </c>
      <c r="F14" s="2">
        <v>67.849900000000005</v>
      </c>
      <c r="G14" s="2">
        <v>71.381699999999995</v>
      </c>
      <c r="H14" s="329">
        <v>200</v>
      </c>
      <c r="I14" s="48">
        <v>14276.339999999998</v>
      </c>
      <c r="J14" s="365">
        <v>-706.35999999999876</v>
      </c>
      <c r="K14" s="353">
        <v>-4.9477667245246194E-2</v>
      </c>
      <c r="L14" s="365">
        <v>-706.35999999999876</v>
      </c>
      <c r="M14">
        <v>100</v>
      </c>
      <c r="N14" s="813"/>
      <c r="O14" s="787">
        <v>0</v>
      </c>
      <c r="P14" s="134">
        <v>1.67E-2</v>
      </c>
      <c r="S14" s="48"/>
      <c r="T14" s="48"/>
    </row>
    <row r="15" spans="1:21" ht="21.95" customHeight="1" x14ac:dyDescent="0.25">
      <c r="A15" s="51"/>
      <c r="B15" s="51"/>
      <c r="C15" s="51"/>
      <c r="E15" s="22" t="s">
        <v>967</v>
      </c>
      <c r="F15" s="2">
        <v>75.669899999999998</v>
      </c>
      <c r="G15" s="2">
        <v>67.58</v>
      </c>
      <c r="H15" s="49">
        <v>40</v>
      </c>
      <c r="I15" s="48">
        <v>2703.2</v>
      </c>
      <c r="J15" s="365">
        <v>323.596</v>
      </c>
      <c r="K15" s="353">
        <v>0.11970849363717076</v>
      </c>
      <c r="L15" s="365">
        <v>323.596</v>
      </c>
      <c r="M15">
        <v>40</v>
      </c>
      <c r="N15" s="813"/>
      <c r="O15" s="787">
        <v>0</v>
      </c>
      <c r="P15" s="134">
        <v>-1.1999999999999999E-3</v>
      </c>
      <c r="Q15" s="48"/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966</v>
      </c>
      <c r="F16" s="2">
        <v>31.5899</v>
      </c>
      <c r="G16" s="2">
        <v>30.71823333333333</v>
      </c>
      <c r="H16" s="49">
        <v>300</v>
      </c>
      <c r="I16" s="48">
        <v>9215.4699999999993</v>
      </c>
      <c r="J16" s="365">
        <v>261.5</v>
      </c>
      <c r="K16" s="353">
        <v>2.8376197849919856E-2</v>
      </c>
      <c r="L16" s="365">
        <v>261.5</v>
      </c>
      <c r="M16">
        <v>200</v>
      </c>
      <c r="N16" s="813"/>
      <c r="O16" s="787">
        <v>8.3571014786371592E-2</v>
      </c>
      <c r="P16" s="134">
        <v>1.18E-2</v>
      </c>
      <c r="Q16" s="148"/>
      <c r="R16" s="48"/>
      <c r="S16" s="48"/>
      <c r="T16" s="351"/>
      <c r="U16" s="351"/>
    </row>
    <row r="17" spans="1:20" ht="21.95" customHeight="1" x14ac:dyDescent="0.25">
      <c r="A17" s="50"/>
      <c r="B17" s="50"/>
      <c r="C17" s="51"/>
      <c r="E17" s="22" t="s">
        <v>987</v>
      </c>
      <c r="F17" s="2">
        <v>67.7</v>
      </c>
      <c r="G17" s="2">
        <v>68.22</v>
      </c>
      <c r="H17" s="49">
        <v>50</v>
      </c>
      <c r="I17" s="48">
        <v>3411</v>
      </c>
      <c r="J17" s="365">
        <v>-26</v>
      </c>
      <c r="K17" s="353">
        <v>-7.622398123717327E-3</v>
      </c>
      <c r="L17" s="365">
        <v>-26</v>
      </c>
      <c r="M17" s="29">
        <v>43182</v>
      </c>
      <c r="N17" s="813"/>
      <c r="O17" s="787">
        <v>0</v>
      </c>
      <c r="P17" s="134">
        <v>-4.5999999999999999E-3</v>
      </c>
      <c r="R17" s="48"/>
      <c r="S17" s="48"/>
      <c r="T17" s="48"/>
    </row>
    <row r="18" spans="1:20" ht="21.95" customHeight="1" x14ac:dyDescent="0.25">
      <c r="A18" s="50"/>
      <c r="B18" s="50"/>
      <c r="C18" s="51"/>
      <c r="E18" s="22" t="s">
        <v>196</v>
      </c>
      <c r="F18" s="2">
        <v>23.99</v>
      </c>
      <c r="G18" s="2">
        <v>27.429923333333324</v>
      </c>
      <c r="H18" s="329">
        <v>3000</v>
      </c>
      <c r="I18" s="48">
        <v>82289.769999999975</v>
      </c>
      <c r="J18" s="365">
        <v>-10319.769999999975</v>
      </c>
      <c r="K18" s="353">
        <v>-0.12540769040914782</v>
      </c>
      <c r="L18" s="365">
        <v>-8571.7999999999811</v>
      </c>
      <c r="M18">
        <v>1800</v>
      </c>
      <c r="N18" s="813"/>
      <c r="O18" s="787">
        <v>2.0842017507294707E-2</v>
      </c>
      <c r="P18" s="134">
        <v>-6.3399999999999998E-2</v>
      </c>
      <c r="S18" s="48"/>
    </row>
    <row r="19" spans="1:20" ht="21.95" customHeight="1" x14ac:dyDescent="0.25">
      <c r="A19" s="50"/>
      <c r="B19" s="50"/>
      <c r="C19" s="51"/>
      <c r="E19" s="22" t="s">
        <v>990</v>
      </c>
      <c r="F19" s="2">
        <v>209.7199</v>
      </c>
      <c r="G19" s="2">
        <v>198</v>
      </c>
      <c r="H19" s="329">
        <v>20</v>
      </c>
      <c r="I19" s="48">
        <v>3960</v>
      </c>
      <c r="J19" s="365">
        <v>234.39800000000014</v>
      </c>
      <c r="K19" s="353">
        <v>5.9191414141414121E-2</v>
      </c>
      <c r="L19" s="365">
        <v>234.39800000000014</v>
      </c>
      <c r="M19" s="29">
        <v>43192</v>
      </c>
      <c r="N19" s="813"/>
      <c r="O19" s="787">
        <v>0</v>
      </c>
      <c r="P19" s="134">
        <v>-1.9E-3</v>
      </c>
      <c r="Q19" s="48"/>
      <c r="R19" s="48"/>
      <c r="S19" s="48"/>
      <c r="T19" s="48"/>
    </row>
    <row r="20" spans="1:20" ht="21.95" customHeight="1" x14ac:dyDescent="0.25">
      <c r="A20" s="155"/>
      <c r="B20" s="50"/>
      <c r="C20" s="51"/>
      <c r="E20" s="22" t="s">
        <v>227</v>
      </c>
      <c r="F20" s="2">
        <v>27.619900000000001</v>
      </c>
      <c r="G20" s="2">
        <v>21.809049999999971</v>
      </c>
      <c r="H20" s="49">
        <v>400</v>
      </c>
      <c r="I20" s="48">
        <v>8723.6199999999881</v>
      </c>
      <c r="J20" s="365">
        <v>2324.3400000000129</v>
      </c>
      <c r="K20" s="353">
        <v>0.26644214213824252</v>
      </c>
      <c r="L20" s="365">
        <v>3776.6000000000113</v>
      </c>
      <c r="M20">
        <v>400</v>
      </c>
      <c r="N20" s="813"/>
      <c r="O20" s="787">
        <v>3.6205779166470554E-3</v>
      </c>
      <c r="P20" s="134">
        <v>-1.5900000000000001E-2</v>
      </c>
      <c r="Q20" s="148"/>
      <c r="R20" s="48"/>
      <c r="S20" s="48"/>
      <c r="T20" s="48"/>
    </row>
    <row r="21" spans="1:20" ht="21.95" customHeight="1" x14ac:dyDescent="0.25">
      <c r="A21" s="50"/>
      <c r="B21" s="50"/>
      <c r="C21" s="51"/>
      <c r="E21" s="22" t="s">
        <v>50</v>
      </c>
      <c r="F21" s="2">
        <v>15.09</v>
      </c>
      <c r="G21" s="2">
        <v>15.581910937499988</v>
      </c>
      <c r="H21" s="329">
        <v>6400</v>
      </c>
      <c r="I21" s="48">
        <v>99724.229999999923</v>
      </c>
      <c r="J21" s="365">
        <v>-3148.2299999999232</v>
      </c>
      <c r="K21" s="353">
        <v>-3.1569358820819411E-2</v>
      </c>
      <c r="L21" s="365">
        <v>11467.341000001703</v>
      </c>
      <c r="M21">
        <v>3500</v>
      </c>
      <c r="N21" s="813"/>
      <c r="O21" s="787">
        <v>1.3253810470510273E-2</v>
      </c>
      <c r="P21" s="134">
        <v>-1.46E-2</v>
      </c>
      <c r="R21" s="48"/>
      <c r="S21" s="48"/>
      <c r="T21" s="48"/>
    </row>
    <row r="22" spans="1:20" ht="21.95" customHeight="1" x14ac:dyDescent="0.25">
      <c r="A22" s="50"/>
      <c r="B22" s="50"/>
      <c r="C22" s="51"/>
      <c r="E22" s="22" t="s">
        <v>174</v>
      </c>
      <c r="F22" s="2">
        <v>28.99</v>
      </c>
      <c r="G22" s="2">
        <v>37.765464285714266</v>
      </c>
      <c r="H22" s="49">
        <v>280</v>
      </c>
      <c r="I22" s="48">
        <v>10574.329999999994</v>
      </c>
      <c r="J22" s="365">
        <v>-2457.1299999999947</v>
      </c>
      <c r="K22" s="353">
        <v>-0.23236744077402505</v>
      </c>
      <c r="L22" s="48">
        <v>-2382.1099999999947</v>
      </c>
      <c r="M22">
        <v>280</v>
      </c>
      <c r="N22" s="813"/>
      <c r="O22" s="787">
        <v>3.1735081062435326E-2</v>
      </c>
      <c r="P22" s="134">
        <v>-2.47E-2</v>
      </c>
      <c r="R22" s="48"/>
      <c r="S22" s="48"/>
      <c r="T22" s="48"/>
    </row>
    <row r="23" spans="1:20" ht="21.95" customHeight="1" x14ac:dyDescent="0.25">
      <c r="A23" s="50"/>
      <c r="B23" s="51"/>
      <c r="C23" s="51"/>
      <c r="E23" s="22" t="s">
        <v>865</v>
      </c>
      <c r="F23" s="2">
        <v>25.009899999999998</v>
      </c>
      <c r="G23" s="2">
        <v>33.212799999999994</v>
      </c>
      <c r="H23" s="329">
        <v>400</v>
      </c>
      <c r="I23" s="48">
        <v>13285.119999999997</v>
      </c>
      <c r="J23" s="365">
        <v>-3281.16</v>
      </c>
      <c r="K23" s="353">
        <v>-0.24698007996916843</v>
      </c>
      <c r="L23" s="365">
        <v>-3281.16</v>
      </c>
      <c r="M23">
        <v>100</v>
      </c>
      <c r="N23" s="813"/>
      <c r="O23" s="787">
        <v>4.1583532920963305E-2</v>
      </c>
      <c r="P23" s="134">
        <v>1.9900000000000001E-2</v>
      </c>
      <c r="Q23" s="48"/>
      <c r="R23" s="48"/>
      <c r="S23" s="48"/>
      <c r="T23" s="48"/>
    </row>
    <row r="24" spans="1:20" ht="21.95" customHeight="1" x14ac:dyDescent="0.25">
      <c r="A24" s="50"/>
      <c r="B24" s="50"/>
      <c r="C24" s="51"/>
      <c r="E24" s="22" t="s">
        <v>215</v>
      </c>
      <c r="F24" s="2">
        <v>47.98</v>
      </c>
      <c r="G24" s="2">
        <v>53.537599999999991</v>
      </c>
      <c r="H24" s="329">
        <v>250</v>
      </c>
      <c r="I24" s="48">
        <v>13384.399999999998</v>
      </c>
      <c r="J24" s="365">
        <v>-1389.3999999999978</v>
      </c>
      <c r="K24" s="353">
        <v>-0.1038074175906278</v>
      </c>
      <c r="L24" s="365">
        <v>-231.53000000000247</v>
      </c>
      <c r="M24">
        <v>50</v>
      </c>
      <c r="N24" s="813">
        <v>43173</v>
      </c>
      <c r="O24" s="787">
        <v>2.5844101709045438E-2</v>
      </c>
      <c r="P24" s="134">
        <v>1.37E-2</v>
      </c>
      <c r="R24" s="48"/>
    </row>
    <row r="25" spans="1:20" ht="21.95" customHeight="1" x14ac:dyDescent="0.25">
      <c r="A25" s="50"/>
      <c r="B25" s="50"/>
      <c r="C25" s="50"/>
      <c r="E25" s="22" t="s">
        <v>175</v>
      </c>
      <c r="F25" s="2">
        <v>278.52</v>
      </c>
      <c r="G25" s="2">
        <v>265.11799999999999</v>
      </c>
      <c r="H25" s="329">
        <v>50</v>
      </c>
      <c r="I25" s="48">
        <v>13255.9</v>
      </c>
      <c r="J25" s="365">
        <v>670.10000000000036</v>
      </c>
      <c r="K25" s="353">
        <v>5.0551075370212459E-2</v>
      </c>
      <c r="L25" s="365">
        <v>830.93000000000029</v>
      </c>
      <c r="M25">
        <v>50</v>
      </c>
      <c r="N25" s="813"/>
      <c r="O25" s="787">
        <v>1.84E-2</v>
      </c>
      <c r="P25" s="134">
        <v>-4.0000000000000002E-4</v>
      </c>
    </row>
    <row r="26" spans="1:20" ht="21.95" customHeight="1" x14ac:dyDescent="0.25">
      <c r="A26" s="50"/>
      <c r="B26" s="51"/>
      <c r="C26" s="51"/>
      <c r="E26" s="22" t="s">
        <v>965</v>
      </c>
      <c r="F26" s="2">
        <v>37.36</v>
      </c>
      <c r="G26" s="2">
        <v>36.58</v>
      </c>
      <c r="H26" s="329">
        <v>100</v>
      </c>
      <c r="I26" s="48">
        <v>3658</v>
      </c>
      <c r="J26" s="365">
        <v>78</v>
      </c>
      <c r="K26" s="353">
        <v>2.1323127392017527E-2</v>
      </c>
      <c r="L26" s="365">
        <v>78</v>
      </c>
      <c r="M26">
        <v>100</v>
      </c>
      <c r="O26" s="787">
        <v>0</v>
      </c>
      <c r="P26" s="134">
        <v>8.0000000000000004E-4</v>
      </c>
      <c r="Q26" s="148"/>
      <c r="R26" s="48"/>
      <c r="S26" s="48"/>
    </row>
    <row r="27" spans="1:20" ht="21.95" customHeight="1" x14ac:dyDescent="0.25">
      <c r="A27" s="50"/>
      <c r="B27" s="50"/>
      <c r="C27" s="51"/>
      <c r="E27" s="22" t="s">
        <v>336</v>
      </c>
      <c r="F27" s="2">
        <v>19.5</v>
      </c>
      <c r="G27" s="2">
        <v>19.853333333333332</v>
      </c>
      <c r="H27" s="49">
        <v>300</v>
      </c>
      <c r="I27" s="48">
        <v>5955.9999999999991</v>
      </c>
      <c r="J27" s="365">
        <v>-106</v>
      </c>
      <c r="K27" s="353">
        <v>-1.7797179314976416E-2</v>
      </c>
      <c r="L27" s="48">
        <v>178.9700000000048</v>
      </c>
      <c r="M27">
        <v>200</v>
      </c>
      <c r="N27" s="813"/>
      <c r="O27" s="787">
        <v>1.4769230769230769E-2</v>
      </c>
      <c r="P27" s="134">
        <v>-6.0000000000000001E-3</v>
      </c>
      <c r="S27" s="48"/>
      <c r="T27" s="48"/>
    </row>
    <row r="28" spans="1:20" ht="21.95" customHeight="1" x14ac:dyDescent="0.25">
      <c r="A28" s="51"/>
      <c r="B28" s="51"/>
      <c r="C28" s="51"/>
      <c r="E28" s="22" t="s">
        <v>349</v>
      </c>
      <c r="F28" s="2">
        <v>70.669899999999998</v>
      </c>
      <c r="G28" s="2">
        <v>70.28</v>
      </c>
      <c r="H28" s="49">
        <v>50</v>
      </c>
      <c r="I28" s="48">
        <v>3514</v>
      </c>
      <c r="J28" s="365">
        <v>19.494999999999891</v>
      </c>
      <c r="K28" s="353">
        <v>5.5478087649402002E-3</v>
      </c>
      <c r="L28" s="365">
        <v>2079.9250000000002</v>
      </c>
      <c r="M28" s="29">
        <v>43196</v>
      </c>
      <c r="N28" s="813"/>
      <c r="O28" s="787">
        <v>4.3499999999999997E-2</v>
      </c>
      <c r="P28" s="134">
        <v>-5.1999999999999998E-3</v>
      </c>
      <c r="S28" s="48"/>
      <c r="T28" s="48"/>
    </row>
    <row r="29" spans="1:20" ht="21.95" customHeight="1" x14ac:dyDescent="0.25">
      <c r="A29" s="51"/>
      <c r="B29" s="51"/>
      <c r="C29" s="51"/>
      <c r="E29" s="22" t="s">
        <v>729</v>
      </c>
      <c r="F29" s="2">
        <v>207.6199</v>
      </c>
      <c r="G29" s="2">
        <v>198.32339999999996</v>
      </c>
      <c r="H29" s="49">
        <v>100</v>
      </c>
      <c r="I29" s="48">
        <v>19832.339999999997</v>
      </c>
      <c r="J29" s="365">
        <v>929.65000000000509</v>
      </c>
      <c r="K29" s="353">
        <v>4.6875456955659485E-2</v>
      </c>
      <c r="L29" s="365">
        <v>1154.4200000000055</v>
      </c>
      <c r="M29">
        <v>25</v>
      </c>
      <c r="N29" s="813">
        <v>43174</v>
      </c>
      <c r="O29" s="787">
        <v>0</v>
      </c>
      <c r="P29" s="134">
        <v>4.1999999999999997E-3</v>
      </c>
      <c r="Q29" s="148"/>
      <c r="R29" s="48"/>
      <c r="S29" s="48"/>
    </row>
    <row r="30" spans="1:20" ht="21.95" customHeight="1" x14ac:dyDescent="0.25">
      <c r="A30" s="50"/>
      <c r="B30" s="50"/>
      <c r="C30" s="51"/>
      <c r="E30" s="22" t="s">
        <v>772</v>
      </c>
      <c r="F30" s="48">
        <v>70.150000000000006</v>
      </c>
      <c r="G30" s="2">
        <v>69.308250000000001</v>
      </c>
      <c r="H30" s="329">
        <v>200</v>
      </c>
      <c r="I30" s="428">
        <v>13861.65</v>
      </c>
      <c r="J30" s="365">
        <v>168.35000000000036</v>
      </c>
      <c r="K30" s="353">
        <v>1.2145018810891988E-2</v>
      </c>
      <c r="L30" s="365">
        <v>168.35000000000036</v>
      </c>
      <c r="M30">
        <v>50</v>
      </c>
      <c r="N30" s="813"/>
      <c r="O30" s="787">
        <v>2.2808267997148964E-2</v>
      </c>
      <c r="P30" s="134">
        <v>-4.1999999999999997E-3</v>
      </c>
      <c r="R30" s="48"/>
      <c r="T30" s="48"/>
    </row>
    <row r="31" spans="1:20" ht="21.95" customHeight="1" x14ac:dyDescent="0.25">
      <c r="A31" s="50"/>
      <c r="B31" s="51"/>
      <c r="C31" s="51"/>
      <c r="E31" s="22" t="s">
        <v>173</v>
      </c>
      <c r="F31" s="2">
        <v>58.0199</v>
      </c>
      <c r="G31" s="2">
        <v>52.790416666666673</v>
      </c>
      <c r="H31" s="329">
        <v>120</v>
      </c>
      <c r="I31" s="48">
        <v>6334.85</v>
      </c>
      <c r="J31" s="365">
        <v>627.53799999999956</v>
      </c>
      <c r="K31" s="353">
        <v>9.90612248119528E-2</v>
      </c>
      <c r="L31" s="365">
        <v>2232.1180000000013</v>
      </c>
      <c r="M31">
        <v>120</v>
      </c>
      <c r="N31" s="813"/>
      <c r="O31" s="787">
        <v>2.6887326589670097E-2</v>
      </c>
      <c r="P31" s="134">
        <v>-8.6E-3</v>
      </c>
      <c r="Q31" s="148"/>
    </row>
    <row r="32" spans="1:20" ht="21.95" customHeight="1" x14ac:dyDescent="0.25">
      <c r="A32" s="50"/>
      <c r="B32" s="50"/>
      <c r="C32" s="51"/>
      <c r="E32" s="22" t="s">
        <v>62</v>
      </c>
      <c r="F32" s="2">
        <v>0</v>
      </c>
      <c r="G32" s="2">
        <v>0</v>
      </c>
      <c r="H32" s="329">
        <v>0</v>
      </c>
      <c r="I32" s="48">
        <v>0</v>
      </c>
      <c r="J32" s="365">
        <v>0</v>
      </c>
      <c r="K32" s="353"/>
      <c r="L32" s="365">
        <v>1659.3600000000079</v>
      </c>
      <c r="M32">
        <v>0</v>
      </c>
      <c r="N32" s="813"/>
      <c r="O32" s="787">
        <v>0</v>
      </c>
      <c r="P32" s="134">
        <v>-5.0000000000000001E-3</v>
      </c>
      <c r="Q32" s="148"/>
      <c r="R32" s="48"/>
      <c r="S32" s="48"/>
      <c r="T32" s="48"/>
    </row>
    <row r="33" spans="1:22" ht="21.95" customHeight="1" x14ac:dyDescent="0.25">
      <c r="A33" s="51"/>
      <c r="B33" s="51"/>
      <c r="C33" s="51"/>
      <c r="E33" s="22" t="s">
        <v>204</v>
      </c>
      <c r="F33" s="2">
        <v>42.49</v>
      </c>
      <c r="G33" s="2">
        <v>42.49</v>
      </c>
      <c r="H33" s="329">
        <v>0</v>
      </c>
      <c r="I33" s="48">
        <v>0</v>
      </c>
      <c r="J33" s="365">
        <v>0</v>
      </c>
      <c r="K33" s="353">
        <v>0</v>
      </c>
      <c r="L33" s="365">
        <v>555.54</v>
      </c>
      <c r="M33">
        <v>0</v>
      </c>
      <c r="N33" s="813"/>
      <c r="O33" s="787">
        <v>0</v>
      </c>
      <c r="P33" s="134">
        <v>-1.7100000000000001E-2</v>
      </c>
      <c r="R33" s="48"/>
      <c r="S33" s="48"/>
    </row>
    <row r="34" spans="1:22" ht="21.95" customHeight="1" x14ac:dyDescent="0.25">
      <c r="A34" s="51"/>
      <c r="B34" s="155"/>
      <c r="C34" s="330"/>
      <c r="E34" s="22" t="s">
        <v>203</v>
      </c>
      <c r="F34" s="2">
        <v>175.03</v>
      </c>
      <c r="G34" s="2">
        <v>175.03</v>
      </c>
      <c r="H34" s="329">
        <v>0</v>
      </c>
      <c r="I34" s="48">
        <v>0</v>
      </c>
      <c r="J34" s="365">
        <v>0</v>
      </c>
      <c r="K34" s="353">
        <v>0</v>
      </c>
      <c r="L34" s="365">
        <v>363.09999999999945</v>
      </c>
      <c r="M34">
        <v>0</v>
      </c>
      <c r="N34" s="813"/>
      <c r="O34" s="787">
        <v>1.5900000000000001E-2</v>
      </c>
      <c r="P34" s="134">
        <v>-9.2999999999999992E-3</v>
      </c>
      <c r="R34" s="48"/>
      <c r="S34" s="48"/>
      <c r="T34" s="48"/>
    </row>
    <row r="35" spans="1:22" ht="21.95" customHeight="1" x14ac:dyDescent="0.25">
      <c r="A35" s="50"/>
      <c r="B35" s="50"/>
      <c r="C35" s="51"/>
      <c r="E35" s="22" t="s">
        <v>226</v>
      </c>
      <c r="F35" s="2">
        <v>95.64</v>
      </c>
      <c r="G35" s="2">
        <v>95.64</v>
      </c>
      <c r="H35" s="329">
        <v>0</v>
      </c>
      <c r="I35" s="48">
        <v>0</v>
      </c>
      <c r="J35" s="365">
        <v>0</v>
      </c>
      <c r="K35" s="353">
        <v>0</v>
      </c>
      <c r="L35" s="365">
        <v>231.53999999999996</v>
      </c>
      <c r="M35">
        <v>0</v>
      </c>
      <c r="N35" s="813"/>
      <c r="O35" s="787">
        <v>1.6199999999999999E-2</v>
      </c>
      <c r="P35" s="134">
        <v>-4.4999999999999997E-3</v>
      </c>
      <c r="R35" s="48"/>
      <c r="S35" s="48"/>
    </row>
    <row r="36" spans="1:22" ht="21.95" customHeight="1" x14ac:dyDescent="0.25">
      <c r="A36" s="50"/>
      <c r="B36" s="50"/>
      <c r="C36" s="51"/>
      <c r="E36" s="22" t="s">
        <v>268</v>
      </c>
      <c r="F36" s="2">
        <v>89.39</v>
      </c>
      <c r="G36" s="2">
        <v>89.39</v>
      </c>
      <c r="H36" s="49">
        <v>0</v>
      </c>
      <c r="I36" s="48">
        <v>0</v>
      </c>
      <c r="J36" s="365">
        <v>0</v>
      </c>
      <c r="K36" s="353">
        <v>0</v>
      </c>
      <c r="L36" s="48">
        <v>1857.7799999999988</v>
      </c>
      <c r="M36">
        <v>0</v>
      </c>
      <c r="O36" s="787">
        <v>1.49E-2</v>
      </c>
      <c r="P36" s="134">
        <v>-4.3499999999999997E-2</v>
      </c>
      <c r="Q36" s="148"/>
      <c r="R36" s="48"/>
      <c r="S36" s="48"/>
    </row>
    <row r="37" spans="1:22" ht="21.95" customHeight="1" x14ac:dyDescent="0.25">
      <c r="A37" s="50"/>
      <c r="B37" s="50"/>
      <c r="C37" s="51"/>
      <c r="E37" s="22" t="s">
        <v>23</v>
      </c>
      <c r="F37" s="2">
        <v>34.15</v>
      </c>
      <c r="G37" s="2">
        <v>34.15</v>
      </c>
      <c r="H37" s="329">
        <v>0</v>
      </c>
      <c r="I37" s="48">
        <v>0</v>
      </c>
      <c r="J37" s="365">
        <v>0</v>
      </c>
      <c r="K37" s="353">
        <v>0</v>
      </c>
      <c r="L37" s="365">
        <v>171.89999999999964</v>
      </c>
      <c r="M37">
        <v>0</v>
      </c>
      <c r="N37" s="813"/>
      <c r="O37" s="787">
        <v>0</v>
      </c>
      <c r="P37" s="134">
        <v>-8.3999999999999995E-3</v>
      </c>
      <c r="R37" s="48"/>
    </row>
    <row r="38" spans="1:22" ht="21.95" customHeight="1" x14ac:dyDescent="0.25">
      <c r="A38" s="50"/>
      <c r="B38" s="50"/>
      <c r="C38" s="51"/>
      <c r="E38" s="22" t="s">
        <v>269</v>
      </c>
      <c r="F38" s="2">
        <v>37.020000000000003</v>
      </c>
      <c r="G38" s="2">
        <v>37.020000000000003</v>
      </c>
      <c r="H38" s="329">
        <v>0</v>
      </c>
      <c r="I38" s="48">
        <v>0</v>
      </c>
      <c r="J38" s="365">
        <v>0</v>
      </c>
      <c r="K38" s="353">
        <v>0</v>
      </c>
      <c r="L38" s="365">
        <v>98.449999999999818</v>
      </c>
      <c r="M38">
        <v>0</v>
      </c>
      <c r="N38" s="813"/>
      <c r="O38" s="787">
        <v>1.11E-2</v>
      </c>
      <c r="P38" s="134">
        <v>-1.3899999999999999E-2</v>
      </c>
      <c r="Q38" s="148"/>
      <c r="R38" s="48"/>
      <c r="S38" s="48"/>
      <c r="T38" s="48"/>
    </row>
    <row r="39" spans="1:22" ht="21.95" customHeight="1" x14ac:dyDescent="0.25">
      <c r="A39" s="50"/>
      <c r="B39" s="50"/>
      <c r="C39" s="51"/>
      <c r="E39" s="22" t="s">
        <v>36</v>
      </c>
      <c r="F39" s="2">
        <v>57.57</v>
      </c>
      <c r="G39" s="2">
        <v>57.57</v>
      </c>
      <c r="H39" s="49">
        <v>0</v>
      </c>
      <c r="I39" s="48">
        <v>0</v>
      </c>
      <c r="J39" s="365">
        <v>0</v>
      </c>
      <c r="K39" s="353">
        <v>0</v>
      </c>
      <c r="L39" s="365">
        <v>117.73999999999978</v>
      </c>
      <c r="M39">
        <v>0</v>
      </c>
      <c r="N39" s="813"/>
      <c r="O39" s="787">
        <v>7.4000000000000003E-3</v>
      </c>
      <c r="P39" s="134">
        <v>-1.15E-2</v>
      </c>
      <c r="Q39" s="148"/>
      <c r="U39" s="48"/>
    </row>
    <row r="40" spans="1:22" ht="21.95" customHeight="1" x14ac:dyDescent="0.25">
      <c r="A40" s="50"/>
      <c r="B40" s="51"/>
      <c r="C40" s="51"/>
      <c r="E40" s="22" t="s">
        <v>319</v>
      </c>
      <c r="F40" s="2">
        <v>40.340000000000003</v>
      </c>
      <c r="G40" s="2">
        <v>40.340000000000003</v>
      </c>
      <c r="H40" s="329">
        <v>0</v>
      </c>
      <c r="I40" s="48">
        <v>0</v>
      </c>
      <c r="J40" s="365">
        <v>0</v>
      </c>
      <c r="K40" s="353">
        <v>0</v>
      </c>
      <c r="L40" s="365">
        <v>264.92000000000007</v>
      </c>
      <c r="M40">
        <v>0</v>
      </c>
      <c r="N40" s="813"/>
      <c r="O40" s="787">
        <v>3.4200000000000001E-2</v>
      </c>
      <c r="P40" s="134">
        <v>7.0000000000000001E-3</v>
      </c>
      <c r="R40" s="48"/>
      <c r="S40" s="48"/>
      <c r="T40" s="48"/>
      <c r="U40" s="48"/>
    </row>
    <row r="41" spans="1:22" ht="21.95" customHeight="1" x14ac:dyDescent="0.25">
      <c r="A41" s="50"/>
      <c r="B41" s="50"/>
      <c r="C41" s="51"/>
      <c r="E41" s="22" t="s">
        <v>302</v>
      </c>
      <c r="F41" s="2">
        <v>66.099999999999994</v>
      </c>
      <c r="G41" s="2">
        <v>66.099999999999994</v>
      </c>
      <c r="H41" s="49">
        <v>0</v>
      </c>
      <c r="I41" s="48">
        <v>0</v>
      </c>
      <c r="J41" s="365">
        <v>0</v>
      </c>
      <c r="K41" s="353">
        <v>0</v>
      </c>
      <c r="L41" s="48">
        <v>910.79999999999927</v>
      </c>
      <c r="M41">
        <v>0</v>
      </c>
      <c r="N41" s="813"/>
      <c r="O41" s="787">
        <v>2.87E-2</v>
      </c>
      <c r="P41" s="134">
        <v>9.7999999999999997E-3</v>
      </c>
      <c r="R41" s="48"/>
      <c r="S41" s="48"/>
      <c r="T41" s="48"/>
    </row>
    <row r="42" spans="1:22" ht="21.95" customHeight="1" x14ac:dyDescent="0.25">
      <c r="A42" s="50"/>
      <c r="B42" s="50"/>
      <c r="C42" s="51"/>
      <c r="E42" s="22" t="s">
        <v>728</v>
      </c>
      <c r="F42" s="2">
        <v>33.28</v>
      </c>
      <c r="G42" s="2">
        <v>33.28</v>
      </c>
      <c r="H42" s="329">
        <v>0</v>
      </c>
      <c r="I42" s="48">
        <v>0</v>
      </c>
      <c r="J42" s="365">
        <v>0</v>
      </c>
      <c r="K42" s="353">
        <v>0</v>
      </c>
      <c r="L42" s="365">
        <v>557.94000000000005</v>
      </c>
      <c r="M42">
        <v>0</v>
      </c>
      <c r="N42" s="813"/>
      <c r="O42" s="787">
        <v>4.0599999999999997E-2</v>
      </c>
      <c r="P42" s="134">
        <v>-3.73E-2</v>
      </c>
      <c r="Q42" s="148"/>
      <c r="R42" s="48"/>
      <c r="S42" s="48"/>
    </row>
    <row r="43" spans="1:22" ht="21.95" customHeight="1" x14ac:dyDescent="0.25">
      <c r="A43" s="50"/>
      <c r="B43" s="50"/>
      <c r="C43" s="51"/>
      <c r="E43" s="22" t="s">
        <v>250</v>
      </c>
      <c r="F43" s="2">
        <v>69.989999999999995</v>
      </c>
      <c r="G43" s="2">
        <v>69.989999999999995</v>
      </c>
      <c r="H43" s="49">
        <v>0</v>
      </c>
      <c r="I43" s="48">
        <v>0</v>
      </c>
      <c r="J43" s="365">
        <v>0</v>
      </c>
      <c r="K43" s="353">
        <v>0</v>
      </c>
      <c r="L43" s="365">
        <v>329.74000000000069</v>
      </c>
      <c r="M43">
        <v>0</v>
      </c>
      <c r="N43" s="813"/>
      <c r="O43" s="787">
        <v>0</v>
      </c>
      <c r="P43" s="134">
        <v>6.9999999999999999E-4</v>
      </c>
      <c r="R43" s="48"/>
      <c r="S43" s="48"/>
      <c r="T43" s="48"/>
    </row>
    <row r="44" spans="1:22" ht="21.95" customHeight="1" x14ac:dyDescent="0.25">
      <c r="A44" s="51"/>
      <c r="B44" s="51"/>
      <c r="C44" s="51"/>
      <c r="E44" s="22" t="s">
        <v>705</v>
      </c>
      <c r="F44" s="2">
        <v>24.62</v>
      </c>
      <c r="G44" s="2">
        <v>24.62</v>
      </c>
      <c r="H44" s="49">
        <v>0</v>
      </c>
      <c r="I44" s="48">
        <v>0</v>
      </c>
      <c r="J44" s="365">
        <v>0</v>
      </c>
      <c r="K44" s="353">
        <v>0</v>
      </c>
      <c r="L44" s="365">
        <v>309.26000000000022</v>
      </c>
      <c r="M44">
        <v>0</v>
      </c>
      <c r="N44" s="813"/>
      <c r="O44" s="787">
        <v>8.8000000000000005E-3</v>
      </c>
      <c r="P44" s="134">
        <v>4.1000000000000003E-3</v>
      </c>
      <c r="Q44" s="436"/>
      <c r="R44" s="48"/>
      <c r="S44" s="48"/>
      <c r="T44" s="48"/>
      <c r="V44" s="48"/>
    </row>
    <row r="45" spans="1:22" ht="21.95" customHeight="1" x14ac:dyDescent="0.25">
      <c r="A45" s="50"/>
      <c r="B45" s="50"/>
      <c r="C45" s="51"/>
      <c r="E45" s="22" t="s">
        <v>278</v>
      </c>
      <c r="F45" s="2">
        <v>67.510000000000005</v>
      </c>
      <c r="G45" s="2">
        <v>67.510000000000005</v>
      </c>
      <c r="H45" s="49">
        <v>0</v>
      </c>
      <c r="I45" s="48">
        <v>0</v>
      </c>
      <c r="J45" s="365">
        <v>0</v>
      </c>
      <c r="K45" s="353">
        <v>0</v>
      </c>
      <c r="L45" s="365">
        <v>197.20999999999549</v>
      </c>
      <c r="M45">
        <v>0</v>
      </c>
      <c r="N45" s="813"/>
      <c r="O45" s="787">
        <v>2.5499999999999998E-2</v>
      </c>
      <c r="P45" s="134">
        <v>-2.2000000000000001E-3</v>
      </c>
      <c r="Q45" s="148"/>
      <c r="R45" s="48"/>
      <c r="S45" s="48"/>
      <c r="T45" s="48"/>
      <c r="U45" s="48"/>
    </row>
    <row r="46" spans="1:22" ht="21.95" customHeight="1" x14ac:dyDescent="0.25">
      <c r="A46" s="50"/>
      <c r="B46" s="50"/>
      <c r="C46" s="51"/>
      <c r="E46" s="22" t="s">
        <v>773</v>
      </c>
      <c r="F46" s="2">
        <v>216.86</v>
      </c>
      <c r="G46" s="2">
        <v>216.86</v>
      </c>
      <c r="H46" s="329">
        <v>0</v>
      </c>
      <c r="I46" s="48">
        <v>0</v>
      </c>
      <c r="J46" s="365">
        <v>0</v>
      </c>
      <c r="K46" s="353">
        <v>0</v>
      </c>
      <c r="L46" s="365">
        <v>843.18000000000029</v>
      </c>
      <c r="M46">
        <v>0</v>
      </c>
      <c r="N46" s="813"/>
      <c r="O46" s="787">
        <v>2.8E-3</v>
      </c>
      <c r="P46" s="134">
        <v>2.29E-2</v>
      </c>
      <c r="Q46" s="436"/>
      <c r="R46" s="48"/>
      <c r="S46" s="48"/>
    </row>
    <row r="47" spans="1:22" ht="21.95" customHeight="1" x14ac:dyDescent="0.25">
      <c r="A47" s="50"/>
      <c r="B47" s="50"/>
      <c r="C47" s="51"/>
      <c r="E47" s="22" t="s">
        <v>197</v>
      </c>
      <c r="F47" s="2">
        <v>10.63</v>
      </c>
      <c r="G47" s="2">
        <v>10.63</v>
      </c>
      <c r="H47" s="49">
        <v>0</v>
      </c>
      <c r="I47" s="48">
        <v>0</v>
      </c>
      <c r="J47" s="365">
        <v>0</v>
      </c>
      <c r="K47" s="353">
        <v>0</v>
      </c>
      <c r="L47" s="365">
        <v>495.20999999999913</v>
      </c>
      <c r="M47">
        <v>0</v>
      </c>
      <c r="N47" s="813"/>
      <c r="O47" s="787">
        <v>5.1499999999999997E-2</v>
      </c>
      <c r="P47" s="134">
        <v>-5.0000000000000001E-4</v>
      </c>
      <c r="Q47" s="48"/>
      <c r="R47" s="48"/>
      <c r="S47" s="48"/>
      <c r="U47" s="48"/>
    </row>
    <row r="48" spans="1:22" ht="21.95" customHeight="1" x14ac:dyDescent="0.25">
      <c r="A48" s="50"/>
      <c r="B48" s="50"/>
      <c r="C48" s="50"/>
      <c r="E48" s="22" t="s">
        <v>272</v>
      </c>
      <c r="F48" s="2">
        <v>129.04</v>
      </c>
      <c r="G48" s="2">
        <v>129.04</v>
      </c>
      <c r="H48" s="329">
        <v>0</v>
      </c>
      <c r="I48" s="48">
        <v>0</v>
      </c>
      <c r="J48" s="365">
        <v>0</v>
      </c>
      <c r="K48" s="353">
        <v>0</v>
      </c>
      <c r="L48" s="365">
        <v>154.77999999999975</v>
      </c>
      <c r="M48">
        <v>0</v>
      </c>
      <c r="N48" s="813"/>
      <c r="O48" s="787">
        <v>2.5700000000000001E-2</v>
      </c>
      <c r="P48" s="134">
        <v>6.3E-3</v>
      </c>
      <c r="Q48" s="48"/>
      <c r="S48" s="48"/>
    </row>
    <row r="49" spans="1:21" ht="21.95" customHeight="1" x14ac:dyDescent="0.25">
      <c r="A49" s="50"/>
      <c r="B49" s="50"/>
      <c r="C49" s="50"/>
      <c r="E49" s="22" t="s">
        <v>869</v>
      </c>
      <c r="F49" s="2">
        <v>98.78</v>
      </c>
      <c r="G49" s="2">
        <v>98.78</v>
      </c>
      <c r="H49" s="329">
        <v>0</v>
      </c>
      <c r="I49" s="48">
        <v>0</v>
      </c>
      <c r="J49" s="365">
        <v>0</v>
      </c>
      <c r="K49" s="353">
        <v>0</v>
      </c>
      <c r="L49" s="365">
        <v>527.57000000000062</v>
      </c>
      <c r="M49">
        <v>0</v>
      </c>
      <c r="N49" s="813"/>
      <c r="O49" s="787">
        <v>6.8839846122696908E-3</v>
      </c>
      <c r="P49" s="134">
        <v>0.01</v>
      </c>
    </row>
    <row r="50" spans="1:21" ht="21.95" customHeight="1" x14ac:dyDescent="0.25">
      <c r="A50" s="50"/>
      <c r="B50" s="50"/>
      <c r="C50" s="51"/>
      <c r="E50" s="22" t="s">
        <v>17</v>
      </c>
      <c r="F50" s="2">
        <v>15.24</v>
      </c>
      <c r="G50" s="2">
        <v>15.24</v>
      </c>
      <c r="H50" s="329">
        <v>0</v>
      </c>
      <c r="I50" s="48">
        <v>0</v>
      </c>
      <c r="J50" s="365">
        <v>-20818.210000000079</v>
      </c>
      <c r="K50" s="353">
        <v>0</v>
      </c>
      <c r="L50" s="365">
        <v>-20818.210000000079</v>
      </c>
      <c r="M50">
        <v>0</v>
      </c>
      <c r="N50" s="813"/>
      <c r="O50" s="787">
        <v>0</v>
      </c>
      <c r="P50" s="134">
        <v>0</v>
      </c>
      <c r="R50" s="48"/>
      <c r="S50" s="48"/>
    </row>
    <row r="51" spans="1:21" ht="21.95" customHeight="1" x14ac:dyDescent="0.25">
      <c r="A51" s="50"/>
      <c r="B51" s="50"/>
      <c r="C51" s="51"/>
      <c r="E51" s="22" t="s">
        <v>311</v>
      </c>
      <c r="F51" s="2">
        <v>137.77000000000001</v>
      </c>
      <c r="G51" s="2">
        <v>137.77000000000001</v>
      </c>
      <c r="H51" s="329">
        <v>0</v>
      </c>
      <c r="I51" s="48">
        <v>0</v>
      </c>
      <c r="J51" s="365">
        <v>0</v>
      </c>
      <c r="K51" s="353">
        <v>0</v>
      </c>
      <c r="L51" s="365">
        <v>720.56000000000131</v>
      </c>
      <c r="M51">
        <v>0</v>
      </c>
      <c r="N51" s="813"/>
      <c r="O51" s="787">
        <v>0</v>
      </c>
      <c r="P51" s="134">
        <v>-1.1000000000000001E-3</v>
      </c>
      <c r="Q51" s="148"/>
      <c r="R51" s="48"/>
      <c r="S51" s="48"/>
      <c r="T51" s="48"/>
    </row>
    <row r="52" spans="1:21" ht="21.95" customHeight="1" x14ac:dyDescent="0.25">
      <c r="A52" s="60"/>
      <c r="B52" s="61"/>
      <c r="C52" s="60"/>
      <c r="E52" s="22" t="s">
        <v>726</v>
      </c>
      <c r="F52" s="2">
        <v>82.63</v>
      </c>
      <c r="G52" s="2">
        <v>82.63</v>
      </c>
      <c r="H52" s="329">
        <v>0</v>
      </c>
      <c r="I52" s="48">
        <v>0</v>
      </c>
      <c r="J52" s="365">
        <v>0</v>
      </c>
      <c r="K52" s="353">
        <v>0</v>
      </c>
      <c r="L52" s="365">
        <v>329.55999999999949</v>
      </c>
      <c r="M52">
        <v>0</v>
      </c>
      <c r="N52" s="813"/>
      <c r="O52" s="787">
        <v>1.78E-2</v>
      </c>
      <c r="P52" s="134">
        <v>-2.0899999999999998E-2</v>
      </c>
      <c r="R52" s="48"/>
      <c r="S52" s="48"/>
    </row>
    <row r="53" spans="1:21" ht="21.95" customHeight="1" x14ac:dyDescent="0.25">
      <c r="A53" s="51"/>
      <c r="B53" s="51"/>
      <c r="C53" s="51"/>
      <c r="E53" s="22" t="s">
        <v>771</v>
      </c>
      <c r="F53" s="2">
        <v>656.77</v>
      </c>
      <c r="G53" s="2">
        <v>656.77</v>
      </c>
      <c r="H53" s="49">
        <v>0</v>
      </c>
      <c r="I53" s="48">
        <v>0</v>
      </c>
      <c r="J53" s="365">
        <v>0</v>
      </c>
      <c r="K53" s="353">
        <v>0</v>
      </c>
      <c r="L53" s="365">
        <v>559.89000000000033</v>
      </c>
      <c r="M53">
        <v>0</v>
      </c>
      <c r="O53" s="787">
        <v>0</v>
      </c>
      <c r="P53" s="134">
        <v>-1.14E-2</v>
      </c>
      <c r="Q53" s="148"/>
      <c r="S53" s="48"/>
    </row>
    <row r="54" spans="1:21" ht="21.95" customHeight="1" x14ac:dyDescent="0.25">
      <c r="A54" s="51"/>
      <c r="B54" s="51"/>
      <c r="C54" s="51"/>
      <c r="E54" s="22" t="s">
        <v>195</v>
      </c>
      <c r="F54" s="2">
        <v>64.17</v>
      </c>
      <c r="G54" s="2">
        <v>64.17</v>
      </c>
      <c r="H54" s="329">
        <v>0</v>
      </c>
      <c r="I54" s="48">
        <v>0</v>
      </c>
      <c r="J54" s="365">
        <v>0</v>
      </c>
      <c r="K54" s="353">
        <v>0</v>
      </c>
      <c r="L54" s="365">
        <v>785.90999999999985</v>
      </c>
      <c r="M54">
        <v>0</v>
      </c>
      <c r="O54" s="787">
        <v>1.29E-2</v>
      </c>
      <c r="P54" s="134">
        <v>-1.6400000000000001E-2</v>
      </c>
      <c r="R54" s="48"/>
      <c r="S54" s="48"/>
    </row>
    <row r="55" spans="1:21" ht="21.95" customHeight="1" x14ac:dyDescent="0.25">
      <c r="A55" s="50"/>
      <c r="B55" s="50"/>
      <c r="C55" s="50"/>
      <c r="E55" s="22" t="s">
        <v>225</v>
      </c>
      <c r="F55" s="2">
        <v>59.06</v>
      </c>
      <c r="G55" s="2">
        <v>59.06</v>
      </c>
      <c r="H55" s="329">
        <v>0</v>
      </c>
      <c r="I55" s="48">
        <v>0</v>
      </c>
      <c r="J55" s="365">
        <v>0</v>
      </c>
      <c r="K55" s="353">
        <v>0</v>
      </c>
      <c r="L55" s="365">
        <v>257.64999999999964</v>
      </c>
      <c r="M55">
        <v>0</v>
      </c>
      <c r="N55" s="813"/>
      <c r="O55" s="787">
        <v>0</v>
      </c>
      <c r="P55" s="134">
        <v>2.5000000000000001E-3</v>
      </c>
      <c r="S55" s="48"/>
    </row>
    <row r="56" spans="1:21" ht="21.95" customHeight="1" x14ac:dyDescent="0.25">
      <c r="A56" s="50"/>
      <c r="B56" s="51"/>
      <c r="C56" s="51"/>
      <c r="E56" s="22" t="s">
        <v>34</v>
      </c>
      <c r="F56" s="2">
        <v>53.97</v>
      </c>
      <c r="G56" s="2">
        <v>53.97</v>
      </c>
      <c r="H56" s="329">
        <v>0</v>
      </c>
      <c r="I56" s="48">
        <v>0</v>
      </c>
      <c r="J56" s="365">
        <v>0</v>
      </c>
      <c r="K56" s="353">
        <v>0</v>
      </c>
      <c r="L56" s="365">
        <v>21137.586999999941</v>
      </c>
      <c r="M56">
        <v>0</v>
      </c>
      <c r="N56" s="813"/>
      <c r="O56" s="787">
        <v>0</v>
      </c>
      <c r="P56" s="134">
        <v>4.3E-3</v>
      </c>
      <c r="S56" s="48"/>
    </row>
    <row r="57" spans="1:21" ht="21.95" customHeight="1" x14ac:dyDescent="0.25">
      <c r="A57" s="50"/>
      <c r="B57" s="50"/>
      <c r="C57" s="51"/>
      <c r="E57" s="22" t="s">
        <v>172</v>
      </c>
      <c r="F57" s="2">
        <v>55</v>
      </c>
      <c r="G57" s="2">
        <v>55</v>
      </c>
      <c r="H57" s="329">
        <v>0</v>
      </c>
      <c r="I57" s="48">
        <v>0</v>
      </c>
      <c r="J57" s="365">
        <v>0</v>
      </c>
      <c r="K57" s="353">
        <v>0</v>
      </c>
      <c r="L57" s="365">
        <v>119.92000000000053</v>
      </c>
      <c r="M57">
        <v>0</v>
      </c>
      <c r="N57" s="813"/>
      <c r="O57" s="787">
        <v>3.6400000000000002E-2</v>
      </c>
      <c r="P57" s="134">
        <v>-4.6699999999999998E-2</v>
      </c>
      <c r="Q57" s="436"/>
      <c r="R57" s="48"/>
      <c r="S57" s="48"/>
    </row>
    <row r="58" spans="1:21" ht="21.95" customHeight="1" x14ac:dyDescent="0.25">
      <c r="A58" s="51"/>
      <c r="B58" s="51"/>
      <c r="C58" s="51"/>
      <c r="E58" s="22" t="s">
        <v>27</v>
      </c>
      <c r="F58" s="2">
        <v>51.32</v>
      </c>
      <c r="G58" s="2">
        <v>51.32</v>
      </c>
      <c r="H58" s="329">
        <v>0</v>
      </c>
      <c r="I58" s="48">
        <v>0</v>
      </c>
      <c r="J58" s="365">
        <v>0</v>
      </c>
      <c r="K58" s="353">
        <v>0</v>
      </c>
      <c r="L58" s="365">
        <v>1407.5400000000009</v>
      </c>
      <c r="M58">
        <v>0</v>
      </c>
      <c r="N58" s="813"/>
      <c r="O58" s="787">
        <v>3.0200000000000001E-2</v>
      </c>
      <c r="P58" s="134">
        <v>1.2E-2</v>
      </c>
      <c r="R58" s="48"/>
      <c r="S58" s="48"/>
      <c r="T58" s="48"/>
    </row>
    <row r="59" spans="1:21" ht="21.95" customHeight="1" x14ac:dyDescent="0.25">
      <c r="A59" s="51"/>
      <c r="B59" s="50"/>
      <c r="C59" s="51"/>
      <c r="E59" s="22" t="s">
        <v>22</v>
      </c>
      <c r="F59" s="2">
        <v>46.48</v>
      </c>
      <c r="G59" s="2">
        <v>46.48</v>
      </c>
      <c r="H59" s="329">
        <v>0</v>
      </c>
      <c r="I59" s="48">
        <v>0</v>
      </c>
      <c r="J59" s="365">
        <v>0</v>
      </c>
      <c r="K59" s="353">
        <v>0</v>
      </c>
      <c r="L59" s="365">
        <v>3178.8000000000466</v>
      </c>
      <c r="M59">
        <v>0</v>
      </c>
      <c r="N59" s="813"/>
      <c r="O59" s="787">
        <v>2.07E-2</v>
      </c>
      <c r="P59" s="134">
        <v>-4.1300000000000003E-2</v>
      </c>
      <c r="R59" s="48"/>
      <c r="S59" s="48"/>
      <c r="T59" s="48"/>
    </row>
    <row r="60" spans="1:21" ht="21.95" customHeight="1" x14ac:dyDescent="0.25">
      <c r="A60" s="50"/>
      <c r="B60" s="50"/>
      <c r="C60" s="51"/>
      <c r="E60" s="22" t="s">
        <v>42</v>
      </c>
      <c r="F60" s="2">
        <v>131.11000000000001</v>
      </c>
      <c r="G60" s="2">
        <v>131.11000000000001</v>
      </c>
      <c r="H60" s="329">
        <v>0</v>
      </c>
      <c r="I60" s="48">
        <v>0</v>
      </c>
      <c r="J60" s="365">
        <v>0</v>
      </c>
      <c r="K60" s="353">
        <v>0</v>
      </c>
      <c r="L60" s="365">
        <v>128.08999999999833</v>
      </c>
      <c r="M60">
        <v>0</v>
      </c>
      <c r="N60" s="813"/>
      <c r="O60" s="787">
        <v>2.18E-2</v>
      </c>
      <c r="P60" s="134">
        <v>-1.4E-3</v>
      </c>
    </row>
    <row r="61" spans="1:21" ht="21.95" customHeight="1" x14ac:dyDescent="0.25">
      <c r="A61" s="50"/>
      <c r="B61" s="50"/>
      <c r="C61" s="51"/>
      <c r="E61" s="22" t="s">
        <v>270</v>
      </c>
      <c r="F61" s="2">
        <v>55.5</v>
      </c>
      <c r="G61" s="2">
        <v>55.5</v>
      </c>
      <c r="H61" s="329">
        <v>0</v>
      </c>
      <c r="I61" s="48">
        <v>0</v>
      </c>
      <c r="J61" s="365">
        <v>0</v>
      </c>
      <c r="K61" s="353">
        <v>0</v>
      </c>
      <c r="L61" s="365">
        <v>427.92000000000007</v>
      </c>
      <c r="M61">
        <v>0</v>
      </c>
      <c r="N61" s="813"/>
      <c r="O61" s="787">
        <v>0</v>
      </c>
      <c r="P61" s="134">
        <v>-8.8999999999999999E-3</v>
      </c>
      <c r="R61" s="48"/>
      <c r="S61" s="48"/>
      <c r="U61" s="48"/>
    </row>
    <row r="62" spans="1:21" ht="21.95" customHeight="1" x14ac:dyDescent="0.25">
      <c r="A62" s="50"/>
      <c r="B62" s="50"/>
      <c r="C62" s="51"/>
      <c r="E62" s="22" t="s">
        <v>170</v>
      </c>
      <c r="F62" s="2">
        <v>111.54</v>
      </c>
      <c r="G62" s="2">
        <v>111.54</v>
      </c>
      <c r="H62" s="49">
        <v>0</v>
      </c>
      <c r="I62" s="48">
        <v>0</v>
      </c>
      <c r="J62" s="365">
        <v>0</v>
      </c>
      <c r="K62" s="353">
        <v>0</v>
      </c>
      <c r="L62" s="48">
        <v>1368.9000000000015</v>
      </c>
      <c r="M62">
        <v>0</v>
      </c>
      <c r="N62" s="813"/>
      <c r="O62" s="787">
        <v>1.14E-2</v>
      </c>
      <c r="P62" s="134">
        <v>-2.8E-3</v>
      </c>
    </row>
    <row r="63" spans="1:21" ht="21.95" customHeight="1" x14ac:dyDescent="0.25">
      <c r="A63" s="50"/>
      <c r="B63" s="50"/>
      <c r="C63" s="51"/>
      <c r="E63" s="22" t="s">
        <v>8</v>
      </c>
      <c r="F63" s="2">
        <v>72.989999999999995</v>
      </c>
      <c r="G63" s="2">
        <v>72.989999999999995</v>
      </c>
      <c r="H63" s="329">
        <v>0</v>
      </c>
      <c r="I63" s="48">
        <v>0</v>
      </c>
      <c r="J63" s="365">
        <v>0</v>
      </c>
      <c r="K63" s="353">
        <v>0</v>
      </c>
      <c r="L63" s="365">
        <v>121.94999999999982</v>
      </c>
      <c r="M63">
        <v>0</v>
      </c>
      <c r="N63" s="813"/>
      <c r="O63" s="787">
        <v>1.67E-2</v>
      </c>
      <c r="P63" s="134">
        <v>-1.26E-2</v>
      </c>
      <c r="Q63" s="436"/>
      <c r="S63" s="48"/>
    </row>
    <row r="64" spans="1:21" ht="21.95" customHeight="1" x14ac:dyDescent="0.25">
      <c r="A64" s="50"/>
      <c r="B64" s="50"/>
      <c r="C64" s="51"/>
      <c r="E64" s="22" t="s">
        <v>10</v>
      </c>
      <c r="F64" s="2">
        <v>47.88</v>
      </c>
      <c r="G64" s="2">
        <v>47.88</v>
      </c>
      <c r="H64" s="49">
        <v>0</v>
      </c>
      <c r="I64" s="48">
        <v>0</v>
      </c>
      <c r="J64" s="365">
        <v>0</v>
      </c>
      <c r="K64" s="353">
        <v>0</v>
      </c>
      <c r="L64" s="48">
        <v>1128.3800000000047</v>
      </c>
      <c r="M64">
        <v>0</v>
      </c>
      <c r="N64" s="813"/>
      <c r="O64" s="787">
        <v>1.2500000000000001E-2</v>
      </c>
      <c r="P64" s="134">
        <v>1.8700000000000001E-2</v>
      </c>
      <c r="R64" s="48"/>
    </row>
    <row r="65" spans="1:22" ht="21.95" customHeight="1" x14ac:dyDescent="0.25">
      <c r="A65" s="50"/>
      <c r="B65" s="50"/>
      <c r="C65" s="51"/>
      <c r="E65" s="22" t="s">
        <v>224</v>
      </c>
      <c r="F65" s="2">
        <v>41.91</v>
      </c>
      <c r="G65" s="2">
        <v>41.91</v>
      </c>
      <c r="H65" s="49">
        <v>0</v>
      </c>
      <c r="I65" s="48">
        <v>0</v>
      </c>
      <c r="J65" s="365">
        <v>0</v>
      </c>
      <c r="K65" s="353">
        <v>0</v>
      </c>
      <c r="L65" s="48">
        <v>4376.9599999999991</v>
      </c>
      <c r="M65">
        <v>0</v>
      </c>
      <c r="N65" s="813"/>
      <c r="O65" s="787">
        <v>4.0899999999999999E-2</v>
      </c>
      <c r="P65" s="134">
        <v>-2.9600000000000001E-2</v>
      </c>
      <c r="Q65" s="436"/>
      <c r="S65" s="48"/>
      <c r="T65" s="48"/>
    </row>
    <row r="66" spans="1:22" ht="21.95" customHeight="1" x14ac:dyDescent="0.25">
      <c r="A66" s="50"/>
      <c r="B66" s="50"/>
      <c r="C66" s="51"/>
      <c r="E66" s="22" t="s">
        <v>24</v>
      </c>
      <c r="F66" s="2">
        <v>61.67</v>
      </c>
      <c r="G66" s="2">
        <v>61.67</v>
      </c>
      <c r="H66" s="329">
        <v>0</v>
      </c>
      <c r="I66" s="48">
        <v>0</v>
      </c>
      <c r="J66" s="365">
        <v>0</v>
      </c>
      <c r="K66" s="353">
        <v>0</v>
      </c>
      <c r="L66" s="365">
        <v>937.36999999999534</v>
      </c>
      <c r="M66">
        <v>0</v>
      </c>
      <c r="N66" s="813"/>
      <c r="O66" s="787">
        <v>0</v>
      </c>
      <c r="P66" s="134">
        <v>-6.3E-3</v>
      </c>
      <c r="Q66" s="148"/>
      <c r="R66" s="48"/>
      <c r="S66" s="48"/>
      <c r="T66" s="48"/>
    </row>
    <row r="67" spans="1:22" ht="21.95" customHeight="1" x14ac:dyDescent="0.25">
      <c r="A67" s="50"/>
      <c r="B67" s="50"/>
      <c r="C67" s="51"/>
      <c r="E67" s="22" t="s">
        <v>45</v>
      </c>
      <c r="F67" s="2">
        <v>93.39</v>
      </c>
      <c r="G67" s="2">
        <v>93.39</v>
      </c>
      <c r="H67" s="329">
        <v>0</v>
      </c>
      <c r="I67" s="48">
        <v>0</v>
      </c>
      <c r="J67" s="365">
        <v>0</v>
      </c>
      <c r="K67" s="353">
        <v>0</v>
      </c>
      <c r="L67" s="365">
        <v>523.61999999999898</v>
      </c>
      <c r="M67">
        <v>0</v>
      </c>
      <c r="N67" s="813"/>
      <c r="O67" s="787">
        <v>1.67E-2</v>
      </c>
      <c r="P67" s="134">
        <v>-1E-4</v>
      </c>
      <c r="Q67" s="48"/>
      <c r="R67" s="48"/>
      <c r="S67" s="48"/>
      <c r="T67" s="48"/>
    </row>
    <row r="68" spans="1:22" ht="21.95" customHeight="1" x14ac:dyDescent="0.25">
      <c r="A68" s="50"/>
      <c r="B68" s="51"/>
      <c r="C68" s="51"/>
      <c r="E68" s="22" t="s">
        <v>47</v>
      </c>
      <c r="F68" s="2">
        <v>140.72</v>
      </c>
      <c r="G68" s="2">
        <v>140.72</v>
      </c>
      <c r="H68" s="329">
        <v>0</v>
      </c>
      <c r="I68" s="48">
        <v>0</v>
      </c>
      <c r="J68" s="365">
        <v>0</v>
      </c>
      <c r="K68" s="353">
        <v>0</v>
      </c>
      <c r="L68" s="365">
        <v>-168.6200000000008</v>
      </c>
      <c r="M68">
        <v>0</v>
      </c>
      <c r="N68" s="813"/>
      <c r="O68" s="787">
        <v>2.18E-2</v>
      </c>
      <c r="P68" s="134">
        <v>-2.8E-3</v>
      </c>
      <c r="R68" s="48"/>
      <c r="S68" s="48"/>
    </row>
    <row r="69" spans="1:22" ht="21.95" customHeight="1" x14ac:dyDescent="0.25">
      <c r="A69" s="51"/>
      <c r="B69" s="51"/>
      <c r="C69" s="51"/>
      <c r="E69" s="22" t="s">
        <v>33</v>
      </c>
      <c r="F69" s="2">
        <v>247.05</v>
      </c>
      <c r="G69" s="2">
        <v>247.05</v>
      </c>
      <c r="H69" s="329">
        <v>0</v>
      </c>
      <c r="I69" s="48">
        <v>0</v>
      </c>
      <c r="J69" s="365">
        <v>0</v>
      </c>
      <c r="K69" s="353">
        <v>0</v>
      </c>
      <c r="L69" s="365">
        <v>780.73999999999796</v>
      </c>
      <c r="M69">
        <v>0</v>
      </c>
      <c r="N69" s="813"/>
      <c r="O69" s="787">
        <v>1.8599999999999998E-2</v>
      </c>
      <c r="P69" s="134">
        <v>-1.5599999999999999E-2</v>
      </c>
      <c r="R69" s="48"/>
      <c r="S69" s="48"/>
      <c r="T69" s="48"/>
    </row>
    <row r="70" spans="1:22" ht="21.95" customHeight="1" x14ac:dyDescent="0.25">
      <c r="A70" s="51"/>
      <c r="B70" s="155"/>
      <c r="C70" s="330"/>
      <c r="E70" s="22" t="s">
        <v>13</v>
      </c>
      <c r="F70" s="2">
        <v>67.81</v>
      </c>
      <c r="G70" s="2">
        <v>67.81</v>
      </c>
      <c r="H70" s="49">
        <v>0</v>
      </c>
      <c r="I70" s="48">
        <v>0</v>
      </c>
      <c r="J70" s="365">
        <v>0</v>
      </c>
      <c r="K70" s="353">
        <v>0</v>
      </c>
      <c r="L70" s="365">
        <v>1461.5600000000013</v>
      </c>
      <c r="M70">
        <v>0</v>
      </c>
      <c r="N70" s="813"/>
      <c r="O70" s="787">
        <v>0</v>
      </c>
      <c r="P70" s="134">
        <v>4.3E-3</v>
      </c>
      <c r="Q70" s="148"/>
      <c r="R70" s="48"/>
    </row>
    <row r="71" spans="1:22" ht="21.95" customHeight="1" x14ac:dyDescent="0.25">
      <c r="A71" s="50"/>
      <c r="B71" s="50"/>
      <c r="C71" s="51"/>
      <c r="E71" s="22" t="s">
        <v>52</v>
      </c>
      <c r="F71" s="2">
        <v>70.040000000000006</v>
      </c>
      <c r="G71" s="2">
        <v>70.040000000000006</v>
      </c>
      <c r="H71" s="329">
        <v>0</v>
      </c>
      <c r="I71" s="48">
        <v>0</v>
      </c>
      <c r="J71" s="365">
        <v>0</v>
      </c>
      <c r="K71" s="353">
        <v>0</v>
      </c>
      <c r="L71" s="365">
        <v>1056.739999999998</v>
      </c>
      <c r="M71">
        <v>0</v>
      </c>
      <c r="N71" s="813"/>
      <c r="O71" s="787">
        <v>2.1999999999999999E-2</v>
      </c>
      <c r="P71" s="134">
        <v>2E-3</v>
      </c>
      <c r="R71" s="48"/>
      <c r="S71" s="48"/>
      <c r="T71" s="48"/>
      <c r="U71" s="48"/>
    </row>
    <row r="72" spans="1:22" ht="21.95" customHeight="1" x14ac:dyDescent="0.25">
      <c r="A72" s="50"/>
      <c r="B72" s="50"/>
      <c r="C72" s="51"/>
      <c r="E72" s="22" t="s">
        <v>63</v>
      </c>
      <c r="F72" s="2">
        <v>103.59</v>
      </c>
      <c r="G72" s="2">
        <v>103.59</v>
      </c>
      <c r="H72" s="49">
        <v>0</v>
      </c>
      <c r="I72" s="48">
        <v>0</v>
      </c>
      <c r="J72" s="365">
        <v>0</v>
      </c>
      <c r="K72" s="353">
        <v>0</v>
      </c>
      <c r="L72" s="48">
        <v>257.30999999999949</v>
      </c>
      <c r="M72">
        <v>0</v>
      </c>
      <c r="N72" s="813"/>
      <c r="O72" s="787">
        <v>1.38E-2</v>
      </c>
      <c r="P72" s="134">
        <v>-1.2500000000000001E-2</v>
      </c>
      <c r="R72" s="48"/>
    </row>
    <row r="73" spans="1:22" ht="21.95" customHeight="1" x14ac:dyDescent="0.25">
      <c r="A73" s="51"/>
      <c r="B73" s="51"/>
      <c r="C73" s="51"/>
      <c r="E73" s="22" t="s">
        <v>9</v>
      </c>
      <c r="F73" s="2">
        <v>8.0500000000000007</v>
      </c>
      <c r="G73" s="2">
        <v>8.0500000000000007</v>
      </c>
      <c r="H73" s="49">
        <v>0</v>
      </c>
      <c r="I73" s="48">
        <v>0</v>
      </c>
      <c r="J73" s="365">
        <v>-8332.1133333333346</v>
      </c>
      <c r="K73" s="353">
        <v>0</v>
      </c>
      <c r="L73" s="48">
        <v>-7897.1833333333343</v>
      </c>
      <c r="M73">
        <v>0</v>
      </c>
      <c r="N73" s="813"/>
      <c r="O73" s="787">
        <v>0.04</v>
      </c>
      <c r="P73" s="134">
        <v>2.1600000000000001E-2</v>
      </c>
      <c r="Q73" s="148"/>
      <c r="R73" s="48"/>
      <c r="S73" s="48"/>
      <c r="T73" s="48"/>
      <c r="V73" s="48"/>
    </row>
    <row r="74" spans="1:22" ht="21.95" customHeight="1" x14ac:dyDescent="0.25">
      <c r="A74" s="51"/>
      <c r="B74" s="50"/>
      <c r="C74" s="51"/>
      <c r="E74" s="22" t="s">
        <v>53</v>
      </c>
      <c r="F74" s="2">
        <v>72.989999999999995</v>
      </c>
      <c r="G74" s="2">
        <v>72.989999999999995</v>
      </c>
      <c r="H74" s="49">
        <v>0</v>
      </c>
      <c r="I74" s="48">
        <v>0</v>
      </c>
      <c r="J74" s="365">
        <v>0</v>
      </c>
      <c r="K74" s="353">
        <v>0</v>
      </c>
      <c r="L74" s="48">
        <v>33.940000000000055</v>
      </c>
      <c r="M74">
        <v>0</v>
      </c>
      <c r="N74" s="813"/>
      <c r="O74" s="787">
        <v>7.4000000000000003E-3</v>
      </c>
      <c r="P74" s="134">
        <v>4.4999999999999997E-3</v>
      </c>
      <c r="Q74" s="436"/>
      <c r="R74" s="48"/>
      <c r="S74" s="48"/>
    </row>
    <row r="75" spans="1:22" ht="21.95" customHeight="1" x14ac:dyDescent="0.25">
      <c r="A75" s="50"/>
      <c r="B75" s="51"/>
      <c r="C75" s="51"/>
      <c r="E75" s="22" t="s">
        <v>56</v>
      </c>
      <c r="F75" s="2">
        <v>37.74</v>
      </c>
      <c r="G75" s="2">
        <v>37.74</v>
      </c>
      <c r="H75" s="329">
        <v>0</v>
      </c>
      <c r="I75" s="48">
        <v>0</v>
      </c>
      <c r="J75" s="365">
        <v>0</v>
      </c>
      <c r="K75" s="353">
        <v>0</v>
      </c>
      <c r="L75" s="365">
        <v>36.819999999999709</v>
      </c>
      <c r="M75">
        <v>0</v>
      </c>
      <c r="O75" s="787">
        <v>4.2999999999999997E-2</v>
      </c>
      <c r="P75" s="134">
        <v>-5.3E-3</v>
      </c>
    </row>
    <row r="76" spans="1:22" ht="21.95" customHeight="1" x14ac:dyDescent="0.25">
      <c r="A76" s="50"/>
      <c r="B76" s="50"/>
      <c r="C76" s="51"/>
      <c r="E76" s="22" t="s">
        <v>0</v>
      </c>
      <c r="F76" s="2">
        <v>212.16</v>
      </c>
      <c r="G76" s="2">
        <v>212.16</v>
      </c>
      <c r="H76" s="329">
        <v>0</v>
      </c>
      <c r="I76" s="48">
        <v>0</v>
      </c>
      <c r="J76" s="365">
        <v>0</v>
      </c>
      <c r="K76" s="353">
        <v>0</v>
      </c>
      <c r="L76" s="365">
        <v>465.57999999999993</v>
      </c>
      <c r="M76">
        <v>0</v>
      </c>
      <c r="N76" s="813"/>
      <c r="O76" s="787">
        <v>3.8999999999999998E-3</v>
      </c>
      <c r="P76" s="134">
        <v>9.9000000000000008E-3</v>
      </c>
    </row>
    <row r="77" spans="1:22" ht="21.95" customHeight="1" x14ac:dyDescent="0.25">
      <c r="A77" s="50"/>
      <c r="B77" s="50"/>
      <c r="C77" s="51"/>
      <c r="E77" s="22" t="s">
        <v>39</v>
      </c>
      <c r="F77" s="2">
        <v>44.35</v>
      </c>
      <c r="G77" s="2">
        <v>44.35</v>
      </c>
      <c r="H77" s="329">
        <v>0</v>
      </c>
      <c r="I77" s="48">
        <v>0</v>
      </c>
      <c r="J77" s="365">
        <v>0</v>
      </c>
      <c r="K77" s="353">
        <v>0</v>
      </c>
      <c r="L77" s="365">
        <v>529.88000000000284</v>
      </c>
      <c r="M77">
        <v>0</v>
      </c>
      <c r="N77" s="813"/>
      <c r="O77" s="787">
        <v>2.3E-2</v>
      </c>
      <c r="P77" s="134">
        <v>-0.01</v>
      </c>
    </row>
    <row r="78" spans="1:22" ht="21.95" customHeight="1" x14ac:dyDescent="0.25">
      <c r="A78" s="50"/>
      <c r="B78" s="51"/>
      <c r="C78" s="51"/>
      <c r="E78" s="22" t="s">
        <v>54</v>
      </c>
      <c r="F78" s="2">
        <v>130.93</v>
      </c>
      <c r="G78" s="2">
        <v>130.93</v>
      </c>
      <c r="H78" s="329">
        <v>0</v>
      </c>
      <c r="I78" s="48">
        <v>0</v>
      </c>
      <c r="J78" s="365">
        <v>0</v>
      </c>
      <c r="K78" s="353">
        <v>0</v>
      </c>
      <c r="L78" s="365">
        <v>114.84999999999991</v>
      </c>
      <c r="M78">
        <v>0</v>
      </c>
      <c r="O78" s="787">
        <v>2.35E-2</v>
      </c>
      <c r="P78" s="134">
        <v>-4.8999999999999998E-3</v>
      </c>
    </row>
    <row r="79" spans="1:22" ht="21.95" customHeight="1" x14ac:dyDescent="0.25">
      <c r="A79" s="50"/>
      <c r="B79" s="50"/>
      <c r="C79" s="51"/>
      <c r="E79" s="22" t="s">
        <v>51</v>
      </c>
      <c r="F79" s="2">
        <v>227.27</v>
      </c>
      <c r="G79" s="2">
        <v>227.27</v>
      </c>
      <c r="H79" s="329">
        <v>0</v>
      </c>
      <c r="I79" s="48">
        <v>0</v>
      </c>
      <c r="J79" s="365">
        <v>0</v>
      </c>
      <c r="K79" s="353">
        <v>0</v>
      </c>
      <c r="L79" s="365">
        <v>176.70000000000073</v>
      </c>
      <c r="M79">
        <v>0</v>
      </c>
      <c r="O79" s="788">
        <v>1.52E-2</v>
      </c>
      <c r="P79" s="134">
        <v>4.7000000000000002E-3</v>
      </c>
    </row>
    <row r="80" spans="1:22" ht="21.95" customHeight="1" x14ac:dyDescent="0.25">
      <c r="A80" s="50"/>
      <c r="B80" s="50"/>
      <c r="C80" s="51"/>
      <c r="F80" s="2"/>
      <c r="G80" s="2"/>
    </row>
    <row r="81" spans="1:7" ht="21.95" customHeight="1" x14ac:dyDescent="0.25">
      <c r="A81" s="50"/>
      <c r="B81" s="51"/>
      <c r="C81" s="51"/>
      <c r="F81" s="2"/>
      <c r="G81" s="2"/>
    </row>
    <row r="82" spans="1:7" ht="21.95" customHeight="1" x14ac:dyDescent="0.25">
      <c r="F82" s="2"/>
      <c r="G82" s="2"/>
    </row>
    <row r="83" spans="1:7" ht="21.95" customHeight="1" x14ac:dyDescent="0.25">
      <c r="F83" s="2"/>
      <c r="G83" s="2"/>
    </row>
    <row r="84" spans="1:7" ht="21.95" customHeight="1" x14ac:dyDescent="0.25">
      <c r="F84" s="2"/>
      <c r="G84" s="2"/>
    </row>
    <row r="85" spans="1:7" ht="21.95" customHeight="1" x14ac:dyDescent="0.25">
      <c r="F85" s="2"/>
      <c r="G85" s="2"/>
    </row>
    <row r="86" spans="1:7" ht="21.95" customHeight="1" x14ac:dyDescent="0.25">
      <c r="F86" s="2"/>
      <c r="G86" s="2"/>
    </row>
    <row r="87" spans="1:7" ht="21.95" customHeight="1" x14ac:dyDescent="0.25">
      <c r="F87" s="2"/>
      <c r="G87" s="2"/>
    </row>
    <row r="88" spans="1:7" ht="21.95" customHeight="1" x14ac:dyDescent="0.25">
      <c r="F88" s="2"/>
      <c r="G88" s="2"/>
    </row>
    <row r="89" spans="1:7" ht="21.95" customHeight="1" x14ac:dyDescent="0.25">
      <c r="F89" s="2"/>
      <c r="G89" s="2"/>
    </row>
    <row r="90" spans="1:7" ht="21.95" customHeight="1" x14ac:dyDescent="0.25">
      <c r="F90" s="2"/>
      <c r="G90" s="2"/>
    </row>
    <row r="91" spans="1:7" ht="21.95" customHeight="1" x14ac:dyDescent="0.25">
      <c r="F91" s="2"/>
      <c r="G91" s="2"/>
    </row>
    <row r="92" spans="1:7" ht="21.95" customHeight="1" x14ac:dyDescent="0.25">
      <c r="F92" s="2"/>
      <c r="G92" s="2"/>
    </row>
    <row r="93" spans="1:7" ht="21.95" customHeight="1" x14ac:dyDescent="0.25">
      <c r="F93" s="2"/>
      <c r="G93" s="2"/>
    </row>
    <row r="94" spans="1:7" ht="21.95" customHeight="1" x14ac:dyDescent="0.25">
      <c r="F94" s="2"/>
      <c r="G94" s="2"/>
    </row>
    <row r="95" spans="1:7" ht="21.95" customHeight="1" x14ac:dyDescent="0.25">
      <c r="F95" s="2"/>
      <c r="G95" s="2"/>
    </row>
    <row r="96" spans="1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31">
    <sortCondition ref="E1"/>
  </sortState>
  <dataConsolidate/>
  <conditionalFormatting sqref="O70:O71 O1 O79:O1048576">
    <cfRule type="expression" dxfId="2371" priority="397">
      <formula>$O1=0</formula>
    </cfRule>
    <cfRule type="dataBar" priority="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370" priority="353">
      <formula>$H2=0</formula>
    </cfRule>
  </conditionalFormatting>
  <conditionalFormatting sqref="J2:K4 J70:K71 J6:K6 J21:K58 J12:K19 J80:K200">
    <cfRule type="expression" dxfId="2369" priority="354">
      <formula>$J2=0</formula>
    </cfRule>
  </conditionalFormatting>
  <conditionalFormatting sqref="L70:L71 L1:L6 L80:L1048576 L8:L58">
    <cfRule type="expression" dxfId="2368" priority="352">
      <formula>$L2=0</formula>
    </cfRule>
  </conditionalFormatting>
  <conditionalFormatting sqref="M1">
    <cfRule type="expression" dxfId="2367" priority="348">
      <formula>$L2=0</formula>
    </cfRule>
  </conditionalFormatting>
  <conditionalFormatting sqref="J2:K4 J6:K6 J21:K58 J12:K19">
    <cfRule type="expression" dxfId="2366" priority="396">
      <formula>$J2&gt;0</formula>
    </cfRule>
  </conditionalFormatting>
  <conditionalFormatting sqref="L2:L6 L8:L58">
    <cfRule type="expression" dxfId="2365" priority="350">
      <formula>$L2&lt;0</formula>
    </cfRule>
    <cfRule type="expression" dxfId="2364" priority="351">
      <formula>$L2&gt;0</formula>
    </cfRule>
  </conditionalFormatting>
  <conditionalFormatting sqref="J2:K4 J70:K71 J6:K6 J21:K58 J12:K19 J80:K458">
    <cfRule type="expression" dxfId="2363" priority="395">
      <formula>$J2&lt;0</formula>
    </cfRule>
  </conditionalFormatting>
  <conditionalFormatting sqref="E59 H59:I59">
    <cfRule type="expression" dxfId="2362" priority="324">
      <formula>$H59=0</formula>
    </cfRule>
  </conditionalFormatting>
  <conditionalFormatting sqref="J59:K59">
    <cfRule type="expression" dxfId="2361" priority="325">
      <formula>$J59=0</formula>
    </cfRule>
  </conditionalFormatting>
  <conditionalFormatting sqref="L59">
    <cfRule type="expression" dxfId="2360" priority="323">
      <formula>$L60=0</formula>
    </cfRule>
  </conditionalFormatting>
  <conditionalFormatting sqref="J59:K59">
    <cfRule type="expression" dxfId="2359" priority="327">
      <formula>$J59&gt;0</formula>
    </cfRule>
  </conditionalFormatting>
  <conditionalFormatting sqref="L59">
    <cfRule type="expression" dxfId="2358" priority="321">
      <formula>$L59&lt;0</formula>
    </cfRule>
    <cfRule type="expression" dxfId="2357" priority="322">
      <formula>$L59&gt;0</formula>
    </cfRule>
  </conditionalFormatting>
  <conditionalFormatting sqref="J59:K59">
    <cfRule type="expression" dxfId="2356" priority="326">
      <formula>$J59&lt;0</formula>
    </cfRule>
  </conditionalFormatting>
  <conditionalFormatting sqref="E5 H5:I5">
    <cfRule type="expression" dxfId="2355" priority="302">
      <formula>$H5=0</formula>
    </cfRule>
  </conditionalFormatting>
  <conditionalFormatting sqref="J5:K5">
    <cfRule type="expression" dxfId="2354" priority="303">
      <formula>$J5=0</formula>
    </cfRule>
  </conditionalFormatting>
  <conditionalFormatting sqref="J5:K5">
    <cfRule type="expression" dxfId="2353" priority="305">
      <formula>$J5&gt;0</formula>
    </cfRule>
  </conditionalFormatting>
  <conditionalFormatting sqref="J5:K5">
    <cfRule type="expression" dxfId="2352" priority="304">
      <formula>$J5&lt;0</formula>
    </cfRule>
  </conditionalFormatting>
  <conditionalFormatting sqref="E60 H60:I60">
    <cfRule type="expression" dxfId="2351" priority="280">
      <formula>$H60=0</formula>
    </cfRule>
  </conditionalFormatting>
  <conditionalFormatting sqref="J60:K60">
    <cfRule type="expression" dxfId="2350" priority="281">
      <formula>$J60=0</formula>
    </cfRule>
  </conditionalFormatting>
  <conditionalFormatting sqref="L60">
    <cfRule type="expression" dxfId="2349" priority="279">
      <formula>$L61=0</formula>
    </cfRule>
  </conditionalFormatting>
  <conditionalFormatting sqref="J60:K60">
    <cfRule type="expression" dxfId="2348" priority="283">
      <formula>$J60&gt;0</formula>
    </cfRule>
  </conditionalFormatting>
  <conditionalFormatting sqref="L60">
    <cfRule type="expression" dxfId="2347" priority="277">
      <formula>$L60&lt;0</formula>
    </cfRule>
    <cfRule type="expression" dxfId="2346" priority="278">
      <formula>$L60&gt;0</formula>
    </cfRule>
  </conditionalFormatting>
  <conditionalFormatting sqref="J60:K60">
    <cfRule type="expression" dxfId="2345" priority="282">
      <formula>$J60&lt;0</formula>
    </cfRule>
  </conditionalFormatting>
  <conditionalFormatting sqref="E62 H62:I62">
    <cfRule type="expression" dxfId="2344" priority="269">
      <formula>$H62=0</formula>
    </cfRule>
  </conditionalFormatting>
  <conditionalFormatting sqref="J62:K62">
    <cfRule type="expression" dxfId="2343" priority="270">
      <formula>$J62=0</formula>
    </cfRule>
  </conditionalFormatting>
  <conditionalFormatting sqref="L62">
    <cfRule type="expression" dxfId="2342" priority="268">
      <formula>$L63=0</formula>
    </cfRule>
  </conditionalFormatting>
  <conditionalFormatting sqref="J62:K62">
    <cfRule type="expression" dxfId="2341" priority="272">
      <formula>$J62&gt;0</formula>
    </cfRule>
  </conditionalFormatting>
  <conditionalFormatting sqref="L62">
    <cfRule type="expression" dxfId="2340" priority="266">
      <formula>$L62&lt;0</formula>
    </cfRule>
    <cfRule type="expression" dxfId="2339" priority="267">
      <formula>$L62&gt;0</formula>
    </cfRule>
  </conditionalFormatting>
  <conditionalFormatting sqref="J62:K62">
    <cfRule type="expression" dxfId="2338" priority="271">
      <formula>$J62&lt;0</formula>
    </cfRule>
  </conditionalFormatting>
  <conditionalFormatting sqref="E61 H61:I61">
    <cfRule type="expression" dxfId="2337" priority="258">
      <formula>$H61=0</formula>
    </cfRule>
  </conditionalFormatting>
  <conditionalFormatting sqref="J61:K61">
    <cfRule type="expression" dxfId="2336" priority="259">
      <formula>$J61=0</formula>
    </cfRule>
  </conditionalFormatting>
  <conditionalFormatting sqref="L61">
    <cfRule type="expression" dxfId="2335" priority="257">
      <formula>$L62=0</formula>
    </cfRule>
  </conditionalFormatting>
  <conditionalFormatting sqref="J61:K61">
    <cfRule type="expression" dxfId="2334" priority="261">
      <formula>$J61&gt;0</formula>
    </cfRule>
  </conditionalFormatting>
  <conditionalFormatting sqref="L61">
    <cfRule type="expression" dxfId="2333" priority="255">
      <formula>$L61&lt;0</formula>
    </cfRule>
    <cfRule type="expression" dxfId="2332" priority="256">
      <formula>$L61&gt;0</formula>
    </cfRule>
  </conditionalFormatting>
  <conditionalFormatting sqref="J61:K61">
    <cfRule type="expression" dxfId="2331" priority="260">
      <formula>$J61&lt;0</formula>
    </cfRule>
  </conditionalFormatting>
  <conditionalFormatting sqref="E8 H8:I8">
    <cfRule type="expression" dxfId="2330" priority="243">
      <formula>$H8=0</formula>
    </cfRule>
  </conditionalFormatting>
  <conditionalFormatting sqref="J8:K8">
    <cfRule type="expression" dxfId="2329" priority="244">
      <formula>$J8=0</formula>
    </cfRule>
  </conditionalFormatting>
  <conditionalFormatting sqref="J8:K8">
    <cfRule type="expression" dxfId="2328" priority="246">
      <formula>$J8&gt;0</formula>
    </cfRule>
  </conditionalFormatting>
  <conditionalFormatting sqref="J8:K8">
    <cfRule type="expression" dxfId="2327" priority="245">
      <formula>$J8&lt;0</formula>
    </cfRule>
  </conditionalFormatting>
  <conditionalFormatting sqref="E63 H63:I63">
    <cfRule type="expression" dxfId="2326" priority="233">
      <formula>$H63=0</formula>
    </cfRule>
  </conditionalFormatting>
  <conditionalFormatting sqref="J63:K63">
    <cfRule type="expression" dxfId="2325" priority="234">
      <formula>$J63=0</formula>
    </cfRule>
  </conditionalFormatting>
  <conditionalFormatting sqref="L63">
    <cfRule type="expression" dxfId="2324" priority="232">
      <formula>$L64=0</formula>
    </cfRule>
  </conditionalFormatting>
  <conditionalFormatting sqref="J63:K63">
    <cfRule type="expression" dxfId="2323" priority="236">
      <formula>$J63&gt;0</formula>
    </cfRule>
  </conditionalFormatting>
  <conditionalFormatting sqref="L63">
    <cfRule type="expression" dxfId="2322" priority="230">
      <formula>$L63&lt;0</formula>
    </cfRule>
    <cfRule type="expression" dxfId="2321" priority="231">
      <formula>$L63&gt;0</formula>
    </cfRule>
  </conditionalFormatting>
  <conditionalFormatting sqref="J63:K63">
    <cfRule type="expression" dxfId="2320" priority="235">
      <formula>$J63&lt;0</formula>
    </cfRule>
  </conditionalFormatting>
  <conditionalFormatting sqref="E20 H20:I20">
    <cfRule type="expression" dxfId="2319" priority="223">
      <formula>$H20=0</formula>
    </cfRule>
  </conditionalFormatting>
  <conditionalFormatting sqref="J20:K20">
    <cfRule type="expression" dxfId="2318" priority="224">
      <formula>$J20=0</formula>
    </cfRule>
  </conditionalFormatting>
  <conditionalFormatting sqref="J20:K20">
    <cfRule type="expression" dxfId="2317" priority="226">
      <formula>$J20&gt;0</formula>
    </cfRule>
  </conditionalFormatting>
  <conditionalFormatting sqref="J20:K20">
    <cfRule type="expression" dxfId="2316" priority="225">
      <formula>$J20&lt;0</formula>
    </cfRule>
  </conditionalFormatting>
  <conditionalFormatting sqref="E64 H64:I64">
    <cfRule type="expression" dxfId="2315" priority="214">
      <formula>$H64=0</formula>
    </cfRule>
  </conditionalFormatting>
  <conditionalFormatting sqref="J64:K64">
    <cfRule type="expression" dxfId="2314" priority="215">
      <formula>$J64=0</formula>
    </cfRule>
  </conditionalFormatting>
  <conditionalFormatting sqref="L64">
    <cfRule type="expression" dxfId="2313" priority="213">
      <formula>$L65=0</formula>
    </cfRule>
  </conditionalFormatting>
  <conditionalFormatting sqref="J64:K64">
    <cfRule type="expression" dxfId="2312" priority="217">
      <formula>$J64&gt;0</formula>
    </cfRule>
  </conditionalFormatting>
  <conditionalFormatting sqref="L64">
    <cfRule type="expression" dxfId="2311" priority="211">
      <formula>$L64&lt;0</formula>
    </cfRule>
    <cfRule type="expression" dxfId="2310" priority="212">
      <formula>$L64&gt;0</formula>
    </cfRule>
  </conditionalFormatting>
  <conditionalFormatting sqref="J64:K64">
    <cfRule type="expression" dxfId="2309" priority="216">
      <formula>$J64&lt;0</formula>
    </cfRule>
  </conditionalFormatting>
  <conditionalFormatting sqref="E65 H65:I65">
    <cfRule type="expression" dxfId="2308" priority="207">
      <formula>$H65=0</formula>
    </cfRule>
  </conditionalFormatting>
  <conditionalFormatting sqref="J65:K65">
    <cfRule type="expression" dxfId="2307" priority="208">
      <formula>$J65=0</formula>
    </cfRule>
  </conditionalFormatting>
  <conditionalFormatting sqref="L65">
    <cfRule type="expression" dxfId="2306" priority="206">
      <formula>$L66=0</formula>
    </cfRule>
  </conditionalFormatting>
  <conditionalFormatting sqref="J65:K65">
    <cfRule type="expression" dxfId="2305" priority="210">
      <formula>$J65&gt;0</formula>
    </cfRule>
  </conditionalFormatting>
  <conditionalFormatting sqref="L65">
    <cfRule type="expression" dxfId="2304" priority="204">
      <formula>$L65&lt;0</formula>
    </cfRule>
    <cfRule type="expression" dxfId="2303" priority="205">
      <formula>$L65&gt;0</formula>
    </cfRule>
  </conditionalFormatting>
  <conditionalFormatting sqref="J65:K65">
    <cfRule type="expression" dxfId="2302" priority="209">
      <formula>$J65&lt;0</formula>
    </cfRule>
  </conditionalFormatting>
  <conditionalFormatting sqref="E11 H11:I11">
    <cfRule type="expression" dxfId="2301" priority="198">
      <formula>$H11=0</formula>
    </cfRule>
  </conditionalFormatting>
  <conditionalFormatting sqref="J11:K11">
    <cfRule type="expression" dxfId="2300" priority="199">
      <formula>$J11=0</formula>
    </cfRule>
  </conditionalFormatting>
  <conditionalFormatting sqref="J11:K11">
    <cfRule type="expression" dxfId="2299" priority="201">
      <formula>$J11&gt;0</formula>
    </cfRule>
  </conditionalFormatting>
  <conditionalFormatting sqref="J11:K11">
    <cfRule type="expression" dxfId="2298" priority="200">
      <formula>$J11&lt;0</formula>
    </cfRule>
  </conditionalFormatting>
  <conditionalFormatting sqref="E9 H9:I9">
    <cfRule type="expression" dxfId="2297" priority="191">
      <formula>$H9=0</formula>
    </cfRule>
  </conditionalFormatting>
  <conditionalFormatting sqref="J9:K9">
    <cfRule type="expression" dxfId="2296" priority="192">
      <formula>$J9=0</formula>
    </cfRule>
  </conditionalFormatting>
  <conditionalFormatting sqref="J9:K9">
    <cfRule type="expression" dxfId="2295" priority="194">
      <formula>$J9&gt;0</formula>
    </cfRule>
  </conditionalFormatting>
  <conditionalFormatting sqref="J9:K9">
    <cfRule type="expression" dxfId="2294" priority="193">
      <formula>$J9&lt;0</formula>
    </cfRule>
  </conditionalFormatting>
  <conditionalFormatting sqref="E66 H66:I66">
    <cfRule type="expression" dxfId="2293" priority="182">
      <formula>$H66=0</formula>
    </cfRule>
  </conditionalFormatting>
  <conditionalFormatting sqref="J66:K66">
    <cfRule type="expression" dxfId="2292" priority="183">
      <formula>$J66=0</formula>
    </cfRule>
  </conditionalFormatting>
  <conditionalFormatting sqref="L66">
    <cfRule type="expression" dxfId="2291" priority="181">
      <formula>$L67=0</formula>
    </cfRule>
  </conditionalFormatting>
  <conditionalFormatting sqref="J66:K66">
    <cfRule type="expression" dxfId="2290" priority="185">
      <formula>$J66&gt;0</formula>
    </cfRule>
  </conditionalFormatting>
  <conditionalFormatting sqref="L66">
    <cfRule type="expression" dxfId="2289" priority="179">
      <formula>$L66&lt;0</formula>
    </cfRule>
    <cfRule type="expression" dxfId="2288" priority="180">
      <formula>$L66&gt;0</formula>
    </cfRule>
  </conditionalFormatting>
  <conditionalFormatting sqref="J66:K66">
    <cfRule type="expression" dxfId="2287" priority="184">
      <formula>$J66&lt;0</formula>
    </cfRule>
  </conditionalFormatting>
  <conditionalFormatting sqref="O2:O6 O8:O6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286" priority="173">
      <formula>$H10=0</formula>
    </cfRule>
  </conditionalFormatting>
  <conditionalFormatting sqref="J10:K10">
    <cfRule type="expression" dxfId="2285" priority="174">
      <formula>$J10=0</formula>
    </cfRule>
  </conditionalFormatting>
  <conditionalFormatting sqref="J10:K10">
    <cfRule type="expression" dxfId="2284" priority="176">
      <formula>$J10&gt;0</formula>
    </cfRule>
  </conditionalFormatting>
  <conditionalFormatting sqref="J10:K10">
    <cfRule type="expression" dxfId="2283" priority="175">
      <formula>$J10&lt;0</formula>
    </cfRule>
  </conditionalFormatting>
  <conditionalFormatting sqref="E26:E28 E30 E45:E49 E36:E43">
    <cfRule type="expression" dxfId="2282" priority="169">
      <formula>$H26=0</formula>
    </cfRule>
  </conditionalFormatting>
  <conditionalFormatting sqref="E29">
    <cfRule type="expression" dxfId="2281" priority="168">
      <formula>$H29=0</formula>
    </cfRule>
  </conditionalFormatting>
  <conditionalFormatting sqref="E31">
    <cfRule type="expression" dxfId="2280" priority="167">
      <formula>$H31=0</formula>
    </cfRule>
  </conditionalFormatting>
  <conditionalFormatting sqref="E32">
    <cfRule type="expression" dxfId="2279" priority="166">
      <formula>$H32=0</formula>
    </cfRule>
  </conditionalFormatting>
  <conditionalFormatting sqref="E44">
    <cfRule type="expression" dxfId="2278" priority="165">
      <formula>$H44=0</formula>
    </cfRule>
  </conditionalFormatting>
  <conditionalFormatting sqref="E35">
    <cfRule type="expression" dxfId="2277" priority="164">
      <formula>$H35=0</formula>
    </cfRule>
  </conditionalFormatting>
  <conditionalFormatting sqref="E33">
    <cfRule type="expression" dxfId="2276" priority="163">
      <formula>$H33=0</formula>
    </cfRule>
  </conditionalFormatting>
  <conditionalFormatting sqref="E34">
    <cfRule type="expression" dxfId="2275" priority="162">
      <formula>$H34=0</formula>
    </cfRule>
  </conditionalFormatting>
  <conditionalFormatting sqref="E67 H67:I67">
    <cfRule type="expression" dxfId="2274" priority="158">
      <formula>$H67=0</formula>
    </cfRule>
  </conditionalFormatting>
  <conditionalFormatting sqref="J67:K67">
    <cfRule type="expression" dxfId="2273" priority="159">
      <formula>$J67=0</formula>
    </cfRule>
  </conditionalFormatting>
  <conditionalFormatting sqref="L67">
    <cfRule type="expression" dxfId="2272" priority="157">
      <formula>$L68=0</formula>
    </cfRule>
  </conditionalFormatting>
  <conditionalFormatting sqref="J67:K67">
    <cfRule type="expression" dxfId="2271" priority="161">
      <formula>$J67&gt;0</formula>
    </cfRule>
  </conditionalFormatting>
  <conditionalFormatting sqref="L67">
    <cfRule type="expression" dxfId="2270" priority="155">
      <formula>$L67&lt;0</formula>
    </cfRule>
    <cfRule type="expression" dxfId="2269" priority="156">
      <formula>$L67&gt;0</formula>
    </cfRule>
  </conditionalFormatting>
  <conditionalFormatting sqref="J67:K67">
    <cfRule type="expression" dxfId="2268" priority="160">
      <formula>$J67&lt;0</formula>
    </cfRule>
  </conditionalFormatting>
  <conditionalFormatting sqref="E69 H69:I69">
    <cfRule type="expression" dxfId="2267" priority="151">
      <formula>$H69=0</formula>
    </cfRule>
  </conditionalFormatting>
  <conditionalFormatting sqref="J69:K69">
    <cfRule type="expression" dxfId="2266" priority="152">
      <formula>$J69=0</formula>
    </cfRule>
  </conditionalFormatting>
  <conditionalFormatting sqref="L69">
    <cfRule type="expression" dxfId="2265" priority="150">
      <formula>$L70=0</formula>
    </cfRule>
  </conditionalFormatting>
  <conditionalFormatting sqref="J69:K69">
    <cfRule type="expression" dxfId="2264" priority="154">
      <formula>$J69&gt;0</formula>
    </cfRule>
  </conditionalFormatting>
  <conditionalFormatting sqref="L69">
    <cfRule type="expression" dxfId="2263" priority="148">
      <formula>$L69&lt;0</formula>
    </cfRule>
    <cfRule type="expression" dxfId="2262" priority="149">
      <formula>$L69&gt;0</formula>
    </cfRule>
  </conditionalFormatting>
  <conditionalFormatting sqref="J69:K69">
    <cfRule type="expression" dxfId="2261" priority="153">
      <formula>$J69&lt;0</formula>
    </cfRule>
  </conditionalFormatting>
  <conditionalFormatting sqref="E68 H68:I68">
    <cfRule type="expression" dxfId="2260" priority="144">
      <formula>$H68=0</formula>
    </cfRule>
  </conditionalFormatting>
  <conditionalFormatting sqref="J68:K68">
    <cfRule type="expression" dxfId="2259" priority="145">
      <formula>$J68=0</formula>
    </cfRule>
  </conditionalFormatting>
  <conditionalFormatting sqref="L68">
    <cfRule type="expression" dxfId="2258" priority="143">
      <formula>$L69=0</formula>
    </cfRule>
  </conditionalFormatting>
  <conditionalFormatting sqref="J68:K68">
    <cfRule type="expression" dxfId="2257" priority="147">
      <formula>$J68&gt;0</formula>
    </cfRule>
  </conditionalFormatting>
  <conditionalFormatting sqref="L68">
    <cfRule type="expression" dxfId="2256" priority="141">
      <formula>$L68&lt;0</formula>
    </cfRule>
    <cfRule type="expression" dxfId="2255" priority="142">
      <formula>$L68&gt;0</formula>
    </cfRule>
  </conditionalFormatting>
  <conditionalFormatting sqref="J68:K68">
    <cfRule type="expression" dxfId="2254" priority="146">
      <formula>$J68&lt;0</formula>
    </cfRule>
  </conditionalFormatting>
  <conditionalFormatting sqref="O67:O71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253" priority="136">
      <formula>$H69=0</formula>
    </cfRule>
  </conditionalFormatting>
  <conditionalFormatting sqref="J69:K69">
    <cfRule type="expression" dxfId="2252" priority="137">
      <formula>$J69=0</formula>
    </cfRule>
  </conditionalFormatting>
  <conditionalFormatting sqref="L69">
    <cfRule type="expression" dxfId="2251" priority="135">
      <formula>$L70=0</formula>
    </cfRule>
  </conditionalFormatting>
  <conditionalFormatting sqref="J69:K69">
    <cfRule type="expression" dxfId="2250" priority="139">
      <formula>$J69&gt;0</formula>
    </cfRule>
  </conditionalFormatting>
  <conditionalFormatting sqref="L69">
    <cfRule type="expression" dxfId="2249" priority="133">
      <formula>$L69&lt;0</formula>
    </cfRule>
    <cfRule type="expression" dxfId="2248" priority="134">
      <formula>$L69&gt;0</formula>
    </cfRule>
  </conditionalFormatting>
  <conditionalFormatting sqref="J69:K69">
    <cfRule type="expression" dxfId="2247" priority="138">
      <formula>$J69&lt;0</formula>
    </cfRule>
  </conditionalFormatting>
  <conditionalFormatting sqref="E71 H71:I71">
    <cfRule type="expression" dxfId="2246" priority="129">
      <formula>$H71=0</formula>
    </cfRule>
  </conditionalFormatting>
  <conditionalFormatting sqref="J71:K71">
    <cfRule type="expression" dxfId="2245" priority="130">
      <formula>$J71=0</formula>
    </cfRule>
  </conditionalFormatting>
  <conditionalFormatting sqref="L71">
    <cfRule type="expression" dxfId="2244" priority="128">
      <formula>$L72=0</formula>
    </cfRule>
  </conditionalFormatting>
  <conditionalFormatting sqref="J71:K71">
    <cfRule type="expression" dxfId="2243" priority="132">
      <formula>$J71&gt;0</formula>
    </cfRule>
  </conditionalFormatting>
  <conditionalFormatting sqref="L71">
    <cfRule type="expression" dxfId="2242" priority="126">
      <formula>$L71&lt;0</formula>
    </cfRule>
    <cfRule type="expression" dxfId="2241" priority="127">
      <formula>$L71&gt;0</formula>
    </cfRule>
  </conditionalFormatting>
  <conditionalFormatting sqref="J71:K71">
    <cfRule type="expression" dxfId="2240" priority="131">
      <formula>$J71&lt;0</formula>
    </cfRule>
  </conditionalFormatting>
  <conditionalFormatting sqref="E70 H70:I70">
    <cfRule type="expression" dxfId="2239" priority="122">
      <formula>$H70=0</formula>
    </cfRule>
  </conditionalFormatting>
  <conditionalFormatting sqref="J70:K70">
    <cfRule type="expression" dxfId="2238" priority="123">
      <formula>$J70=0</formula>
    </cfRule>
  </conditionalFormatting>
  <conditionalFormatting sqref="L70">
    <cfRule type="expression" dxfId="2237" priority="121">
      <formula>$L71=0</formula>
    </cfRule>
  </conditionalFormatting>
  <conditionalFormatting sqref="J70:K70">
    <cfRule type="expression" dxfId="2236" priority="125">
      <formula>$J70&gt;0</formula>
    </cfRule>
  </conditionalFormatting>
  <conditionalFormatting sqref="L70">
    <cfRule type="expression" dxfId="2235" priority="119">
      <formula>$L70&lt;0</formula>
    </cfRule>
    <cfRule type="expression" dxfId="2234" priority="120">
      <formula>$L70&gt;0</formula>
    </cfRule>
  </conditionalFormatting>
  <conditionalFormatting sqref="J70:K70">
    <cfRule type="expression" dxfId="2233" priority="124">
      <formula>$J70&lt;0</formula>
    </cfRule>
  </conditionalFormatting>
  <conditionalFormatting sqref="O73:O74">
    <cfRule type="expression" dxfId="2232" priority="113">
      <formula>$O73=0</formula>
    </cfRule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231" priority="111">
      <formula>$J73=0</formula>
    </cfRule>
  </conditionalFormatting>
  <conditionalFormatting sqref="L73:L74">
    <cfRule type="expression" dxfId="2230" priority="110">
      <formula>$L74=0</formula>
    </cfRule>
  </conditionalFormatting>
  <conditionalFormatting sqref="J73:K74">
    <cfRule type="expression" dxfId="2229" priority="112">
      <formula>$J73&lt;0</formula>
    </cfRule>
  </conditionalFormatting>
  <conditionalFormatting sqref="E72 H72:I72">
    <cfRule type="expression" dxfId="2228" priority="106">
      <formula>$H72=0</formula>
    </cfRule>
  </conditionalFormatting>
  <conditionalFormatting sqref="J72:K72">
    <cfRule type="expression" dxfId="2227" priority="107">
      <formula>$J72=0</formula>
    </cfRule>
  </conditionalFormatting>
  <conditionalFormatting sqref="L72">
    <cfRule type="expression" dxfId="2226" priority="105">
      <formula>$L73=0</formula>
    </cfRule>
  </conditionalFormatting>
  <conditionalFormatting sqref="J72:K72">
    <cfRule type="expression" dxfId="2225" priority="109">
      <formula>$J72&gt;0</formula>
    </cfRule>
  </conditionalFormatting>
  <conditionalFormatting sqref="L72">
    <cfRule type="expression" dxfId="2224" priority="103">
      <formula>$L72&lt;0</formula>
    </cfRule>
    <cfRule type="expression" dxfId="2223" priority="104">
      <formula>$L72&gt;0</formula>
    </cfRule>
  </conditionalFormatting>
  <conditionalFormatting sqref="J72:K72">
    <cfRule type="expression" dxfId="2222" priority="108">
      <formula>$J72&lt;0</formula>
    </cfRule>
  </conditionalFormatting>
  <conditionalFormatting sqref="O72:O74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221" priority="98">
      <formula>$H72=0</formula>
    </cfRule>
  </conditionalFormatting>
  <conditionalFormatting sqref="J72:K72">
    <cfRule type="expression" dxfId="2220" priority="99">
      <formula>$J72=0</formula>
    </cfRule>
  </conditionalFormatting>
  <conditionalFormatting sqref="L72">
    <cfRule type="expression" dxfId="2219" priority="97">
      <formula>$L73=0</formula>
    </cfRule>
  </conditionalFormatting>
  <conditionalFormatting sqref="J72:K72">
    <cfRule type="expression" dxfId="2218" priority="101">
      <formula>$J72&gt;0</formula>
    </cfRule>
  </conditionalFormatting>
  <conditionalFormatting sqref="L72">
    <cfRule type="expression" dxfId="2217" priority="95">
      <formula>$L72&lt;0</formula>
    </cfRule>
    <cfRule type="expression" dxfId="2216" priority="96">
      <formula>$L72&gt;0</formula>
    </cfRule>
  </conditionalFormatting>
  <conditionalFormatting sqref="J72:K72">
    <cfRule type="expression" dxfId="2215" priority="100">
      <formula>$J72&lt;0</formula>
    </cfRule>
  </conditionalFormatting>
  <conditionalFormatting sqref="E74 H74:I74">
    <cfRule type="expression" dxfId="2214" priority="91">
      <formula>$H74=0</formula>
    </cfRule>
  </conditionalFormatting>
  <conditionalFormatting sqref="J74:K74">
    <cfRule type="expression" dxfId="2213" priority="92">
      <formula>$J74=0</formula>
    </cfRule>
  </conditionalFormatting>
  <conditionalFormatting sqref="L74">
    <cfRule type="expression" dxfId="2212" priority="90">
      <formula>$L75=0</formula>
    </cfRule>
  </conditionalFormatting>
  <conditionalFormatting sqref="J74:K74">
    <cfRule type="expression" dxfId="2211" priority="94">
      <formula>$J74&gt;0</formula>
    </cfRule>
  </conditionalFormatting>
  <conditionalFormatting sqref="L74">
    <cfRule type="expression" dxfId="2210" priority="88">
      <formula>$L74&lt;0</formula>
    </cfRule>
    <cfRule type="expression" dxfId="2209" priority="89">
      <formula>$L74&gt;0</formula>
    </cfRule>
  </conditionalFormatting>
  <conditionalFormatting sqref="J74:K74">
    <cfRule type="expression" dxfId="2208" priority="93">
      <formula>$J74&lt;0</formula>
    </cfRule>
  </conditionalFormatting>
  <conditionalFormatting sqref="E73 H73:I73">
    <cfRule type="expression" dxfId="2207" priority="84">
      <formula>$H73=0</formula>
    </cfRule>
  </conditionalFormatting>
  <conditionalFormatting sqref="J73:K73">
    <cfRule type="expression" dxfId="2206" priority="85">
      <formula>$J73=0</formula>
    </cfRule>
  </conditionalFormatting>
  <conditionalFormatting sqref="L73">
    <cfRule type="expression" dxfId="2205" priority="83">
      <formula>$L74=0</formula>
    </cfRule>
  </conditionalFormatting>
  <conditionalFormatting sqref="J73:K73">
    <cfRule type="expression" dxfId="2204" priority="87">
      <formula>$J73&gt;0</formula>
    </cfRule>
  </conditionalFormatting>
  <conditionalFormatting sqref="L73">
    <cfRule type="expression" dxfId="2203" priority="81">
      <formula>$L73&lt;0</formula>
    </cfRule>
    <cfRule type="expression" dxfId="2202" priority="82">
      <formula>$L73&gt;0</formula>
    </cfRule>
  </conditionalFormatting>
  <conditionalFormatting sqref="J73:K73">
    <cfRule type="expression" dxfId="2201" priority="86">
      <formula>$J73&lt;0</formula>
    </cfRule>
  </conditionalFormatting>
  <conditionalFormatting sqref="O75">
    <cfRule type="expression" dxfId="2200" priority="75">
      <formula>$O75=0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199" priority="73">
      <formula>$J75=0</formula>
    </cfRule>
  </conditionalFormatting>
  <conditionalFormatting sqref="L75">
    <cfRule type="expression" dxfId="2198" priority="72">
      <formula>$L76=0</formula>
    </cfRule>
  </conditionalFormatting>
  <conditionalFormatting sqref="J75:K75">
    <cfRule type="expression" dxfId="2197" priority="74">
      <formula>$J75&lt;0</formula>
    </cfRule>
  </conditionalFormatting>
  <conditionalFormatting sqref="O7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196" priority="67">
      <formula>$H75=0</formula>
    </cfRule>
  </conditionalFormatting>
  <conditionalFormatting sqref="J75:K75">
    <cfRule type="expression" dxfId="2195" priority="68">
      <formula>$J75=0</formula>
    </cfRule>
  </conditionalFormatting>
  <conditionalFormatting sqref="L75">
    <cfRule type="expression" dxfId="2194" priority="66">
      <formula>$L76=0</formula>
    </cfRule>
  </conditionalFormatting>
  <conditionalFormatting sqref="J75:K75">
    <cfRule type="expression" dxfId="2193" priority="70">
      <formula>$J75&gt;0</formula>
    </cfRule>
  </conditionalFormatting>
  <conditionalFormatting sqref="L75">
    <cfRule type="expression" dxfId="2192" priority="64">
      <formula>$L75&lt;0</formula>
    </cfRule>
    <cfRule type="expression" dxfId="2191" priority="65">
      <formula>$L75&gt;0</formula>
    </cfRule>
  </conditionalFormatting>
  <conditionalFormatting sqref="J75:K75">
    <cfRule type="expression" dxfId="2190" priority="69">
      <formula>$J75&lt;0</formula>
    </cfRule>
  </conditionalFormatting>
  <conditionalFormatting sqref="E7 H7:I7">
    <cfRule type="expression" dxfId="2189" priority="59">
      <formula>$H7=0</formula>
    </cfRule>
  </conditionalFormatting>
  <conditionalFormatting sqref="J7:K7">
    <cfRule type="expression" dxfId="2188" priority="60">
      <formula>$J7=0</formula>
    </cfRule>
  </conditionalFormatting>
  <conditionalFormatting sqref="L7">
    <cfRule type="expression" dxfId="2187" priority="58">
      <formula>$L8=0</formula>
    </cfRule>
  </conditionalFormatting>
  <conditionalFormatting sqref="J7:K7">
    <cfRule type="expression" dxfId="2186" priority="62">
      <formula>$J7&gt;0</formula>
    </cfRule>
  </conditionalFormatting>
  <conditionalFormatting sqref="L7">
    <cfRule type="expression" dxfId="2185" priority="56">
      <formula>$L7&lt;0</formula>
    </cfRule>
    <cfRule type="expression" dxfId="2184" priority="57">
      <formula>$L7&gt;0</formula>
    </cfRule>
  </conditionalFormatting>
  <conditionalFormatting sqref="J7:K7">
    <cfRule type="expression" dxfId="2183" priority="61">
      <formula>$J7&lt;0</formula>
    </cfRule>
  </conditionalFormatting>
  <conditionalFormatting sqref="O7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182" priority="51">
      <formula>$O76=0</formula>
    </cfRule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181" priority="49">
      <formula>$J76=0</formula>
    </cfRule>
  </conditionalFormatting>
  <conditionalFormatting sqref="L76">
    <cfRule type="expression" dxfId="2180" priority="48">
      <formula>$L77=0</formula>
    </cfRule>
  </conditionalFormatting>
  <conditionalFormatting sqref="J76:K76">
    <cfRule type="expression" dxfId="2179" priority="50">
      <formula>$J76&lt;0</formula>
    </cfRule>
  </conditionalFormatting>
  <conditionalFormatting sqref="O7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178" priority="43">
      <formula>$H76=0</formula>
    </cfRule>
  </conditionalFormatting>
  <conditionalFormatting sqref="J76:K76">
    <cfRule type="expression" dxfId="2177" priority="44">
      <formula>$J76=0</formula>
    </cfRule>
  </conditionalFormatting>
  <conditionalFormatting sqref="L76">
    <cfRule type="expression" dxfId="2176" priority="42">
      <formula>$L77=0</formula>
    </cfRule>
  </conditionalFormatting>
  <conditionalFormatting sqref="J76:K76">
    <cfRule type="expression" dxfId="2175" priority="46">
      <formula>$J76&gt;0</formula>
    </cfRule>
  </conditionalFormatting>
  <conditionalFormatting sqref="L76">
    <cfRule type="expression" dxfId="2174" priority="40">
      <formula>$L76&lt;0</formula>
    </cfRule>
    <cfRule type="expression" dxfId="2173" priority="41">
      <formula>$L76&gt;0</formula>
    </cfRule>
  </conditionalFormatting>
  <conditionalFormatting sqref="J76:K76">
    <cfRule type="expression" dxfId="2172" priority="45">
      <formula>$J76&lt;0</formula>
    </cfRule>
  </conditionalFormatting>
  <conditionalFormatting sqref="O77">
    <cfRule type="expression" dxfId="2171" priority="38">
      <formula>$O77=0</formula>
    </cfRule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170" priority="36">
      <formula>$J77=0</formula>
    </cfRule>
  </conditionalFormatting>
  <conditionalFormatting sqref="L77">
    <cfRule type="expression" dxfId="2169" priority="35">
      <formula>$L78=0</formula>
    </cfRule>
  </conditionalFormatting>
  <conditionalFormatting sqref="J77:K77">
    <cfRule type="expression" dxfId="2168" priority="37">
      <formula>$J77&lt;0</formula>
    </cfRule>
  </conditionalFormatting>
  <conditionalFormatting sqref="O77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167" priority="30">
      <formula>$H77=0</formula>
    </cfRule>
  </conditionalFormatting>
  <conditionalFormatting sqref="J77:K77">
    <cfRule type="expression" dxfId="2166" priority="31">
      <formula>$J77=0</formula>
    </cfRule>
  </conditionalFormatting>
  <conditionalFormatting sqref="L77">
    <cfRule type="expression" dxfId="2165" priority="29">
      <formula>$L78=0</formula>
    </cfRule>
  </conditionalFormatting>
  <conditionalFormatting sqref="J77:K77">
    <cfRule type="expression" dxfId="2164" priority="33">
      <formula>$J77&gt;0</formula>
    </cfRule>
  </conditionalFormatting>
  <conditionalFormatting sqref="L77">
    <cfRule type="expression" dxfId="2163" priority="27">
      <formula>$L77&lt;0</formula>
    </cfRule>
    <cfRule type="expression" dxfId="2162" priority="28">
      <formula>$L77&gt;0</formula>
    </cfRule>
  </conditionalFormatting>
  <conditionalFormatting sqref="J77:K77">
    <cfRule type="expression" dxfId="2161" priority="32">
      <formula>$J77&lt;0</formula>
    </cfRule>
  </conditionalFormatting>
  <conditionalFormatting sqref="P7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160" priority="24">
      <formula>$O78=0</formula>
    </cfRule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159" priority="22">
      <formula>$J78=0</formula>
    </cfRule>
  </conditionalFormatting>
  <conditionalFormatting sqref="L78">
    <cfRule type="expression" dxfId="2158" priority="21">
      <formula>$L79=0</formula>
    </cfRule>
  </conditionalFormatting>
  <conditionalFormatting sqref="J78:K78">
    <cfRule type="expression" dxfId="2157" priority="23">
      <formula>$J78&lt;0</formula>
    </cfRule>
  </conditionalFormatting>
  <conditionalFormatting sqref="O78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156" priority="16">
      <formula>$H78=0</formula>
    </cfRule>
  </conditionalFormatting>
  <conditionalFormatting sqref="J78:K78">
    <cfRule type="expression" dxfId="2155" priority="17">
      <formula>$J78=0</formula>
    </cfRule>
  </conditionalFormatting>
  <conditionalFormatting sqref="L78">
    <cfRule type="expression" dxfId="2154" priority="15">
      <formula>$L79=0</formula>
    </cfRule>
  </conditionalFormatting>
  <conditionalFormatting sqref="J78:K78">
    <cfRule type="expression" dxfId="2153" priority="19">
      <formula>$J78&gt;0</formula>
    </cfRule>
  </conditionalFormatting>
  <conditionalFormatting sqref="L78">
    <cfRule type="expression" dxfId="2152" priority="13">
      <formula>$L78&lt;0</formula>
    </cfRule>
    <cfRule type="expression" dxfId="2151" priority="14">
      <formula>$L78&gt;0</formula>
    </cfRule>
  </conditionalFormatting>
  <conditionalFormatting sqref="J78:K78">
    <cfRule type="expression" dxfId="2150" priority="18">
      <formula>$J78&lt;0</formula>
    </cfRule>
  </conditionalFormatting>
  <conditionalFormatting sqref="P1:P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149" priority="9">
      <formula>$J79=0</formula>
    </cfRule>
  </conditionalFormatting>
  <conditionalFormatting sqref="L79">
    <cfRule type="expression" dxfId="2148" priority="8">
      <formula>$L80=0</formula>
    </cfRule>
  </conditionalFormatting>
  <conditionalFormatting sqref="J79:K79">
    <cfRule type="expression" dxfId="2147" priority="10">
      <formula>$J79&lt;0</formula>
    </cfRule>
  </conditionalFormatting>
  <conditionalFormatting sqref="E79 H79:I79">
    <cfRule type="expression" dxfId="2146" priority="4">
      <formula>$H79=0</formula>
    </cfRule>
  </conditionalFormatting>
  <conditionalFormatting sqref="J79:K79">
    <cfRule type="expression" dxfId="2145" priority="5">
      <formula>$J79=0</formula>
    </cfRule>
  </conditionalFormatting>
  <conditionalFormatting sqref="L79">
    <cfRule type="expression" dxfId="2144" priority="3">
      <formula>$L80=0</formula>
    </cfRule>
  </conditionalFormatting>
  <conditionalFormatting sqref="J79:K79">
    <cfRule type="expression" dxfId="2143" priority="7">
      <formula>$J79&gt;0</formula>
    </cfRule>
  </conditionalFormatting>
  <conditionalFormatting sqref="L79">
    <cfRule type="expression" dxfId="2142" priority="1">
      <formula>$L79&lt;0</formula>
    </cfRule>
    <cfRule type="expression" dxfId="2141" priority="2">
      <formula>$L79&gt;0</formula>
    </cfRule>
  </conditionalFormatting>
  <conditionalFormatting sqref="J79:K79">
    <cfRule type="expression" dxfId="2140" priority="6">
      <formula>$J79&lt;0</formula>
    </cfRule>
  </conditionalFormatting>
  <hyperlinks>
    <hyperlink ref="E32" location="BIIB!A1" display="BIIB"/>
    <hyperlink ref="E33" location="MYL!A1" display="MYL"/>
    <hyperlink ref="E24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3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21" location="MRO!A1" display="MRO"/>
    <hyperlink ref="E10" location="GE!A1" display="GE"/>
    <hyperlink ref="E18" location="KR!A1" display="KR"/>
    <hyperlink ref="E47" location="F!A1" display="F"/>
    <hyperlink ref="E48" location="JNJ!A1" display="JNJ"/>
    <hyperlink ref="E29" location="ULTA!A1" display="ULTA"/>
    <hyperlink ref="E49" location="FRC!A1" display="FRC"/>
    <hyperlink ref="E2" location="AAP!A1" display="AAP"/>
    <hyperlink ref="E26" location="T!A1" display="T"/>
    <hyperlink ref="E6" location="COST!A1" display="COST"/>
    <hyperlink ref="E50" location="CPN!A1" display="CPN"/>
    <hyperlink ref="E51" location="EW!A1" display="EW"/>
    <hyperlink ref="E52" location="TJX!A1" display="TJX"/>
    <hyperlink ref="E30" location="WBA!A1" display="WBA"/>
    <hyperlink ref="E53" location="AZO!A1" display="AZO"/>
    <hyperlink ref="E9" location="FL!A1" display="FL"/>
    <hyperlink ref="E19" location="MLM!A1" display="MLM"/>
    <hyperlink ref="E17" location="KHC!A1" display="KHC"/>
    <hyperlink ref="E16" location="KBWY!A1" display="KBWY"/>
    <hyperlink ref="E4" location="AYI!A1" display="AYI"/>
    <hyperlink ref="E8" location="DIA!A1" display="DIA"/>
    <hyperlink ref="E15" location="ICE!A1" display="ICE"/>
    <hyperlink ref="E54" location="NKE!A1" display="NKE"/>
    <hyperlink ref="E20" location="MOS!A1" display="MOS"/>
    <hyperlink ref="E55" location="VGK!A1" display="VGK"/>
    <hyperlink ref="E5" location="CMG!A1" display="CMG"/>
    <hyperlink ref="E13" location="HAS!A1" display="HAS"/>
    <hyperlink ref="E14" location="HSIC!A1" display="HSIC"/>
    <hyperlink ref="E23" location="PDCO!A1" display="PDCO"/>
    <hyperlink ref="E56" location="MU!A1" display="MU"/>
    <hyperlink ref="E57" location="IP!A1" display="IP"/>
    <hyperlink ref="E58" location="INTC!A1" display="INTC"/>
    <hyperlink ref="E59" location="HES!A1" display="HES"/>
    <hyperlink ref="E60" location="UNP!A1" display="UNP"/>
    <hyperlink ref="E61" location="NCLH!A1" display="NCLH"/>
    <hyperlink ref="E25" location="SPY!A1" display="SPY"/>
    <hyperlink ref="E62" location="SWKS!A1" display="SWKS"/>
    <hyperlink ref="E63" location="CNI!A1" display="CNI"/>
    <hyperlink ref="E31" location="WFC!A1" display="WFC"/>
    <hyperlink ref="E64" location="AA!A1" display="AA"/>
    <hyperlink ref="E65" location="CF!A1" display="CF"/>
    <hyperlink ref="E28" location="TGT!A1" display="TGT"/>
    <hyperlink ref="E22" location="NWL!A1" display="NWL"/>
    <hyperlink ref="E66" location="KORS!A1" display="KORS"/>
    <hyperlink ref="E67" location="ALL!A1" display="ALL"/>
    <hyperlink ref="E68" location="NSC!A1" display="NSC"/>
    <hyperlink ref="E69" location="AVGO!A1" display="AVGO"/>
    <hyperlink ref="E70" location="UAL!A1" display="UAL"/>
    <hyperlink ref="E71" location="CAH!A1" display="CAH"/>
    <hyperlink ref="E7" location="DAL!A1" display="DAL"/>
    <hyperlink ref="E27" location="TEVA!A1" display="TEVA"/>
    <hyperlink ref="E72" location="DIS!A1" display="DIS"/>
    <hyperlink ref="E73" location="FTR!A1" display="FTR"/>
    <hyperlink ref="E11" location="GILD!A1" display="GILD"/>
    <hyperlink ref="E74" location="WWD!A1" display="WWD"/>
    <hyperlink ref="E12" location="GIS!A1" display="GIS"/>
    <hyperlink ref="E75" location="GM!A1" display="GM"/>
    <hyperlink ref="E76" location="TMO!A1" display="TMO"/>
    <hyperlink ref="E77" location="TKR!A1" display="TKR"/>
    <hyperlink ref="E78" location="UTX!A1" display="UTX"/>
    <hyperlink ref="E7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44" activePane="bottomLeft" state="frozen"/>
      <selection activeCell="E5" sqref="E5"/>
      <selection pane="bottomLeft" activeCell="J251" sqref="J251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24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24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24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24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392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24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24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1093.7100000000005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38506.110166668295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37287.640166668367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Balance!AA2</f>
        <v>37286.119999999995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1.6666837473167107E-4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>
        <v>43149</v>
      </c>
      <c r="T291" s="416">
        <v>10.16</v>
      </c>
    </row>
    <row r="292" spans="1:20" ht="18" customHeight="1" x14ac:dyDescent="0.25">
      <c r="Q292" s="354"/>
      <c r="R292" s="439"/>
      <c r="S292" s="458"/>
      <c r="T292" s="416"/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1093.7100000000005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139" priority="7">
      <formula>#REF!&gt;0</formula>
    </cfRule>
    <cfRule type="expression" dxfId="213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02"/>
  <sheetViews>
    <sheetView zoomScaleNormal="100" workbookViewId="0">
      <pane ySplit="1" topLeftCell="A591" activePane="bottomLeft" state="frozen"/>
      <selection pane="bottomLeft" activeCell="J607" sqref="J607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815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998</v>
      </c>
      <c r="Y1" s="341" t="s">
        <v>997</v>
      </c>
      <c r="Z1" s="341" t="s">
        <v>973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83"/>
      <c r="Y2" s="168"/>
      <c r="Z2" s="804"/>
      <c r="AA2" s="333">
        <f>LOOKUP(2,1/(M:M&lt;&gt;""),M:M)</f>
        <v>37286.119999999995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83"/>
      <c r="Y3" s="168"/>
      <c r="Z3" s="804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4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4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4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5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5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7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5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5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5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4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4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4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4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4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5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5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5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5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4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4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4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4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4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6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6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6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6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6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6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6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6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6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6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6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6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6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6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6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6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6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6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6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6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6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6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6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6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6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6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6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6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6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6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6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6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6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6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6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6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6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6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6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6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6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6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6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6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6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6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6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6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6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2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6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6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6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6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6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6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6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6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6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6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6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6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6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6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6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6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6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6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6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6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6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6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4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6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6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6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6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6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6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6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6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6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6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6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6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6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6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6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6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6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6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6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4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6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6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6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6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6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6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6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6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6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6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6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6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6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6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6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6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6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6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6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6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3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6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6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2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6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2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6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6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6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6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6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6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6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6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6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6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6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6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6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6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6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6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6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6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6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71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6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6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6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6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6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6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6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6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6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6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6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6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6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6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6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6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6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6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2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6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2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6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2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6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2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71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6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6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6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6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6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6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6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6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6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6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6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6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6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6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6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6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6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6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6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6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6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2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6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6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6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6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6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6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6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6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6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6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6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6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6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6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6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6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6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6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6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6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6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6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2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6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6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6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6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6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6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6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6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6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6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6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6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6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6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6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6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6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6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6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6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4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6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6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6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6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6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6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6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6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6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6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6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6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6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6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6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6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6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6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6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6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6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71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6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6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6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6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6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6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6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6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6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6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6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6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6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6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6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6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6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2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6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2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6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6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6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71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6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6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6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6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6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6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6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6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6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6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6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6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6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6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6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6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4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6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6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6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6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6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3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6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6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6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2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2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6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6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6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3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6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3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6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3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6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3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6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3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6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6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6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6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6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6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3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6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3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6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3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6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3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6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3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6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6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6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6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2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2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6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3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6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3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6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2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3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6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2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3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6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6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6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6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6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6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3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6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2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3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6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2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3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6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2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3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6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6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6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6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6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6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2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3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6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2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3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71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6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2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3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6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6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2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3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6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6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2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3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6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6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6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6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6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6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6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2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3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6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6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2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3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6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6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2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3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6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6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2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3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6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6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2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3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6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6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6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6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6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6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2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3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6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6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2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52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3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6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2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3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6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6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2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3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6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6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2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3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6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6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6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6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6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6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6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2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3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6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6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2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3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6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6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2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3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6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6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2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3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6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6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2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3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6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6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6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6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6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6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6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2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3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6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6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2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3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6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6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2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3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6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6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2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3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6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6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2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3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71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6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6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6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6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6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6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2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3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6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6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2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3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6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6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2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3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6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6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2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3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6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6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6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6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6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6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6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2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3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6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6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2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3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6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6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2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3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6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6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2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3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6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6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2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52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3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6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6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6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6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6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6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2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3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6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6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2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3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6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6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2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3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6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6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2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3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6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6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2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3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6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6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6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6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6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6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6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2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3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6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6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2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3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6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6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2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3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6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6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2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3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6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6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2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3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6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6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6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4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4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6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6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6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2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3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6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6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2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3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6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6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2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3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6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6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2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3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6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6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2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3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6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6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6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6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6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6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6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6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4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4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6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6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6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6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6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6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6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6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6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2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2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6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6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6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6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6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6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6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6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6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6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6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6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6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6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6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6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4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4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6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6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6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6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6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6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6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6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6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6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6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6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6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6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6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6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6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6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6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6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2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2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6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6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6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6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6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6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6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6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6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6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6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6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6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6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6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6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6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6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6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6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6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6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2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2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6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6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6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6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6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6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6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6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6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6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6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6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6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6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6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6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6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6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6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6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6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2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2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6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6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6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6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6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6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6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6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6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6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6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6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6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6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6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6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6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6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6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6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2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2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6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6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6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6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6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6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6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6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6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6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6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6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6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6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6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6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6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6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6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6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6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2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2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6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6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6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6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6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6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6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6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6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6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6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6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6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6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6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6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6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6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6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6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6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6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6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6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6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6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6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936</v>
      </c>
      <c r="B602" s="172">
        <v>43169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3.6374880689102565E-2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0.12880039717941791</v>
      </c>
      <c r="Z602" s="806">
        <f t="shared" ref="Z602" si="2664">-(E602-N602)</f>
        <v>-0.23049429456631337</v>
      </c>
    </row>
  </sheetData>
  <conditionalFormatting sqref="D3:D602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02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02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02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03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3">
        <v>-5.0000000000000001E-3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25" t="s">
        <v>78</v>
      </c>
      <c r="P42" s="825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0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0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0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0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0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0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0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0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0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0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0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0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0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81"/>
    </row>
    <row r="58" spans="1:21" x14ac:dyDescent="0.25">
      <c r="O58" s="81">
        <v>0.95</v>
      </c>
      <c r="P58" s="81">
        <f t="shared" si="3"/>
        <v>0</v>
      </c>
      <c r="U58" s="481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0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137" priority="58">
      <formula>F19&gt;0</formula>
    </cfRule>
    <cfRule type="expression" dxfId="213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135" priority="47">
      <formula>H25&gt;0</formula>
    </cfRule>
    <cfRule type="expression" dxfId="2134" priority="48">
      <formula>H25&lt;0</formula>
    </cfRule>
  </conditionalFormatting>
  <conditionalFormatting sqref="M39">
    <cfRule type="expression" dxfId="2133" priority="45">
      <formula>M39&gt;0</formula>
    </cfRule>
    <cfRule type="expression" dxfId="2132" priority="46">
      <formula>M39&lt;0</formula>
    </cfRule>
  </conditionalFormatting>
  <conditionalFormatting sqref="F61:F67">
    <cfRule type="expression" dxfId="2131" priority="43">
      <formula>F61&gt;0</formula>
    </cfRule>
    <cfRule type="expression" dxfId="2130" priority="44">
      <formula>F61&lt;0</formula>
    </cfRule>
  </conditionalFormatting>
  <conditionalFormatting sqref="H61:H67">
    <cfRule type="expression" dxfId="2129" priority="41">
      <formula>H61&gt;0</formula>
    </cfRule>
    <cfRule type="expression" dxfId="2128" priority="42">
      <formula>H61&lt;0</formula>
    </cfRule>
  </conditionalFormatting>
  <conditionalFormatting sqref="F21:F24">
    <cfRule type="expression" dxfId="2127" priority="39">
      <formula>F21&gt;0</formula>
    </cfRule>
    <cfRule type="expression" dxfId="2126" priority="40">
      <formula>F21&lt;0</formula>
    </cfRule>
  </conditionalFormatting>
  <conditionalFormatting sqref="H21:H24">
    <cfRule type="expression" dxfId="2125" priority="37">
      <formula>H21&gt;0</formula>
    </cfRule>
    <cfRule type="expression" dxfId="2124" priority="38">
      <formula>H21&lt;0</formula>
    </cfRule>
  </conditionalFormatting>
  <conditionalFormatting sqref="I25:I28">
    <cfRule type="expression" dxfId="2123" priority="31">
      <formula>I25&gt;0</formula>
    </cfRule>
    <cfRule type="expression" dxfId="2122" priority="32">
      <formula>I25&lt;0</formula>
    </cfRule>
  </conditionalFormatting>
  <conditionalFormatting sqref="I21:I24">
    <cfRule type="expression" dxfId="2121" priority="29">
      <formula>I21&gt;0</formula>
    </cfRule>
    <cfRule type="expression" dxfId="2120" priority="30">
      <formula>I21&lt;0</formula>
    </cfRule>
  </conditionalFormatting>
  <conditionalFormatting sqref="H29">
    <cfRule type="expression" dxfId="2119" priority="27">
      <formula>H29&gt;0</formula>
    </cfRule>
    <cfRule type="expression" dxfId="2118" priority="28">
      <formula>H29&lt;0</formula>
    </cfRule>
  </conditionalFormatting>
  <conditionalFormatting sqref="H30">
    <cfRule type="expression" dxfId="2117" priority="25">
      <formula>H30&gt;0</formula>
    </cfRule>
    <cfRule type="expression" dxfId="2116" priority="26">
      <formula>H30&lt;0</formula>
    </cfRule>
  </conditionalFormatting>
  <conditionalFormatting sqref="H31">
    <cfRule type="expression" dxfId="2115" priority="23">
      <formula>H31&gt;0</formula>
    </cfRule>
    <cfRule type="expression" dxfId="2114" priority="24">
      <formula>H31&lt;0</formula>
    </cfRule>
  </conditionalFormatting>
  <conditionalFormatting sqref="Q7">
    <cfRule type="expression" dxfId="2113" priority="21">
      <formula>Q7&gt;0</formula>
    </cfRule>
    <cfRule type="expression" dxfId="2112" priority="22">
      <formula>Q7&lt;0</formula>
    </cfRule>
  </conditionalFormatting>
  <conditionalFormatting sqref="Q8">
    <cfRule type="expression" dxfId="2111" priority="19">
      <formula>Q8&gt;0</formula>
    </cfRule>
    <cfRule type="expression" dxfId="2110" priority="20">
      <formula>Q8&lt;0</formula>
    </cfRule>
  </conditionalFormatting>
  <conditionalFormatting sqref="F73:F82">
    <cfRule type="expression" dxfId="2109" priority="17">
      <formula>F73&gt;0</formula>
    </cfRule>
    <cfRule type="expression" dxfId="2108" priority="18">
      <formula>F73&lt;0</formula>
    </cfRule>
  </conditionalFormatting>
  <conditionalFormatting sqref="H73:H76">
    <cfRule type="expression" dxfId="2107" priority="15">
      <formula>H73&gt;0</formula>
    </cfRule>
    <cfRule type="expression" dxfId="2106" priority="16">
      <formula>H73&lt;0</formula>
    </cfRule>
  </conditionalFormatting>
  <conditionalFormatting sqref="F69:F72">
    <cfRule type="expression" dxfId="2105" priority="13">
      <formula>F69&gt;0</formula>
    </cfRule>
    <cfRule type="expression" dxfId="2104" priority="14">
      <formula>F69&lt;0</formula>
    </cfRule>
  </conditionalFormatting>
  <conditionalFormatting sqref="H69:H72">
    <cfRule type="expression" dxfId="2103" priority="11">
      <formula>H69&gt;0</formula>
    </cfRule>
    <cfRule type="expression" dxfId="2102" priority="12">
      <formula>H69&lt;0</formula>
    </cfRule>
  </conditionalFormatting>
  <conditionalFormatting sqref="I73:I76">
    <cfRule type="expression" dxfId="2101" priority="9">
      <formula>I73&gt;0</formula>
    </cfRule>
    <cfRule type="expression" dxfId="2100" priority="10">
      <formula>I73&lt;0</formula>
    </cfRule>
  </conditionalFormatting>
  <conditionalFormatting sqref="I69:I72">
    <cfRule type="expression" dxfId="2099" priority="7">
      <formula>I69&gt;0</formula>
    </cfRule>
    <cfRule type="expression" dxfId="2098" priority="8">
      <formula>I69&lt;0</formula>
    </cfRule>
  </conditionalFormatting>
  <conditionalFormatting sqref="H77">
    <cfRule type="expression" dxfId="2097" priority="5">
      <formula>H77&gt;0</formula>
    </cfRule>
    <cfRule type="expression" dxfId="2096" priority="6">
      <formula>H77&lt;0</formula>
    </cfRule>
  </conditionalFormatting>
  <conditionalFormatting sqref="H78">
    <cfRule type="expression" dxfId="2095" priority="3">
      <formula>H78&gt;0</formula>
    </cfRule>
    <cfRule type="expression" dxfId="2094" priority="4">
      <formula>H78&lt;0</formula>
    </cfRule>
  </conditionalFormatting>
  <conditionalFormatting sqref="H79">
    <cfRule type="expression" dxfId="2093" priority="1">
      <formula>H79&gt;0</formula>
    </cfRule>
    <cfRule type="expression" dxfId="209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42.49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42.49</v>
      </c>
      <c r="R4" s="503">
        <v>-1.7100000000000001E-2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25" t="s">
        <v>78</v>
      </c>
      <c r="P42" s="82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46.739000000000004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46.314100000000003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45.889200000000002</v>
      </c>
      <c r="Q45" s="2"/>
      <c r="T45" s="106" t="s">
        <v>99</v>
      </c>
      <c r="U45" s="359" t="s">
        <v>581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45.464300000000001</v>
      </c>
      <c r="Q46" s="2"/>
      <c r="T46" s="106" t="s">
        <v>100</v>
      </c>
      <c r="U46" s="359" t="s">
        <v>582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45.039400000000008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44.614500000000007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44.189600000000006</v>
      </c>
      <c r="Q49" s="2"/>
      <c r="T49" s="106" t="s">
        <v>121</v>
      </c>
      <c r="U49" s="359" t="s">
        <v>433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43.764700000000005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43.339800000000004</v>
      </c>
      <c r="Q51" s="2"/>
      <c r="T51" s="106" t="s">
        <v>104</v>
      </c>
      <c r="U51" s="359" t="s">
        <v>583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42.914900000000003</v>
      </c>
      <c r="Q52" s="2"/>
      <c r="T52" s="106" t="s">
        <v>105</v>
      </c>
      <c r="U52" s="359" t="s">
        <v>423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42.49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42.065100000000001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41.6402</v>
      </c>
      <c r="Q55" s="2"/>
      <c r="T55" s="106" t="s">
        <v>107</v>
      </c>
      <c r="U55" s="359" t="s">
        <v>584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41.215299999999999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40.790399999999998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40.365499999999997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39.940599999999996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39.515700000000002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39.090800000000002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38.665900000000001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38.241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091" priority="29">
      <formula>N19&gt;0</formula>
    </cfRule>
    <cfRule type="expression" dxfId="209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089" priority="23">
      <formula>F22&gt;0</formula>
    </cfRule>
    <cfRule type="expression" dxfId="2088" priority="24">
      <formula>F22&lt;0</formula>
    </cfRule>
  </conditionalFormatting>
  <conditionalFormatting sqref="H22:H31">
    <cfRule type="expression" dxfId="2087" priority="21">
      <formula>H22&gt;0</formula>
    </cfRule>
    <cfRule type="expression" dxfId="2086" priority="22">
      <formula>H22&lt;0</formula>
    </cfRule>
  </conditionalFormatting>
  <conditionalFormatting sqref="I21:J31">
    <cfRule type="expression" dxfId="2085" priority="19">
      <formula>I21&gt;0</formula>
    </cfRule>
    <cfRule type="expression" dxfId="2084" priority="20">
      <formula>I21&lt;0</formula>
    </cfRule>
  </conditionalFormatting>
  <conditionalFormatting sqref="Q8">
    <cfRule type="expression" dxfId="2083" priority="11">
      <formula>Q8&gt;0</formula>
    </cfRule>
    <cfRule type="expression" dxfId="2082" priority="12">
      <formula>Q8&lt;0</formula>
    </cfRule>
  </conditionalFormatting>
  <conditionalFormatting sqref="Q7">
    <cfRule type="expression" dxfId="2081" priority="13">
      <formula>Q7&gt;0</formula>
    </cfRule>
    <cfRule type="expression" dxfId="2080" priority="14">
      <formula>Q7&lt;0</formula>
    </cfRule>
  </conditionalFormatting>
  <conditionalFormatting sqref="F56:F66">
    <cfRule type="expression" dxfId="2079" priority="9">
      <formula>F56&gt;0</formula>
    </cfRule>
    <cfRule type="expression" dxfId="2078" priority="10">
      <formula>F56&lt;0</formula>
    </cfRule>
  </conditionalFormatting>
  <conditionalFormatting sqref="H56:H66">
    <cfRule type="expression" dxfId="2077" priority="7">
      <formula>H56&gt;0</formula>
    </cfRule>
    <cfRule type="expression" dxfId="2076" priority="8">
      <formula>H56&lt;0</formula>
    </cfRule>
  </conditionalFormatting>
  <conditionalFormatting sqref="I56:I66">
    <cfRule type="expression" dxfId="2075" priority="5">
      <formula>I56&gt;0</formula>
    </cfRule>
    <cfRule type="expression" dxfId="2074" priority="6">
      <formula>I56&lt;0</formula>
    </cfRule>
  </conditionalFormatting>
  <conditionalFormatting sqref="F21">
    <cfRule type="expression" dxfId="2073" priority="3">
      <formula>F21&gt;0</formula>
    </cfRule>
    <cfRule type="expression" dxfId="2072" priority="4">
      <formula>F21&lt;0</formula>
    </cfRule>
  </conditionalFormatting>
  <conditionalFormatting sqref="H21">
    <cfRule type="expression" dxfId="2071" priority="1">
      <formula>H21&gt;0</formula>
    </cfRule>
    <cfRule type="expression" dxfId="207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2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7" si="1">H2*I2-J2</f>
        <v>3263.92</v>
      </c>
      <c r="L2" s="72">
        <v>43069</v>
      </c>
      <c r="M2" s="43">
        <v>31</v>
      </c>
      <c r="O2" s="11" t="s">
        <v>57</v>
      </c>
      <c r="Q2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53.537599999999991</v>
      </c>
      <c r="T3" s="1">
        <v>43112</v>
      </c>
      <c r="U3" t="s">
        <v>925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47.98</v>
      </c>
      <c r="R4" s="226">
        <v>1.37E-2</v>
      </c>
      <c r="T4" s="1">
        <v>43114</v>
      </c>
      <c r="U4" t="s">
        <v>924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11995</v>
      </c>
      <c r="T5" s="1">
        <v>43117</v>
      </c>
      <c r="U5" t="s">
        <v>936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13384.399999999998</v>
      </c>
      <c r="AB6" s="229"/>
      <c r="AE6" s="229"/>
    </row>
    <row r="7" spans="1:31" x14ac:dyDescent="0.25">
      <c r="A7" t="s">
        <v>822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-231.53000000000247</v>
      </c>
      <c r="R7">
        <v>50</v>
      </c>
      <c r="AB7" s="229"/>
      <c r="AE7" s="229"/>
    </row>
    <row r="8" spans="1:31" x14ac:dyDescent="0.25">
      <c r="B8" s="72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-1389.3999999999978</v>
      </c>
      <c r="T8" s="159">
        <v>43173</v>
      </c>
      <c r="U8" t="s">
        <v>1003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-0.10380741759062775</v>
      </c>
      <c r="T9" s="154"/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2.5844101709045438E-2</v>
      </c>
      <c r="R11" s="33">
        <v>0.31</v>
      </c>
    </row>
    <row r="12" spans="1:31" x14ac:dyDescent="0.25">
      <c r="B12" s="485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>
        <v>43173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550</v>
      </c>
      <c r="D22" s="14"/>
      <c r="E22" s="14"/>
      <c r="F22" s="18">
        <f>SUM(F2:F17)</f>
        <v>30304.5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300</v>
      </c>
      <c r="D23" s="349"/>
      <c r="E23" s="349"/>
      <c r="F23" s="350">
        <f>SumByColor($A$23,F2:F21)</f>
        <v>16308</v>
      </c>
      <c r="G23" s="349"/>
      <c r="H23" s="349">
        <f>SumByColor($A$23,H2:H21)</f>
        <v>300</v>
      </c>
      <c r="I23" s="349"/>
      <c r="J23" s="349"/>
      <c r="K23" s="350">
        <f>SumByColor($A$23,K2:K21)</f>
        <v>16843</v>
      </c>
      <c r="L23" s="349"/>
      <c r="M23" s="350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793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795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807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52.777999999999999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52.298200000000001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51.818399999999997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51.3386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50.858800000000002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50.378999999999998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49.8992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49.419399999999996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48.939599999999999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48.459799999999994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47.98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47.5002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47.020399999999995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46.540599999999998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20"/>
        <v>46.060799999999993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20"/>
        <v>45.580999999999996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45.101199999999992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44.621400000000001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44.141599999999997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43.661799999999999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43.181999999999995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27">C75*(E75-D75)</f>
        <v>15.999999999999943</v>
      </c>
      <c r="G75" s="371">
        <f t="shared" ref="G75:G83" si="28">D75*C75</f>
        <v>1924</v>
      </c>
      <c r="H75" s="372">
        <f t="shared" ref="H75:H83" si="29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27"/>
        <v>50.600000000000023</v>
      </c>
      <c r="G76" s="371">
        <f t="shared" si="28"/>
        <v>1924</v>
      </c>
      <c r="H76" s="372">
        <f t="shared" si="29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27"/>
        <v>-176.20199999999988</v>
      </c>
      <c r="G77" s="371">
        <f t="shared" si="28"/>
        <v>4063.752</v>
      </c>
      <c r="H77" s="372">
        <f t="shared" si="29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27"/>
        <v>-51.239999999999952</v>
      </c>
      <c r="G78" s="371">
        <f t="shared" si="28"/>
        <v>2283.9899999999998</v>
      </c>
      <c r="H78" s="372">
        <f t="shared" si="29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27"/>
        <v>-146.2399999999999</v>
      </c>
      <c r="G79" s="371">
        <f t="shared" si="28"/>
        <v>2283.9899999999998</v>
      </c>
      <c r="H79" s="372">
        <f t="shared" si="29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27"/>
        <v>-159.23999999999978</v>
      </c>
      <c r="G80" s="371">
        <f t="shared" si="28"/>
        <v>4352.74</v>
      </c>
      <c r="H80" s="372">
        <f t="shared" si="29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27"/>
        <v>-37.790000000000035</v>
      </c>
      <c r="G81" s="371">
        <f t="shared" si="28"/>
        <v>2188.04</v>
      </c>
      <c r="H81" s="372">
        <f t="shared" si="29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27"/>
        <v>-137.54000000000025</v>
      </c>
      <c r="G82" s="371">
        <f t="shared" si="28"/>
        <v>2188.04</v>
      </c>
      <c r="H82" s="372">
        <f t="shared" si="29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27"/>
        <v>-167.54249999999934</v>
      </c>
      <c r="G83" s="371">
        <f t="shared" si="28"/>
        <v>6112.0424999999996</v>
      </c>
      <c r="H83" s="372">
        <f t="shared" si="29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30">C84*(E84-D84)</f>
        <v>-58.042499999999819</v>
      </c>
      <c r="G84" s="371">
        <f t="shared" ref="G84:G96" si="31">D84*C84</f>
        <v>6112.0424999999996</v>
      </c>
      <c r="H84" s="372">
        <f t="shared" ref="H84:H96" si="32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30"/>
        <v>195.77249999999998</v>
      </c>
      <c r="G85" s="371">
        <f t="shared" si="31"/>
        <v>4432.4775</v>
      </c>
      <c r="H85" s="372">
        <f t="shared" si="32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30"/>
        <v>38.472500000000025</v>
      </c>
      <c r="G86" s="371">
        <f t="shared" si="31"/>
        <v>4432.4775</v>
      </c>
      <c r="H86" s="372">
        <f t="shared" si="32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30"/>
        <v>466.37249999999932</v>
      </c>
      <c r="G87" s="371">
        <f t="shared" si="31"/>
        <v>4432.4775</v>
      </c>
      <c r="H87" s="372">
        <f t="shared" si="32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30"/>
        <v>536.22249999999985</v>
      </c>
      <c r="G88" s="371">
        <f t="shared" si="31"/>
        <v>4432.4775</v>
      </c>
      <c r="H88" s="372">
        <f t="shared" si="32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30"/>
        <v>640.51000000000045</v>
      </c>
      <c r="G89" s="371">
        <f t="shared" si="31"/>
        <v>3972.49</v>
      </c>
      <c r="H89" s="372">
        <f t="shared" si="32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30"/>
        <v>547.01000000000022</v>
      </c>
      <c r="G90" s="371">
        <f t="shared" si="31"/>
        <v>3972.49</v>
      </c>
      <c r="H90" s="372">
        <f t="shared" si="32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30"/>
        <v>505.01000000000005</v>
      </c>
      <c r="G91" s="371">
        <f t="shared" si="31"/>
        <v>3972.49</v>
      </c>
      <c r="H91" s="372">
        <f t="shared" si="32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30"/>
        <v>400.50999999999988</v>
      </c>
      <c r="G92" s="371">
        <f t="shared" si="31"/>
        <v>3972.49</v>
      </c>
      <c r="H92" s="372">
        <f t="shared" si="32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30"/>
        <v>504.01000000000022</v>
      </c>
      <c r="G93" s="371">
        <f t="shared" si="31"/>
        <v>3972.49</v>
      </c>
      <c r="H93" s="372">
        <f t="shared" si="32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30"/>
        <v>470.51000000000016</v>
      </c>
      <c r="G94" s="371">
        <f t="shared" si="31"/>
        <v>3972.49</v>
      </c>
      <c r="H94" s="372">
        <f t="shared" si="32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30"/>
        <v>500.50999999999988</v>
      </c>
      <c r="G95" s="371">
        <f t="shared" si="31"/>
        <v>3972.49</v>
      </c>
      <c r="H95" s="372">
        <f t="shared" si="32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30"/>
        <v>413.46899999999977</v>
      </c>
      <c r="G96" s="371">
        <f t="shared" si="31"/>
        <v>2218.1310000000003</v>
      </c>
      <c r="H96" s="372">
        <f t="shared" si="32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33">C100*(E100-D100)</f>
        <v>42.500000000000071</v>
      </c>
      <c r="G100" s="371">
        <f t="shared" ref="G100:G116" si="34">D100*C100</f>
        <v>1973.75</v>
      </c>
      <c r="H100" s="372">
        <f t="shared" ref="H100:H116" si="35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33"/>
        <v>30.750000000000099</v>
      </c>
      <c r="G101" s="371">
        <f t="shared" si="34"/>
        <v>1973.75</v>
      </c>
      <c r="H101" s="372">
        <f t="shared" si="35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33"/>
        <v>75.750000000000028</v>
      </c>
      <c r="G102" s="371">
        <f t="shared" si="34"/>
        <v>1973.75</v>
      </c>
      <c r="H102" s="372">
        <f t="shared" si="35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33"/>
        <v>53.749999999999787</v>
      </c>
      <c r="G103" s="371">
        <f t="shared" si="34"/>
        <v>1973.75</v>
      </c>
      <c r="H103" s="372">
        <f t="shared" si="35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33"/>
        <v>88.250000000000028</v>
      </c>
      <c r="G104" s="371">
        <f t="shared" si="34"/>
        <v>1973.75</v>
      </c>
      <c r="H104" s="372">
        <f t="shared" si="35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33"/>
        <v>70.499999999999829</v>
      </c>
      <c r="G105" s="371">
        <f t="shared" si="34"/>
        <v>1973.75</v>
      </c>
      <c r="H105" s="372">
        <f t="shared" si="35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33"/>
        <v>-51.249999999999929</v>
      </c>
      <c r="G106" s="371">
        <f t="shared" si="34"/>
        <v>1973.75</v>
      </c>
      <c r="H106" s="372">
        <f t="shared" si="35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33"/>
        <v>-29.500000000000171</v>
      </c>
      <c r="G107" s="371">
        <f t="shared" si="34"/>
        <v>1973.75</v>
      </c>
      <c r="H107" s="372">
        <f t="shared" si="35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33"/>
        <v>-85.750000000000171</v>
      </c>
      <c r="G108" s="371">
        <f t="shared" si="34"/>
        <v>1973.75</v>
      </c>
      <c r="H108" s="372">
        <f t="shared" si="35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33"/>
        <v>-42.000000000000171</v>
      </c>
      <c r="G109" s="371">
        <f t="shared" si="34"/>
        <v>1973.75</v>
      </c>
      <c r="H109" s="372">
        <f t="shared" si="35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33"/>
        <v>0.49999999999990052</v>
      </c>
      <c r="G110" s="371">
        <f t="shared" si="34"/>
        <v>1973.75</v>
      </c>
      <c r="H110" s="372">
        <f t="shared" si="35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33"/>
        <v>-4.9500000000001876</v>
      </c>
      <c r="G111" s="371">
        <f t="shared" si="34"/>
        <v>4202</v>
      </c>
      <c r="H111" s="372">
        <f t="shared" si="35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33"/>
        <v>-102.99849999999971</v>
      </c>
      <c r="G112" s="371">
        <f t="shared" si="34"/>
        <v>4202.1484999999993</v>
      </c>
      <c r="H112" s="372">
        <f t="shared" si="35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33"/>
        <v>-37.548499999999834</v>
      </c>
      <c r="G113" s="371">
        <f t="shared" si="34"/>
        <v>4202.1484999999993</v>
      </c>
      <c r="H113" s="372">
        <f t="shared" si="35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33"/>
        <v>77.951499999999854</v>
      </c>
      <c r="G114" s="371">
        <f t="shared" si="34"/>
        <v>4202.1484999999993</v>
      </c>
      <c r="H114" s="372">
        <f t="shared" si="35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33"/>
        <v>214.71000000000032</v>
      </c>
      <c r="G115" s="371">
        <f t="shared" si="34"/>
        <v>2228.19</v>
      </c>
      <c r="H115" s="372">
        <f t="shared" si="35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33"/>
        <v>173.90999999999991</v>
      </c>
      <c r="G116" s="371">
        <f t="shared" si="34"/>
        <v>2228.19</v>
      </c>
      <c r="H116" s="372">
        <f t="shared" si="35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6">C120*(E120-D120)</f>
        <v>86.700000000000017</v>
      </c>
      <c r="G120" s="39">
        <f t="shared" ref="G120:G150" si="37">D120*C120</f>
        <v>2454.3000000000002</v>
      </c>
      <c r="H120" s="226">
        <f t="shared" ref="H120:H150" si="38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6"/>
        <v>-15.500000000000114</v>
      </c>
      <c r="G121" s="39">
        <f t="shared" si="37"/>
        <v>4054.5</v>
      </c>
      <c r="H121" s="226">
        <f t="shared" si="38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6"/>
        <v>25.449999999999875</v>
      </c>
      <c r="G122" s="39">
        <f t="shared" si="37"/>
        <v>1606.55</v>
      </c>
      <c r="H122" s="226">
        <f t="shared" si="38"/>
        <v>1.5841399271731272E-2</v>
      </c>
      <c r="I122" s="10"/>
      <c r="J122" s="10"/>
    </row>
    <row r="123" spans="1:10" x14ac:dyDescent="0.25">
      <c r="A123" t="s">
        <v>352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6"/>
        <v>5.5499999999994998</v>
      </c>
      <c r="G123" s="39">
        <f t="shared" si="37"/>
        <v>4032.9500000000003</v>
      </c>
      <c r="H123" s="226">
        <f t="shared" si="38"/>
        <v>1.3761638502831674E-3</v>
      </c>
      <c r="I123" s="10"/>
      <c r="J123" s="10"/>
    </row>
    <row r="124" spans="1:10" x14ac:dyDescent="0.25">
      <c r="A124" t="s">
        <v>352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6"/>
        <v>116.0499999999999</v>
      </c>
      <c r="G124" s="39">
        <f t="shared" si="37"/>
        <v>4032.9500000000003</v>
      </c>
      <c r="H124" s="226">
        <f t="shared" si="38"/>
        <v>2.8775462130698346E-2</v>
      </c>
      <c r="I124" s="10"/>
      <c r="J124" s="10"/>
    </row>
    <row r="125" spans="1:10" x14ac:dyDescent="0.25">
      <c r="A125" t="s">
        <v>390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6"/>
        <v>-132.6975000000001</v>
      </c>
      <c r="G125" s="39">
        <f t="shared" si="37"/>
        <v>5957.9475000000002</v>
      </c>
      <c r="H125" s="226">
        <f t="shared" si="38"/>
        <v>-2.2272351342471561E-2</v>
      </c>
      <c r="I125" s="10"/>
      <c r="J125" s="10"/>
    </row>
    <row r="126" spans="1:10" x14ac:dyDescent="0.25">
      <c r="A126" t="s">
        <v>347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6"/>
        <v>-433.19999999999936</v>
      </c>
      <c r="G126" s="39">
        <f t="shared" si="37"/>
        <v>7839.2</v>
      </c>
      <c r="H126" s="226">
        <f t="shared" si="38"/>
        <v>-5.5260740891927666E-2</v>
      </c>
      <c r="I126" s="10"/>
      <c r="J126" s="10"/>
    </row>
    <row r="127" spans="1:10" x14ac:dyDescent="0.25">
      <c r="A127" t="s">
        <v>414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6"/>
        <v>-672.44999999999959</v>
      </c>
      <c r="G127" s="39">
        <f t="shared" si="37"/>
        <v>9666.2000000000007</v>
      </c>
      <c r="H127" s="226">
        <f t="shared" si="38"/>
        <v>-6.9567151517659423E-2</v>
      </c>
      <c r="I127" s="10"/>
      <c r="J127" s="10"/>
    </row>
    <row r="128" spans="1:10" x14ac:dyDescent="0.25">
      <c r="A128" t="s">
        <v>455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6"/>
        <v>-464.95</v>
      </c>
      <c r="G128" s="39">
        <f t="shared" si="37"/>
        <v>9666.2000000000007</v>
      </c>
      <c r="H128" s="226">
        <f t="shared" si="38"/>
        <v>-4.8100597959901507E-2</v>
      </c>
      <c r="I128" s="10"/>
      <c r="J128" s="10"/>
    </row>
    <row r="129" spans="1:10" x14ac:dyDescent="0.25">
      <c r="A129" t="s">
        <v>477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6"/>
        <v>-2331.2099999999973</v>
      </c>
      <c r="G129" s="39">
        <f t="shared" si="37"/>
        <v>21408.21</v>
      </c>
      <c r="H129" s="226">
        <f t="shared" si="38"/>
        <v>-0.1088932703855202</v>
      </c>
      <c r="I129" s="10"/>
      <c r="J129" s="39"/>
    </row>
    <row r="130" spans="1:10" x14ac:dyDescent="0.25">
      <c r="A130" t="s">
        <v>477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6"/>
        <v>-1931.1900000000023</v>
      </c>
      <c r="G130" s="39">
        <f t="shared" si="37"/>
        <v>21395.190000000002</v>
      </c>
      <c r="H130" s="226">
        <f t="shared" si="38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6"/>
        <v>-1715.1900000000026</v>
      </c>
      <c r="G131" s="39">
        <f t="shared" si="37"/>
        <v>21395.190000000002</v>
      </c>
      <c r="H131" s="226">
        <f t="shared" si="38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6"/>
        <v>-433.36000000000183</v>
      </c>
      <c r="G132" s="39">
        <f t="shared" si="37"/>
        <v>14437.36</v>
      </c>
      <c r="H132" s="226">
        <f t="shared" si="38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6"/>
        <v>-406.13999999999851</v>
      </c>
      <c r="G133" s="39">
        <f t="shared" si="37"/>
        <v>12622.89</v>
      </c>
      <c r="H133" s="226">
        <f t="shared" si="38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6"/>
        <v>-753.90000000000157</v>
      </c>
      <c r="G134" s="39">
        <f t="shared" si="37"/>
        <v>14319.900000000001</v>
      </c>
      <c r="H134" s="226">
        <f t="shared" si="38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6"/>
        <v>-647.90000000000134</v>
      </c>
      <c r="G135" s="39">
        <f t="shared" si="37"/>
        <v>14319.900000000001</v>
      </c>
      <c r="H135" s="226">
        <f t="shared" si="38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6"/>
        <v>-387.90000000000191</v>
      </c>
      <c r="G136" s="39">
        <f t="shared" si="37"/>
        <v>14319.900000000001</v>
      </c>
      <c r="H136" s="226">
        <f t="shared" si="38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6"/>
        <v>-1317.9999999999977</v>
      </c>
      <c r="G137" s="39">
        <f t="shared" si="37"/>
        <v>14319.999999999998</v>
      </c>
      <c r="H137" s="226">
        <f t="shared" si="38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6"/>
        <v>-1793.9999999999991</v>
      </c>
      <c r="G138" s="39">
        <f t="shared" si="37"/>
        <v>20706</v>
      </c>
      <c r="H138" s="226">
        <f t="shared" si="38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6"/>
        <v>-2171.6799999999994</v>
      </c>
      <c r="G139" s="39">
        <f t="shared" si="37"/>
        <v>23759.68</v>
      </c>
      <c r="H139" s="226">
        <f t="shared" si="38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6"/>
        <v>-5398.6800000000021</v>
      </c>
      <c r="G140" s="39">
        <f t="shared" si="37"/>
        <v>26362.68</v>
      </c>
      <c r="H140" s="226">
        <f t="shared" si="38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6"/>
        <v>-3573.2549999999997</v>
      </c>
      <c r="G141" s="39">
        <f t="shared" si="37"/>
        <v>23512.755000000001</v>
      </c>
      <c r="H141" s="226">
        <f t="shared" si="38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6"/>
        <v>-1277.4999999999982</v>
      </c>
      <c r="G142" s="39">
        <f t="shared" si="37"/>
        <v>17087.5</v>
      </c>
      <c r="H142" s="226">
        <f t="shared" si="38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6"/>
        <v>-2386.8899999999976</v>
      </c>
      <c r="G143" s="39">
        <f t="shared" si="37"/>
        <v>20050.89</v>
      </c>
      <c r="H143" s="226">
        <f t="shared" si="38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6"/>
        <v>-3362.4150000000009</v>
      </c>
      <c r="G144" s="39">
        <f t="shared" si="37"/>
        <v>22839.915000000001</v>
      </c>
      <c r="H144" s="226">
        <f t="shared" si="38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6"/>
        <v>-790.99999999999932</v>
      </c>
      <c r="G145" s="39">
        <f t="shared" si="37"/>
        <v>22729</v>
      </c>
      <c r="H145" s="226">
        <f t="shared" si="38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6"/>
        <v>-712.59999999999798</v>
      </c>
      <c r="G146" s="39">
        <f t="shared" si="37"/>
        <v>22650.6</v>
      </c>
      <c r="H146" s="226">
        <f t="shared" si="38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6"/>
        <v>-124.59999999999809</v>
      </c>
      <c r="G147" s="39">
        <f t="shared" si="37"/>
        <v>22650.6</v>
      </c>
      <c r="H147" s="226">
        <f t="shared" si="38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6"/>
        <v>196.21999999999957</v>
      </c>
      <c r="G148" s="39">
        <f t="shared" si="37"/>
        <v>12843.78</v>
      </c>
      <c r="H148" s="226">
        <f t="shared" si="38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6"/>
        <v>457.99999999999983</v>
      </c>
      <c r="G149" s="39">
        <f t="shared" si="37"/>
        <v>6166</v>
      </c>
      <c r="H149" s="226">
        <f t="shared" si="38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6"/>
        <v>283.05999999999898</v>
      </c>
      <c r="G150" s="39">
        <f t="shared" si="37"/>
        <v>12698.94</v>
      </c>
      <c r="H150" s="226">
        <f t="shared" si="38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9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0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39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0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39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0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9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0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9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0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9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0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41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42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41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42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41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42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41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42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41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42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41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42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41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42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41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42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41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42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41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41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41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41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41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41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41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069" priority="56">
      <formula>N23&gt;0</formula>
    </cfRule>
    <cfRule type="expression" dxfId="2068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067" priority="50">
      <formula>F79&gt;0</formula>
    </cfRule>
    <cfRule type="expression" dxfId="2066" priority="51">
      <formula>F79&lt;0</formula>
    </cfRule>
  </conditionalFormatting>
  <conditionalFormatting sqref="H79:H97 H101:H118">
    <cfRule type="expression" dxfId="2065" priority="48">
      <formula>H79&gt;0</formula>
    </cfRule>
    <cfRule type="expression" dxfId="2064" priority="49">
      <formula>H79&lt;0</formula>
    </cfRule>
  </conditionalFormatting>
  <conditionalFormatting sqref="I75:I97 I100:I118">
    <cfRule type="expression" dxfId="2063" priority="46">
      <formula>I75&gt;0</formula>
    </cfRule>
    <cfRule type="expression" dxfId="2062" priority="47">
      <formula>I75&lt;0</formula>
    </cfRule>
  </conditionalFormatting>
  <conditionalFormatting sqref="Q7">
    <cfRule type="expression" dxfId="2061" priority="44">
      <formula>Q7&gt;0</formula>
    </cfRule>
    <cfRule type="expression" dxfId="2060" priority="45">
      <formula>Q7&lt;0</formula>
    </cfRule>
  </conditionalFormatting>
  <conditionalFormatting sqref="Q8">
    <cfRule type="expression" dxfId="2059" priority="42">
      <formula>Q8&gt;0</formula>
    </cfRule>
    <cfRule type="expression" dxfId="2058" priority="43">
      <formula>Q8&lt;0</formula>
    </cfRule>
  </conditionalFormatting>
  <conditionalFormatting sqref="F75:F78">
    <cfRule type="expression" dxfId="2057" priority="40">
      <formula>F75&gt;0</formula>
    </cfRule>
    <cfRule type="expression" dxfId="2056" priority="41">
      <formula>F75&lt;0</formula>
    </cfRule>
  </conditionalFormatting>
  <conditionalFormatting sqref="H75:H78">
    <cfRule type="expression" dxfId="2055" priority="38">
      <formula>H75&gt;0</formula>
    </cfRule>
    <cfRule type="expression" dxfId="2054" priority="39">
      <formula>H75&lt;0</formula>
    </cfRule>
  </conditionalFormatting>
  <conditionalFormatting sqref="F100:F114">
    <cfRule type="expression" dxfId="2053" priority="32">
      <formula>F100&gt;0</formula>
    </cfRule>
    <cfRule type="expression" dxfId="2052" priority="33">
      <formula>F100&lt;0</formula>
    </cfRule>
  </conditionalFormatting>
  <conditionalFormatting sqref="H100:H114">
    <cfRule type="expression" dxfId="2051" priority="30">
      <formula>H100&gt;0</formula>
    </cfRule>
    <cfRule type="expression" dxfId="2050" priority="31">
      <formula>H100&lt;0</formula>
    </cfRule>
  </conditionalFormatting>
  <conditionalFormatting sqref="F29:F61">
    <cfRule type="expression" dxfId="2049" priority="28">
      <formula>F29&gt;0</formula>
    </cfRule>
    <cfRule type="expression" dxfId="2048" priority="29">
      <formula>F29&lt;0</formula>
    </cfRule>
  </conditionalFormatting>
  <conditionalFormatting sqref="H29:H61">
    <cfRule type="expression" dxfId="2047" priority="26">
      <formula>H29&gt;0</formula>
    </cfRule>
    <cfRule type="expression" dxfId="2046" priority="27">
      <formula>H29&lt;0</formula>
    </cfRule>
  </conditionalFormatting>
  <conditionalFormatting sqref="J38:J68">
    <cfRule type="expression" dxfId="2045" priority="24">
      <formula>J38&gt;0</formula>
    </cfRule>
    <cfRule type="expression" dxfId="2044" priority="25">
      <formula>J38&lt;0</formula>
    </cfRule>
  </conditionalFormatting>
  <conditionalFormatting sqref="J43">
    <cfRule type="expression" dxfId="2043" priority="22">
      <formula>J43&gt;0</formula>
    </cfRule>
    <cfRule type="expression" dxfId="2042" priority="23">
      <formula>J43&lt;0</formula>
    </cfRule>
  </conditionalFormatting>
  <conditionalFormatting sqref="Q9">
    <cfRule type="expression" dxfId="2041" priority="16">
      <formula>Q9&gt;0</formula>
    </cfRule>
    <cfRule type="expression" dxfId="2040" priority="17">
      <formula>Q9&lt;0</formula>
    </cfRule>
  </conditionalFormatting>
  <conditionalFormatting sqref="R4">
    <cfRule type="expression" dxfId="2039" priority="18">
      <formula>R4&gt;0</formula>
    </cfRule>
    <cfRule type="expression" dxfId="2038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037" priority="13">
      <formula>F120&gt;0</formula>
    </cfRule>
    <cfRule type="expression" dxfId="2036" priority="14">
      <formula>F120&lt;0</formula>
    </cfRule>
  </conditionalFormatting>
  <conditionalFormatting sqref="H120:H160">
    <cfRule type="expression" dxfId="2035" priority="11">
      <formula>H120&gt;0</formula>
    </cfRule>
    <cfRule type="expression" dxfId="2034" priority="12">
      <formula>H120&lt;0</formula>
    </cfRule>
  </conditionalFormatting>
  <conditionalFormatting sqref="J129:J160">
    <cfRule type="expression" dxfId="2033" priority="9">
      <formula>J129&gt;0</formula>
    </cfRule>
    <cfRule type="expression" dxfId="2032" priority="10">
      <formula>J129&lt;0</formula>
    </cfRule>
  </conditionalFormatting>
  <conditionalFormatting sqref="J134">
    <cfRule type="expression" dxfId="2031" priority="7">
      <formula>J134&gt;0</formula>
    </cfRule>
    <cfRule type="expression" dxfId="2030" priority="8">
      <formula>J134&lt;0</formula>
    </cfRule>
  </conditionalFormatting>
  <conditionalFormatting sqref="J31:J40">
    <cfRule type="expression" dxfId="2029" priority="5">
      <formula>J31&gt;0</formula>
    </cfRule>
    <cfRule type="expression" dxfId="2028" priority="6">
      <formula>J31&lt;0</formula>
    </cfRule>
  </conditionalFormatting>
  <conditionalFormatting sqref="J36:J37">
    <cfRule type="expression" dxfId="2027" priority="3">
      <formula>J36&gt;0</formula>
    </cfRule>
    <cfRule type="expression" dxfId="2026" priority="4">
      <formula>J36&lt;0</formula>
    </cfRule>
  </conditionalFormatting>
  <conditionalFormatting sqref="Q10">
    <cfRule type="expression" dxfId="2025" priority="1">
      <formula>Q10&gt;0</formula>
    </cfRule>
    <cfRule type="expression" dxfId="2024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175.03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175.03</v>
      </c>
      <c r="R4" s="503">
        <v>-9.2999999999999992E-3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25" t="s">
        <v>78</v>
      </c>
      <c r="P42" s="825"/>
      <c r="T42" s="106" t="s">
        <v>99</v>
      </c>
      <c r="U42" s="359" t="s">
        <v>585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192.53300000000002</v>
      </c>
      <c r="Q43" s="2"/>
      <c r="T43" s="106" t="s">
        <v>100</v>
      </c>
      <c r="U43" s="359" t="s">
        <v>586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190.78270000000001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189.03240000000002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187.28210000000001</v>
      </c>
      <c r="Q46" s="2"/>
      <c r="T46" s="106" t="s">
        <v>121</v>
      </c>
      <c r="U46" s="359" t="s">
        <v>397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185.5318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183.78150000000002</v>
      </c>
      <c r="Q48" s="2"/>
      <c r="T48" s="106" t="s">
        <v>104</v>
      </c>
      <c r="U48" s="359" t="s">
        <v>587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182.03120000000001</v>
      </c>
      <c r="Q49" s="2"/>
      <c r="T49" s="106" t="s">
        <v>105</v>
      </c>
      <c r="U49" s="359" t="s">
        <v>588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180.2809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178.53059999999999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176.78030000000001</v>
      </c>
      <c r="Q52" s="2"/>
      <c r="T52" s="106" t="s">
        <v>107</v>
      </c>
      <c r="U52" s="359" t="s">
        <v>589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175.03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173.27969999999999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171.52940000000001</v>
      </c>
      <c r="Q55" s="2"/>
      <c r="T55" s="106" t="s">
        <v>108</v>
      </c>
      <c r="U55" s="359" t="s">
        <v>545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169.7791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168.02879999999999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166.27849999999998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164.5282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162.77790000000002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161.02760000000001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159.2773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157.52700000000002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023" priority="35">
      <formula>N19&gt;0</formula>
    </cfRule>
    <cfRule type="expression" dxfId="202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021" priority="21">
      <formula>F25&gt;0</formula>
    </cfRule>
    <cfRule type="expression" dxfId="2020" priority="22">
      <formula>F25&lt;0</formula>
    </cfRule>
  </conditionalFormatting>
  <conditionalFormatting sqref="H25:H47">
    <cfRule type="expression" dxfId="2019" priority="19">
      <formula>H25&gt;0</formula>
    </cfRule>
    <cfRule type="expression" dxfId="2018" priority="20">
      <formula>H25&lt;0</formula>
    </cfRule>
  </conditionalFormatting>
  <conditionalFormatting sqref="I25:I27">
    <cfRule type="expression" dxfId="2017" priority="15">
      <formula>I25&gt;0</formula>
    </cfRule>
    <cfRule type="expression" dxfId="2016" priority="16">
      <formula>I25&lt;0</formula>
    </cfRule>
  </conditionalFormatting>
  <conditionalFormatting sqref="Q7">
    <cfRule type="expression" dxfId="2015" priority="5">
      <formula>Q7&gt;0</formula>
    </cfRule>
    <cfRule type="expression" dxfId="2014" priority="6">
      <formula>Q7&lt;0</formula>
    </cfRule>
  </conditionalFormatting>
  <conditionalFormatting sqref="Q8">
    <cfRule type="expression" dxfId="2013" priority="3">
      <formula>Q8&gt;0</formula>
    </cfRule>
    <cfRule type="expression" dxfId="201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95.64</v>
      </c>
      <c r="T3" s="1">
        <v>42572</v>
      </c>
      <c r="U3" t="s">
        <v>238</v>
      </c>
      <c r="W3" s="130">
        <v>42830</v>
      </c>
      <c r="X3" s="10" t="s">
        <v>295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95.64</v>
      </c>
      <c r="R4" s="486">
        <v>-4.4999999999999997E-3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105.20400000000001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104.24760000000001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103.2912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102.3348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101.3784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100.42200000000001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99.465600000000009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98.509200000000007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97.552800000000005</v>
      </c>
      <c r="Q49" s="2"/>
      <c r="T49" s="91" t="s">
        <v>103</v>
      </c>
      <c r="U49" s="127" t="s">
        <v>526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96.596400000000003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95.64</v>
      </c>
      <c r="Q51" s="2"/>
      <c r="T51" s="91" t="s">
        <v>104</v>
      </c>
      <c r="U51" s="127" t="s">
        <v>590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94.683599999999998</v>
      </c>
      <c r="Q52" s="2"/>
      <c r="T52" s="91" t="s">
        <v>105</v>
      </c>
      <c r="U52" s="127" t="s">
        <v>482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93.727199999999996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92.770799999999994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91.814399999999992</v>
      </c>
      <c r="T55" s="91" t="s">
        <v>107</v>
      </c>
      <c r="U55" s="127" t="s">
        <v>591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90.85799999999999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89.901600000000002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88.9452</v>
      </c>
      <c r="T58" s="91" t="s">
        <v>108</v>
      </c>
      <c r="U58" s="127" t="s">
        <v>553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87.988799999999998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87.03240000000001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86.076000000000008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011" priority="9">
      <formula>F36&gt;0</formula>
    </cfRule>
    <cfRule type="expression" dxfId="2010" priority="10">
      <formula>F36&lt;0</formula>
    </cfRule>
  </conditionalFormatting>
  <conditionalFormatting sqref="F25:F35">
    <cfRule type="expression" dxfId="2009" priority="7">
      <formula>F25&gt;0</formula>
    </cfRule>
    <cfRule type="expression" dxfId="2008" priority="8">
      <formula>F25&lt;0</formula>
    </cfRule>
  </conditionalFormatting>
  <conditionalFormatting sqref="H25:H35">
    <cfRule type="expression" dxfId="2007" priority="5">
      <formula>H25&gt;0</formula>
    </cfRule>
    <cfRule type="expression" dxfId="2006" priority="6">
      <formula>H25&lt;0</formula>
    </cfRule>
  </conditionalFormatting>
  <conditionalFormatting sqref="Q7">
    <cfRule type="expression" dxfId="2005" priority="3">
      <formula>Q7&gt;0</formula>
    </cfRule>
    <cfRule type="expression" dxfId="2004" priority="4">
      <formula>Q7&lt;0</formula>
    </cfRule>
  </conditionalFormatting>
  <conditionalFormatting sqref="Q8">
    <cfRule type="expression" dxfId="2003" priority="1">
      <formula>Q8&gt;0</formula>
    </cfRule>
    <cfRule type="expression" dxfId="200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89.39</v>
      </c>
      <c r="R4" s="508">
        <v>-4.3499999999999997E-2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731</v>
      </c>
      <c r="P20" s="7" t="s">
        <v>732</v>
      </c>
      <c r="Q20" s="7" t="s">
        <v>733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734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735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736</v>
      </c>
      <c r="P23" s="7" t="s">
        <v>737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7" t="s">
        <v>718</v>
      </c>
      <c r="P24" s="7" t="s">
        <v>738</v>
      </c>
      <c r="Q24" s="7" t="s">
        <v>738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736</v>
      </c>
      <c r="P25" s="7" t="s">
        <v>739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740</v>
      </c>
      <c r="P26" s="7" t="s">
        <v>732</v>
      </c>
      <c r="Q26" s="7" t="s">
        <v>733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735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718</v>
      </c>
      <c r="P29" s="7" t="s">
        <v>738</v>
      </c>
      <c r="Q29" s="7" t="s">
        <v>738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741</v>
      </c>
      <c r="P30" s="7" t="s">
        <v>732</v>
      </c>
      <c r="Q30" s="7" t="s">
        <v>733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734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98.329000000000008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97.435100000000006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96.541200000000003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95.647300000000001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94.753399999999999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93.859500000000011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92.965600000000009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92.071700000000007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91.177800000000005</v>
      </c>
      <c r="Q49" s="2"/>
      <c r="T49" s="91" t="s">
        <v>121</v>
      </c>
      <c r="U49" s="127" t="s">
        <v>519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90.283900000000003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89.39</v>
      </c>
      <c r="Q51" s="2"/>
      <c r="T51" s="91" t="s">
        <v>104</v>
      </c>
      <c r="U51" s="127" t="s">
        <v>592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88.496099999999998</v>
      </c>
      <c r="Q52" s="2"/>
      <c r="T52" s="91" t="s">
        <v>105</v>
      </c>
      <c r="U52" s="127" t="s">
        <v>313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87.602199999999996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86.708299999999994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85.814399999999992</v>
      </c>
      <c r="T55" s="91" t="s">
        <v>107</v>
      </c>
      <c r="U55" s="127" t="s">
        <v>593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84.92049999999999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84.026600000000002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83.1327</v>
      </c>
      <c r="T58" s="91" t="s">
        <v>108</v>
      </c>
      <c r="U58" s="127" t="s">
        <v>554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82.238799999999998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81.34490000000001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80.451000000000008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001" priority="37">
      <formula>F25&gt;0</formula>
    </cfRule>
    <cfRule type="expression" dxfId="2000" priority="38">
      <formula>F25&lt;0</formula>
    </cfRule>
  </conditionalFormatting>
  <conditionalFormatting sqref="Q7">
    <cfRule type="expression" dxfId="1999" priority="35">
      <formula>Q7&gt;0</formula>
    </cfRule>
    <cfRule type="expression" dxfId="1998" priority="36">
      <formula>Q7&lt;0</formula>
    </cfRule>
  </conditionalFormatting>
  <conditionalFormatting sqref="Q8">
    <cfRule type="expression" dxfId="1997" priority="33">
      <formula>Q8&gt;0</formula>
    </cfRule>
    <cfRule type="expression" dxfId="1996" priority="34">
      <formula>Q8&lt;0</formula>
    </cfRule>
  </conditionalFormatting>
  <conditionalFormatting sqref="F44:F46">
    <cfRule type="expression" dxfId="1995" priority="31">
      <formula>F44&gt;0</formula>
    </cfRule>
    <cfRule type="expression" dxfId="1994" priority="32">
      <formula>F44&lt;0</formula>
    </cfRule>
  </conditionalFormatting>
  <conditionalFormatting sqref="H44:H46">
    <cfRule type="expression" dxfId="1993" priority="29">
      <formula>H44&gt;0</formula>
    </cfRule>
    <cfRule type="expression" dxfId="1992" priority="30">
      <formula>H44&lt;0</formula>
    </cfRule>
  </conditionalFormatting>
  <conditionalFormatting sqref="F89:F110">
    <cfRule type="expression" dxfId="1991" priority="27">
      <formula>F89&gt;0</formula>
    </cfRule>
    <cfRule type="expression" dxfId="1990" priority="28">
      <formula>F89&lt;0</formula>
    </cfRule>
  </conditionalFormatting>
  <conditionalFormatting sqref="H89:H110">
    <cfRule type="expression" dxfId="1989" priority="25">
      <formula>H89&gt;0</formula>
    </cfRule>
    <cfRule type="expression" dxfId="1988" priority="26">
      <formula>H89&lt;0</formula>
    </cfRule>
  </conditionalFormatting>
  <conditionalFormatting sqref="Q10">
    <cfRule type="expression" dxfId="1987" priority="23">
      <formula>Q10&gt;0</formula>
    </cfRule>
    <cfRule type="expression" dxfId="1986" priority="24">
      <formula>Q10&lt;0</formula>
    </cfRule>
  </conditionalFormatting>
  <conditionalFormatting sqref="J25:J38">
    <cfRule type="expression" dxfId="1985" priority="21">
      <formula>J25&gt;0</formula>
    </cfRule>
    <cfRule type="expression" dxfId="1984" priority="22">
      <formula>J25&lt;0</formula>
    </cfRule>
  </conditionalFormatting>
  <conditionalFormatting sqref="K25:K38">
    <cfRule type="expression" dxfId="1983" priority="19">
      <formula>K25&gt;0</formula>
    </cfRule>
    <cfRule type="expression" dxfId="1982" priority="20">
      <formula>K25&lt;0</formula>
    </cfRule>
  </conditionalFormatting>
  <conditionalFormatting sqref="L25:L38">
    <cfRule type="expression" dxfId="1981" priority="17">
      <formula>L25&gt;0</formula>
    </cfRule>
    <cfRule type="expression" dxfId="1980" priority="18">
      <formula>L25&lt;0</formula>
    </cfRule>
  </conditionalFormatting>
  <conditionalFormatting sqref="J40">
    <cfRule type="expression" dxfId="1979" priority="15">
      <formula>J40&gt;0</formula>
    </cfRule>
    <cfRule type="expression" dxfId="1978" priority="16">
      <formula>J40&lt;0</formula>
    </cfRule>
  </conditionalFormatting>
  <conditionalFormatting sqref="L39">
    <cfRule type="expression" dxfId="1977" priority="11">
      <formula>L39&gt;0</formula>
    </cfRule>
    <cfRule type="expression" dxfId="1976" priority="12">
      <formula>L39&lt;0</formula>
    </cfRule>
  </conditionalFormatting>
  <conditionalFormatting sqref="F39">
    <cfRule type="expression" dxfId="1975" priority="9">
      <formula>F39&gt;0</formula>
    </cfRule>
    <cfRule type="expression" dxfId="1974" priority="10">
      <formula>F39&lt;0</formula>
    </cfRule>
  </conditionalFormatting>
  <conditionalFormatting sqref="H39">
    <cfRule type="expression" dxfId="1973" priority="7">
      <formula>H39&gt;0</formula>
    </cfRule>
    <cfRule type="expression" dxfId="1972" priority="8">
      <formula>H39&lt;0</formula>
    </cfRule>
  </conditionalFormatting>
  <conditionalFormatting sqref="J41">
    <cfRule type="expression" dxfId="1971" priority="5">
      <formula>J41&gt;0</formula>
    </cfRule>
    <cfRule type="expression" dxfId="1970" priority="6">
      <formula>J41&lt;0</formula>
    </cfRule>
  </conditionalFormatting>
  <conditionalFormatting sqref="J43">
    <cfRule type="expression" dxfId="1969" priority="3">
      <formula>J43&gt;0</formula>
    </cfRule>
    <cfRule type="expression" dxfId="1968" priority="4">
      <formula>J43&lt;0</formula>
    </cfRule>
  </conditionalFormatting>
  <conditionalFormatting sqref="J44">
    <cfRule type="expression" dxfId="1967" priority="1">
      <formula>J44&gt;0</formula>
    </cfRule>
    <cfRule type="expression" dxfId="196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34.15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34.15</v>
      </c>
      <c r="R4" s="486">
        <v>-8.3999999999999995E-3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37.565000000000005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37.223500000000001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36.881999999999998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36.540500000000002</v>
      </c>
      <c r="R43" s="81"/>
      <c r="T43" s="85" t="s">
        <v>100</v>
      </c>
      <c r="U43" s="127" t="s">
        <v>540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36.198999999999998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35.857500000000002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35.515999999999998</v>
      </c>
      <c r="R46" s="81"/>
      <c r="T46" s="85" t="s">
        <v>121</v>
      </c>
      <c r="U46" s="227" t="s">
        <v>432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35.174500000000002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34.832999999999998</v>
      </c>
      <c r="R48" s="81"/>
      <c r="T48" s="85" t="s">
        <v>104</v>
      </c>
      <c r="U48" s="127" t="s">
        <v>594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34.491500000000002</v>
      </c>
      <c r="R49" s="81"/>
      <c r="T49" s="85" t="s">
        <v>105</v>
      </c>
      <c r="U49" s="127" t="s">
        <v>335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34.15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33.808499999999995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33.466999999999999</v>
      </c>
      <c r="R52" s="81"/>
      <c r="T52" s="85" t="s">
        <v>107</v>
      </c>
      <c r="U52" s="127" t="s">
        <v>595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33.125499999999995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32.783999999999999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32.442499999999995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32.100999999999999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31.759499999999999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31.417999999999999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31.076499999999999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30.734999999999999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965" priority="31">
      <formula>F29&gt;0</formula>
    </cfRule>
    <cfRule type="expression" dxfId="1964" priority="32">
      <formula>F29&lt;0</formula>
    </cfRule>
  </conditionalFormatting>
  <conditionalFormatting sqref="F29 F31:F35">
    <cfRule type="expression" dxfId="1963" priority="33">
      <formula>F29&gt;0</formula>
    </cfRule>
    <cfRule type="expression" dxfId="1962" priority="34">
      <formula>F29&lt;0</formula>
    </cfRule>
  </conditionalFormatting>
  <conditionalFormatting sqref="H29 H31:H35">
    <cfRule type="expression" dxfId="1961" priority="29">
      <formula>H29&gt;0</formula>
    </cfRule>
    <cfRule type="expression" dxfId="1960" priority="30">
      <formula>H29&lt;0</formula>
    </cfRule>
  </conditionalFormatting>
  <conditionalFormatting sqref="F21:F28">
    <cfRule type="expression" dxfId="1959" priority="27">
      <formula>F21&gt;0</formula>
    </cfRule>
    <cfRule type="expression" dxfId="1958" priority="28">
      <formula>F21&lt;0</formula>
    </cfRule>
  </conditionalFormatting>
  <conditionalFormatting sqref="H21:H28">
    <cfRule type="expression" dxfId="1957" priority="25">
      <formula>H21&gt;0</formula>
    </cfRule>
    <cfRule type="expression" dxfId="1956" priority="26">
      <formula>H21&lt;0</formula>
    </cfRule>
  </conditionalFormatting>
  <conditionalFormatting sqref="Q8">
    <cfRule type="expression" dxfId="1955" priority="21">
      <formula>Q8&gt;0</formula>
    </cfRule>
    <cfRule type="expression" dxfId="1954" priority="22">
      <formula>Q8&lt;0</formula>
    </cfRule>
  </conditionalFormatting>
  <conditionalFormatting sqref="Q7">
    <cfRule type="expression" dxfId="1953" priority="23">
      <formula>Q7&gt;0</formula>
    </cfRule>
    <cfRule type="expression" dxfId="1952" priority="24">
      <formula>Q7&lt;0</formula>
    </cfRule>
  </conditionalFormatting>
  <conditionalFormatting sqref="F30">
    <cfRule type="expression" dxfId="1951" priority="19">
      <formula>F30&gt;0</formula>
    </cfRule>
    <cfRule type="expression" dxfId="1950" priority="20">
      <formula>F30&lt;0</formula>
    </cfRule>
  </conditionalFormatting>
  <conditionalFormatting sqref="H30">
    <cfRule type="expression" dxfId="1949" priority="17">
      <formula>H30&gt;0</formula>
    </cfRule>
    <cfRule type="expression" dxfId="1948" priority="18">
      <formula>H30&lt;0</formula>
    </cfRule>
  </conditionalFormatting>
  <conditionalFormatting sqref="F68 F70:F74">
    <cfRule type="expression" dxfId="1947" priority="13">
      <formula>F68&gt;0</formula>
    </cfRule>
    <cfRule type="expression" dxfId="1946" priority="14">
      <formula>F68&lt;0</formula>
    </cfRule>
  </conditionalFormatting>
  <conditionalFormatting sqref="F68 F70:F74">
    <cfRule type="expression" dxfId="1945" priority="15">
      <formula>F68&gt;0</formula>
    </cfRule>
    <cfRule type="expression" dxfId="1944" priority="16">
      <formula>F68&lt;0</formula>
    </cfRule>
  </conditionalFormatting>
  <conditionalFormatting sqref="H68 H70:H74">
    <cfRule type="expression" dxfId="1943" priority="11">
      <formula>H68&gt;0</formula>
    </cfRule>
    <cfRule type="expression" dxfId="1942" priority="12">
      <formula>H68&lt;0</formula>
    </cfRule>
  </conditionalFormatting>
  <conditionalFormatting sqref="F60:F67">
    <cfRule type="expression" dxfId="1941" priority="9">
      <formula>F60&gt;0</formula>
    </cfRule>
    <cfRule type="expression" dxfId="1940" priority="10">
      <formula>F60&lt;0</formula>
    </cfRule>
  </conditionalFormatting>
  <conditionalFormatting sqref="H60:H67">
    <cfRule type="expression" dxfId="1939" priority="7">
      <formula>H60&gt;0</formula>
    </cfRule>
    <cfRule type="expression" dxfId="1938" priority="8">
      <formula>H60&lt;0</formula>
    </cfRule>
  </conditionalFormatting>
  <conditionalFormatting sqref="F69">
    <cfRule type="expression" dxfId="1937" priority="5">
      <formula>F69&gt;0</formula>
    </cfRule>
    <cfRule type="expression" dxfId="1936" priority="6">
      <formula>F69&lt;0</formula>
    </cfRule>
  </conditionalFormatting>
  <conditionalFormatting sqref="H69">
    <cfRule type="expression" dxfId="1935" priority="3">
      <formula>H69&gt;0</formula>
    </cfRule>
    <cfRule type="expression" dxfId="1934" priority="4">
      <formula>H69&lt;0</formula>
    </cfRule>
  </conditionalFormatting>
  <conditionalFormatting sqref="Q10">
    <cfRule type="expression" dxfId="1933" priority="1">
      <formula>Q10&gt;0</formula>
    </cfRule>
    <cfRule type="expression" dxfId="193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37.020000000000003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37.020000000000003</v>
      </c>
      <c r="R4" s="486">
        <v>-1.3899999999999999E-2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288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25" t="s">
        <v>78</v>
      </c>
      <c r="P40" s="82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40.722000000000008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40.351800000000004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39.981600000000007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39.611400000000003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39.241200000000006</v>
      </c>
      <c r="Q45" s="2"/>
      <c r="T45" s="91" t="s">
        <v>99</v>
      </c>
      <c r="U45" s="127" t="s">
        <v>596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38.871000000000002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38.500800000000005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38.130600000000001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37.760400000000004</v>
      </c>
      <c r="Q49" s="2"/>
      <c r="T49" s="91" t="s">
        <v>121</v>
      </c>
      <c r="U49" s="127" t="s">
        <v>433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37.3902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37.020000000000003</v>
      </c>
      <c r="Q51" s="2"/>
      <c r="T51" s="91" t="s">
        <v>104</v>
      </c>
      <c r="U51" s="127" t="s">
        <v>597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36.649800000000006</v>
      </c>
      <c r="Q52" s="2"/>
      <c r="T52" s="91" t="s">
        <v>105</v>
      </c>
      <c r="U52" s="127" t="s">
        <v>546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36.279600000000002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35.909400000000005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35.539200000000001</v>
      </c>
      <c r="T55" s="91" t="s">
        <v>107</v>
      </c>
      <c r="U55" s="127" t="s">
        <v>598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35.169000000000004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34.7988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34.428600000000003</v>
      </c>
      <c r="T58" s="91" t="s">
        <v>108</v>
      </c>
      <c r="U58" s="127" t="s">
        <v>547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34.058400000000006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33.688200000000002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33.318000000000005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931" priority="11">
      <formula>F33&gt;0</formula>
    </cfRule>
    <cfRule type="expression" dxfId="1930" priority="12">
      <formula>F33&lt;0</formula>
    </cfRule>
  </conditionalFormatting>
  <conditionalFormatting sqref="Q7">
    <cfRule type="expression" dxfId="1929" priority="9">
      <formula>Q7&gt;0</formula>
    </cfRule>
    <cfRule type="expression" dxfId="1928" priority="10">
      <formula>Q7&lt;0</formula>
    </cfRule>
  </conditionalFormatting>
  <conditionalFormatting sqref="Q8">
    <cfRule type="expression" dxfId="1927" priority="7">
      <formula>Q8&gt;0</formula>
    </cfRule>
    <cfRule type="expression" dxfId="1926" priority="8">
      <formula>Q8&lt;0</formula>
    </cfRule>
  </conditionalFormatting>
  <conditionalFormatting sqref="F25:F32">
    <cfRule type="expression" dxfId="1925" priority="5">
      <formula>F25&gt;0</formula>
    </cfRule>
    <cfRule type="expression" dxfId="1924" priority="6">
      <formula>F25&lt;0</formula>
    </cfRule>
  </conditionalFormatting>
  <conditionalFormatting sqref="H25:H32">
    <cfRule type="expression" dxfId="1923" priority="3">
      <formula>H25&gt;0</formula>
    </cfRule>
    <cfRule type="expression" dxfId="1922" priority="4">
      <formula>H25&lt;0</formula>
    </cfRule>
  </conditionalFormatting>
  <conditionalFormatting sqref="Q10">
    <cfRule type="expression" dxfId="1921" priority="1">
      <formula>Q10&gt;0</formula>
    </cfRule>
    <cfRule type="expression" dxfId="192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332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464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16.699633333333331</v>
      </c>
      <c r="T3" s="581" t="s">
        <v>489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10.62</v>
      </c>
      <c r="R4" s="486">
        <v>-1.6899999999999998E-2</v>
      </c>
      <c r="T4" s="159" t="s">
        <v>490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3185.9999999999995</v>
      </c>
      <c r="T5" t="s">
        <v>491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-540.47000000000526</v>
      </c>
      <c r="R7">
        <v>300</v>
      </c>
      <c r="T7" s="1">
        <v>43453</v>
      </c>
      <c r="U7" t="s">
        <v>880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4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-1823.8899999999999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4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-0.36405789348668338</v>
      </c>
      <c r="T9" s="29">
        <v>43103</v>
      </c>
      <c r="U9" t="s">
        <v>871</v>
      </c>
      <c r="X9" s="134"/>
    </row>
    <row r="10" spans="1:24" x14ac:dyDescent="0.25">
      <c r="A10" t="s">
        <v>822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872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873</v>
      </c>
      <c r="X11" s="134"/>
    </row>
    <row r="12" spans="1:24" x14ac:dyDescent="0.25">
      <c r="B12" s="44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881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25" t="s">
        <v>78</v>
      </c>
      <c r="P15" s="825"/>
      <c r="T15" s="1">
        <v>43114</v>
      </c>
      <c r="U15" t="s">
        <v>913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12.212999999999997</v>
      </c>
      <c r="U16" s="486" t="s">
        <v>914</v>
      </c>
      <c r="X16" s="134"/>
    </row>
    <row r="17" spans="1:24" x14ac:dyDescent="0.25">
      <c r="O17" s="81">
        <v>1.1399999999999999</v>
      </c>
      <c r="P17" s="81">
        <f t="shared" si="4"/>
        <v>12.106799999999998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12.000599999999999</v>
      </c>
      <c r="T18" s="1">
        <v>43140</v>
      </c>
      <c r="U18" t="s">
        <v>970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11.894400000000001</v>
      </c>
      <c r="X19" s="134"/>
    </row>
    <row r="20" spans="1:24" x14ac:dyDescent="0.25">
      <c r="O20" s="81">
        <v>1.1100000000000001</v>
      </c>
      <c r="P20" s="81">
        <f t="shared" si="5"/>
        <v>11.7882</v>
      </c>
      <c r="T20" s="1">
        <v>43152</v>
      </c>
      <c r="U20" t="s">
        <v>974</v>
      </c>
      <c r="X20" s="134"/>
    </row>
    <row r="21" spans="1:24" x14ac:dyDescent="0.25">
      <c r="O21" s="81">
        <v>1.1000000000000001</v>
      </c>
      <c r="P21" s="81">
        <f t="shared" si="5"/>
        <v>11.682</v>
      </c>
      <c r="X21" s="134"/>
    </row>
    <row r="22" spans="1:24" x14ac:dyDescent="0.25">
      <c r="O22" s="81">
        <v>1.0900000000000001</v>
      </c>
      <c r="P22" s="81">
        <f t="shared" si="5"/>
        <v>11.575799999999999</v>
      </c>
      <c r="T22" s="1">
        <v>43160</v>
      </c>
      <c r="U22" t="s">
        <v>920</v>
      </c>
      <c r="X22" s="134"/>
    </row>
    <row r="23" spans="1:24" x14ac:dyDescent="0.25">
      <c r="O23" s="81">
        <v>1.08</v>
      </c>
      <c r="P23" s="81">
        <f t="shared" si="5"/>
        <v>11.4696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512</v>
      </c>
      <c r="O24" s="81">
        <v>1.07</v>
      </c>
      <c r="P24" s="81">
        <f t="shared" ref="P24:P26" si="6">O24*$Q$4</f>
        <v>11.3634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11.257199999999999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11.151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11.0448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10.938599999999999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10.8324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10.726199999999999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10.62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10.5138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10.407599999999999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10.301399999999999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10.195199999999998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10.088999999999999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9.9827999999999992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953</v>
      </c>
      <c r="J38" s="39">
        <v>880</v>
      </c>
      <c r="K38" s="39"/>
      <c r="L38" s="4"/>
      <c r="O38" s="81">
        <v>0.93</v>
      </c>
      <c r="P38" s="81">
        <f t="shared" si="19"/>
        <v>9.8765999999999998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9.7704000000000004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9.6641999999999992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9.5579999999999998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954</v>
      </c>
      <c r="J42" s="39">
        <v>736</v>
      </c>
      <c r="K42" s="39"/>
      <c r="L42" s="4"/>
      <c r="O42" s="81">
        <v>0.89</v>
      </c>
      <c r="P42" s="81">
        <f t="shared" ref="P42:P44" si="26">O42*$Q$4</f>
        <v>9.4517999999999986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9.3455999999999992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9.2393999999999998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496</v>
      </c>
      <c r="T47" s="581" t="s">
        <v>489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500</v>
      </c>
      <c r="T48" s="22" t="s">
        <v>499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501</v>
      </c>
      <c r="T49" s="22" t="s">
        <v>502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503</v>
      </c>
      <c r="T50" s="22" t="s">
        <v>504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507</v>
      </c>
      <c r="T53" s="22" t="s">
        <v>497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506</v>
      </c>
      <c r="T54" s="22" t="s">
        <v>498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505</v>
      </c>
      <c r="T55" s="22" t="s">
        <v>508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285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0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1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0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1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0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1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0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1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0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1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0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1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0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1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0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1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0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1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0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0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2">C83*(E83-D83)</f>
        <v>-67.999999999999829</v>
      </c>
      <c r="G83" s="371">
        <f t="shared" ref="G83:G92" si="33">D83*C83</f>
        <v>2110.4</v>
      </c>
      <c r="H83" s="372">
        <f t="shared" ref="H83:H92" si="34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2"/>
        <v>-65.999999999999659</v>
      </c>
      <c r="G84" s="371">
        <f t="shared" si="33"/>
        <v>3129.6</v>
      </c>
      <c r="H84" s="372">
        <f t="shared" si="34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2"/>
        <v>-9.5999999999997954</v>
      </c>
      <c r="G85" s="371">
        <f t="shared" si="33"/>
        <v>3129.6</v>
      </c>
      <c r="H85" s="372">
        <f t="shared" si="34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2"/>
        <v>61.200000000000188</v>
      </c>
      <c r="G86" s="371">
        <f t="shared" si="33"/>
        <v>3129.6</v>
      </c>
      <c r="H86" s="372">
        <f t="shared" si="34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2"/>
        <v>-61.199999999999477</v>
      </c>
      <c r="G87" s="371">
        <f t="shared" si="33"/>
        <v>5103.2</v>
      </c>
      <c r="H87" s="372">
        <f t="shared" si="34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2"/>
        <v>-37.199999999999989</v>
      </c>
      <c r="G88" s="371">
        <f t="shared" si="33"/>
        <v>5103.2</v>
      </c>
      <c r="H88" s="372">
        <f t="shared" si="34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2"/>
        <v>146.80000000000035</v>
      </c>
      <c r="G89" s="371">
        <f t="shared" si="33"/>
        <v>5103.2</v>
      </c>
      <c r="H89" s="372">
        <f t="shared" si="34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2"/>
        <v>180.80000000000069</v>
      </c>
      <c r="G90" s="371">
        <f t="shared" si="33"/>
        <v>5103.2</v>
      </c>
      <c r="H90" s="372">
        <f t="shared" si="34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2"/>
        <v>214.24000000000021</v>
      </c>
      <c r="G91" s="371">
        <f t="shared" si="33"/>
        <v>2454.7599999999998</v>
      </c>
      <c r="H91" s="372">
        <f t="shared" si="34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2"/>
        <v>270.63199999999995</v>
      </c>
      <c r="G92" s="371">
        <f t="shared" si="33"/>
        <v>1908.568</v>
      </c>
      <c r="H92" s="372">
        <f t="shared" si="34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702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5">C96*(E96-D96)</f>
        <v>382</v>
      </c>
      <c r="G96" s="39">
        <f t="shared" ref="G96:G120" si="36">D96*C96</f>
        <v>4382</v>
      </c>
      <c r="H96" s="226">
        <f t="shared" ref="H96:H120" si="37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5"/>
        <v>-164.99999999999915</v>
      </c>
      <c r="G97" s="39">
        <f t="shared" si="36"/>
        <v>6495</v>
      </c>
      <c r="H97" s="226">
        <f t="shared" si="37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5"/>
        <v>98.440000000000083</v>
      </c>
      <c r="G98" s="39">
        <f t="shared" si="36"/>
        <v>4297.5600000000004</v>
      </c>
      <c r="H98" s="226">
        <f t="shared" si="37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5"/>
        <v>64.440000000000097</v>
      </c>
      <c r="G99" s="39">
        <f t="shared" si="36"/>
        <v>6403.5599999999995</v>
      </c>
      <c r="H99" s="226">
        <f t="shared" si="37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5"/>
        <v>-133.55999999999995</v>
      </c>
      <c r="G100" s="39">
        <f t="shared" si="36"/>
        <v>6403.5599999999995</v>
      </c>
      <c r="H100" s="226">
        <f t="shared" si="37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5"/>
        <v>-229.56000000000003</v>
      </c>
      <c r="G101" s="39">
        <f t="shared" si="36"/>
        <v>6403.5599999999995</v>
      </c>
      <c r="H101" s="226">
        <f t="shared" si="37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5"/>
        <v>-297.55200000000031</v>
      </c>
      <c r="G102" s="39">
        <f t="shared" si="36"/>
        <v>8421.5519999999997</v>
      </c>
      <c r="H102" s="226">
        <f t="shared" si="37"/>
        <v>-3.5332204800255382E-2</v>
      </c>
      <c r="I102" s="39"/>
      <c r="J102" s="39"/>
      <c r="K102" s="39"/>
    </row>
    <row r="103" spans="1:11" x14ac:dyDescent="0.25">
      <c r="A103" t="s">
        <v>346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5"/>
        <v>-301.54799999999898</v>
      </c>
      <c r="G103" s="39">
        <f t="shared" si="36"/>
        <v>12457.548000000001</v>
      </c>
      <c r="H103" s="226">
        <f t="shared" si="37"/>
        <v>-2.4206047610653314E-2</v>
      </c>
      <c r="I103" s="39" t="s">
        <v>340</v>
      </c>
      <c r="J103" s="39"/>
      <c r="K103" s="39"/>
    </row>
    <row r="104" spans="1:11" x14ac:dyDescent="0.25">
      <c r="A104" t="s">
        <v>346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5"/>
        <v>76.452000000000453</v>
      </c>
      <c r="G104" s="39">
        <f t="shared" si="36"/>
        <v>12457.548000000001</v>
      </c>
      <c r="H104" s="226">
        <f t="shared" si="37"/>
        <v>6.1370022415326402E-3</v>
      </c>
      <c r="I104" s="39"/>
      <c r="J104" s="39"/>
      <c r="K104" s="39"/>
    </row>
    <row r="105" spans="1:11" x14ac:dyDescent="0.25">
      <c r="A105" t="s">
        <v>377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5"/>
        <v>-109.54800000000091</v>
      </c>
      <c r="G105" s="39">
        <f t="shared" si="36"/>
        <v>12457.548000000001</v>
      </c>
      <c r="H105" s="226">
        <f t="shared" si="37"/>
        <v>-8.7937048285907406E-3</v>
      </c>
      <c r="I105" s="39"/>
      <c r="J105" s="39"/>
      <c r="K105" s="39"/>
    </row>
    <row r="106" spans="1:11" x14ac:dyDescent="0.25">
      <c r="A106" t="s">
        <v>388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5"/>
        <v>342.34799999999979</v>
      </c>
      <c r="G106" s="39">
        <f t="shared" si="36"/>
        <v>8177.652</v>
      </c>
      <c r="H106" s="226">
        <f t="shared" si="37"/>
        <v>4.1863850405960017E-2</v>
      </c>
      <c r="I106" s="39"/>
      <c r="J106" s="39"/>
      <c r="K106" s="39"/>
    </row>
    <row r="107" spans="1:11" x14ac:dyDescent="0.25">
      <c r="A107" t="s">
        <v>396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5"/>
        <v>14.350000000000307</v>
      </c>
      <c r="G107" s="39">
        <f t="shared" si="36"/>
        <v>10245.65</v>
      </c>
      <c r="H107" s="226">
        <f t="shared" si="37"/>
        <v>1.4005943985984596E-3</v>
      </c>
      <c r="I107" s="39"/>
      <c r="J107" s="39"/>
      <c r="K107" s="39"/>
    </row>
    <row r="108" spans="1:11" x14ac:dyDescent="0.25">
      <c r="A108" t="s">
        <v>417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5"/>
        <v>-427.64999999999986</v>
      </c>
      <c r="G108" s="39">
        <f t="shared" si="36"/>
        <v>12193.65</v>
      </c>
      <c r="H108" s="226">
        <f t="shared" si="37"/>
        <v>-3.5071533134049267E-2</v>
      </c>
      <c r="I108" s="39"/>
      <c r="J108" s="39"/>
      <c r="K108" s="39"/>
    </row>
    <row r="109" spans="1:11" x14ac:dyDescent="0.25">
      <c r="A109" t="s">
        <v>346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5"/>
        <v>-151.64999999999935</v>
      </c>
      <c r="G109" s="39">
        <f t="shared" si="36"/>
        <v>12193.65</v>
      </c>
      <c r="H109" s="226">
        <f t="shared" si="37"/>
        <v>-1.2436801121895361E-2</v>
      </c>
      <c r="I109" s="39"/>
      <c r="J109" s="39"/>
      <c r="K109" s="39"/>
    </row>
    <row r="110" spans="1:11" x14ac:dyDescent="0.25">
      <c r="A110" t="s">
        <v>346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5"/>
        <v>-655.6499999999993</v>
      </c>
      <c r="G110" s="39">
        <f t="shared" si="36"/>
        <v>12193.65</v>
      </c>
      <c r="H110" s="226">
        <f t="shared" si="37"/>
        <v>-5.3769790013654589E-2</v>
      </c>
      <c r="I110" s="39"/>
      <c r="J110" s="39"/>
      <c r="K110" s="39"/>
    </row>
    <row r="111" spans="1:11" x14ac:dyDescent="0.25">
      <c r="A111" t="s">
        <v>445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5"/>
        <v>-661.6500000000002</v>
      </c>
      <c r="G111" s="39">
        <f t="shared" si="36"/>
        <v>12193.65</v>
      </c>
      <c r="H111" s="226">
        <f t="shared" si="37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5"/>
        <v>-481.64999999999975</v>
      </c>
      <c r="G112" s="39">
        <f t="shared" si="36"/>
        <v>12193.65</v>
      </c>
      <c r="H112" s="226">
        <f t="shared" si="37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5"/>
        <v>-673.65</v>
      </c>
      <c r="G113" s="39">
        <f t="shared" si="36"/>
        <v>12193.65</v>
      </c>
      <c r="H113" s="226">
        <f t="shared" si="37"/>
        <v>-5.5245968188360334E-2</v>
      </c>
      <c r="I113" s="39"/>
      <c r="J113" s="39">
        <v>-329</v>
      </c>
      <c r="K113" s="39">
        <f t="shared" ref="K113:K120" si="38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5"/>
        <v>-937.68000000000029</v>
      </c>
      <c r="G114" s="39">
        <f t="shared" si="36"/>
        <v>15953.68</v>
      </c>
      <c r="H114" s="226">
        <f t="shared" si="37"/>
        <v>-5.8775154071035667E-2</v>
      </c>
      <c r="I114" s="39"/>
      <c r="J114" s="39">
        <v>-593</v>
      </c>
      <c r="K114" s="39">
        <f t="shared" si="38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5"/>
        <v>363.19999999999908</v>
      </c>
      <c r="G115" s="39">
        <f t="shared" si="36"/>
        <v>7816.8000000000011</v>
      </c>
      <c r="H115" s="226">
        <f t="shared" si="37"/>
        <v>4.6464026199979407E-2</v>
      </c>
      <c r="I115" s="39"/>
      <c r="J115" s="39">
        <v>708</v>
      </c>
      <c r="K115" s="39">
        <f t="shared" si="38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5"/>
        <v>60.000000000000497</v>
      </c>
      <c r="G116" s="39">
        <f t="shared" si="36"/>
        <v>9785</v>
      </c>
      <c r="H116" s="226">
        <f t="shared" si="37"/>
        <v>6.1318344404701578E-3</v>
      </c>
      <c r="I116" s="39"/>
      <c r="J116" s="39">
        <v>405</v>
      </c>
      <c r="K116" s="39">
        <f t="shared" si="38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5"/>
        <v>259.19999999999987</v>
      </c>
      <c r="G117" s="39">
        <f t="shared" si="36"/>
        <v>7780.8000000000011</v>
      </c>
      <c r="H117" s="226">
        <f t="shared" si="37"/>
        <v>3.3312769895126444E-2</v>
      </c>
      <c r="I117" s="39"/>
      <c r="J117" s="39">
        <v>604</v>
      </c>
      <c r="K117" s="39">
        <f t="shared" si="38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5"/>
        <v>834.00000000000034</v>
      </c>
      <c r="G118" s="39">
        <f t="shared" si="36"/>
        <v>5739</v>
      </c>
      <c r="H118" s="226">
        <f t="shared" si="37"/>
        <v>0.14532148457919505</v>
      </c>
      <c r="I118" s="39"/>
      <c r="J118" s="39">
        <v>1179</v>
      </c>
      <c r="K118" s="39">
        <f t="shared" si="38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5"/>
        <v>618.00000000000068</v>
      </c>
      <c r="G119" s="39">
        <f t="shared" si="36"/>
        <v>5739</v>
      </c>
      <c r="H119" s="226">
        <f t="shared" si="37"/>
        <v>0.10768426555148992</v>
      </c>
      <c r="I119" s="39"/>
      <c r="J119" s="39">
        <v>963</v>
      </c>
      <c r="K119" s="39">
        <f t="shared" si="38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5"/>
        <v>825.54000000000019</v>
      </c>
      <c r="G120" s="39">
        <f t="shared" si="36"/>
        <v>3552.46</v>
      </c>
      <c r="H120" s="226">
        <f t="shared" si="37"/>
        <v>0.23238544557855689</v>
      </c>
      <c r="I120" s="39"/>
      <c r="J120" s="39">
        <v>1171</v>
      </c>
      <c r="K120" s="39">
        <f t="shared" si="38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919" priority="73">
      <formula>F32&gt;0</formula>
    </cfRule>
    <cfRule type="expression" dxfId="1918" priority="74">
      <formula>F32&lt;0</formula>
    </cfRule>
  </conditionalFormatting>
  <conditionalFormatting sqref="Q7">
    <cfRule type="expression" dxfId="1917" priority="71">
      <formula>Q7&gt;0</formula>
    </cfRule>
    <cfRule type="expression" dxfId="1916" priority="72">
      <formula>Q7&lt;0</formula>
    </cfRule>
  </conditionalFormatting>
  <conditionalFormatting sqref="Q8">
    <cfRule type="expression" dxfId="1915" priority="69">
      <formula>Q8&gt;0</formula>
    </cfRule>
    <cfRule type="expression" dxfId="191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913" priority="61">
      <formula>M58&gt;0</formula>
    </cfRule>
    <cfRule type="expression" dxfId="1912" priority="62">
      <formula>M58&lt;0</formula>
    </cfRule>
  </conditionalFormatting>
  <conditionalFormatting sqref="Q10">
    <cfRule type="expression" dxfId="1911" priority="59">
      <formula>Q10&gt;0</formula>
    </cfRule>
    <cfRule type="expression" dxfId="1910" priority="60">
      <formula>Q10&lt;0</formula>
    </cfRule>
  </conditionalFormatting>
  <conditionalFormatting sqref="F29:F31">
    <cfRule type="expression" dxfId="1909" priority="57">
      <formula>F29&gt;0</formula>
    </cfRule>
    <cfRule type="expression" dxfId="1908" priority="58">
      <formula>F29&lt;0</formula>
    </cfRule>
  </conditionalFormatting>
  <conditionalFormatting sqref="H29:H31">
    <cfRule type="expression" dxfId="1907" priority="55">
      <formula>H29&gt;0</formula>
    </cfRule>
    <cfRule type="expression" dxfId="1906" priority="56">
      <formula>H29&lt;0</formula>
    </cfRule>
  </conditionalFormatting>
  <conditionalFormatting sqref="F83:F94">
    <cfRule type="expression" dxfId="1905" priority="53">
      <formula>F83&gt;0</formula>
    </cfRule>
    <cfRule type="expression" dxfId="1904" priority="54">
      <formula>F83&lt;0</formula>
    </cfRule>
  </conditionalFormatting>
  <conditionalFormatting sqref="H83:H94">
    <cfRule type="expression" dxfId="1903" priority="51">
      <formula>H83&gt;0</formula>
    </cfRule>
    <cfRule type="expression" dxfId="1902" priority="52">
      <formula>H83&lt;0</formula>
    </cfRule>
  </conditionalFormatting>
  <conditionalFormatting sqref="J41">
    <cfRule type="expression" dxfId="1901" priority="49">
      <formula>J41&gt;0</formula>
    </cfRule>
    <cfRule type="expression" dxfId="1900" priority="50">
      <formula>J41&lt;0</formula>
    </cfRule>
  </conditionalFormatting>
  <conditionalFormatting sqref="J49 J39:J47">
    <cfRule type="expression" dxfId="1899" priority="47">
      <formula>J39&gt;0</formula>
    </cfRule>
    <cfRule type="expression" dxfId="1898" priority="48">
      <formula>J39&lt;0</formula>
    </cfRule>
  </conditionalFormatting>
  <conditionalFormatting sqref="F48 H48">
    <cfRule type="expression" dxfId="1897" priority="45">
      <formula>F48&gt;0</formula>
    </cfRule>
    <cfRule type="expression" dxfId="1896" priority="46">
      <formula>F48&lt;0</formula>
    </cfRule>
  </conditionalFormatting>
  <conditionalFormatting sqref="J48">
    <cfRule type="expression" dxfId="1895" priority="43">
      <formula>J48&gt;0</formula>
    </cfRule>
    <cfRule type="expression" dxfId="1894" priority="44">
      <formula>J48&lt;0</formula>
    </cfRule>
  </conditionalFormatting>
  <conditionalFormatting sqref="K45:K52">
    <cfRule type="expression" dxfId="1893" priority="41">
      <formula>K45&gt;0</formula>
    </cfRule>
    <cfRule type="expression" dxfId="1892" priority="42">
      <formula>K45&lt;0</formula>
    </cfRule>
  </conditionalFormatting>
  <conditionalFormatting sqref="K45:K52">
    <cfRule type="expression" dxfId="1891" priority="39">
      <formula>K45&gt;0</formula>
    </cfRule>
    <cfRule type="expression" dxfId="1890" priority="40">
      <formula>K45&lt;0</formula>
    </cfRule>
  </conditionalFormatting>
  <conditionalFormatting sqref="F102:F118 H102:H118 H120:H128 F120:F128">
    <cfRule type="expression" dxfId="1889" priority="35">
      <formula>F102&gt;0</formula>
    </cfRule>
    <cfRule type="expression" dxfId="1888" priority="36">
      <formula>F102&lt;0</formula>
    </cfRule>
  </conditionalFormatting>
  <conditionalFormatting sqref="F96:F101">
    <cfRule type="expression" dxfId="1887" priority="33">
      <formula>F96&gt;0</formula>
    </cfRule>
    <cfRule type="expression" dxfId="1886" priority="34">
      <formula>F96&lt;0</formula>
    </cfRule>
  </conditionalFormatting>
  <conditionalFormatting sqref="H96:H101">
    <cfRule type="expression" dxfId="1885" priority="31">
      <formula>H96&gt;0</formula>
    </cfRule>
    <cfRule type="expression" dxfId="1884" priority="32">
      <formula>H96&lt;0</formula>
    </cfRule>
  </conditionalFormatting>
  <conditionalFormatting sqref="J112">
    <cfRule type="expression" dxfId="1883" priority="29">
      <formula>J112&gt;0</formula>
    </cfRule>
    <cfRule type="expression" dxfId="1882" priority="30">
      <formula>J112&lt;0</formula>
    </cfRule>
  </conditionalFormatting>
  <conditionalFormatting sqref="J110:J118 J120">
    <cfRule type="expression" dxfId="1881" priority="27">
      <formula>J110&gt;0</formula>
    </cfRule>
    <cfRule type="expression" dxfId="1880" priority="28">
      <formula>J110&lt;0</formula>
    </cfRule>
  </conditionalFormatting>
  <conditionalFormatting sqref="F119 H119">
    <cfRule type="expression" dxfId="1879" priority="25">
      <formula>F119&gt;0</formula>
    </cfRule>
    <cfRule type="expression" dxfId="1878" priority="26">
      <formula>F119&lt;0</formula>
    </cfRule>
  </conditionalFormatting>
  <conditionalFormatting sqref="J119">
    <cfRule type="expression" dxfId="1877" priority="23">
      <formula>J119&gt;0</formula>
    </cfRule>
    <cfRule type="expression" dxfId="1876" priority="24">
      <formula>J119&lt;0</formula>
    </cfRule>
  </conditionalFormatting>
  <conditionalFormatting sqref="K112:K123">
    <cfRule type="expression" dxfId="1875" priority="21">
      <formula>K112&gt;0</formula>
    </cfRule>
    <cfRule type="expression" dxfId="1874" priority="22">
      <formula>K112&lt;0</formula>
    </cfRule>
  </conditionalFormatting>
  <conditionalFormatting sqref="K110:K123">
    <cfRule type="expression" dxfId="1873" priority="19">
      <formula>K110&gt;0</formula>
    </cfRule>
    <cfRule type="expression" dxfId="1872" priority="20">
      <formula>K110&lt;0</formula>
    </cfRule>
  </conditionalFormatting>
  <conditionalFormatting sqref="J121">
    <cfRule type="expression" dxfId="1871" priority="17">
      <formula>J121&gt;0</formula>
    </cfRule>
    <cfRule type="expression" dxfId="1870" priority="18">
      <formula>J121&lt;0</formula>
    </cfRule>
  </conditionalFormatting>
  <conditionalFormatting sqref="F25:F28">
    <cfRule type="expression" dxfId="1869" priority="15">
      <formula>F25&gt;0</formula>
    </cfRule>
    <cfRule type="expression" dxfId="1868" priority="16">
      <formula>F25&lt;0</formula>
    </cfRule>
  </conditionalFormatting>
  <conditionalFormatting sqref="H25:H28">
    <cfRule type="expression" dxfId="1867" priority="13">
      <formula>H25&gt;0</formula>
    </cfRule>
    <cfRule type="expression" dxfId="1866" priority="14">
      <formula>H25&lt;0</formula>
    </cfRule>
  </conditionalFormatting>
  <conditionalFormatting sqref="J27:J29">
    <cfRule type="expression" dxfId="1865" priority="11">
      <formula>J27&gt;0</formula>
    </cfRule>
    <cfRule type="expression" dxfId="1864" priority="12">
      <formula>J27&lt;0</formula>
    </cfRule>
  </conditionalFormatting>
  <conditionalFormatting sqref="J30:J31">
    <cfRule type="expression" dxfId="1863" priority="9">
      <formula>J30&gt;0</formula>
    </cfRule>
    <cfRule type="expression" dxfId="1862" priority="10">
      <formula>J30&lt;0</formula>
    </cfRule>
  </conditionalFormatting>
  <conditionalFormatting sqref="J33">
    <cfRule type="expression" dxfId="1861" priority="7">
      <formula>J33&gt;0</formula>
    </cfRule>
    <cfRule type="expression" dxfId="1860" priority="8">
      <formula>J33&lt;0</formula>
    </cfRule>
  </conditionalFormatting>
  <conditionalFormatting sqref="J34">
    <cfRule type="expression" dxfId="1859" priority="5">
      <formula>J34&gt;0</formula>
    </cfRule>
    <cfRule type="expression" dxfId="1858" priority="6">
      <formula>J34&lt;0</formula>
    </cfRule>
  </conditionalFormatting>
  <conditionalFormatting sqref="J35:J43">
    <cfRule type="expression" dxfId="1857" priority="3">
      <formula>J35&gt;0</formula>
    </cfRule>
    <cfRule type="expression" dxfId="1856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57.57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57.57</v>
      </c>
      <c r="R4" s="486">
        <v>-1.15E-2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316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25" t="s">
        <v>78</v>
      </c>
      <c r="P40" s="82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63.327000000000005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62.751300000000008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62.175600000000003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61.599900000000005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61.0242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60.448500000000003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59.872800000000005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59.2971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58.721400000000003</v>
      </c>
      <c r="Q49" s="2"/>
      <c r="T49" s="91" t="s">
        <v>103</v>
      </c>
      <c r="U49" s="127" t="s">
        <v>379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58.145699999999998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57.57</v>
      </c>
      <c r="Q51" s="2"/>
      <c r="T51" s="91" t="s">
        <v>104</v>
      </c>
      <c r="U51" s="127" t="s">
        <v>599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56.994300000000003</v>
      </c>
      <c r="Q52" s="2"/>
      <c r="T52" s="91" t="s">
        <v>105</v>
      </c>
      <c r="U52" s="127" t="s">
        <v>483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56.418599999999998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55.8429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55.267199999999995</v>
      </c>
      <c r="T55" s="91" t="s">
        <v>107</v>
      </c>
      <c r="U55" s="127" t="s">
        <v>600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54.691499999999998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54.1158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53.540100000000002</v>
      </c>
      <c r="T58" s="91" t="s">
        <v>108</v>
      </c>
      <c r="U58" s="127" t="s">
        <v>548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52.964400000000005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52.3887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51.813000000000002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855" priority="15">
      <formula>F39&gt;0</formula>
    </cfRule>
    <cfRule type="expression" dxfId="1854" priority="16">
      <formula>F39&lt;0</formula>
    </cfRule>
  </conditionalFormatting>
  <conditionalFormatting sqref="Q7">
    <cfRule type="expression" dxfId="1853" priority="13">
      <formula>Q7&gt;0</formula>
    </cfRule>
    <cfRule type="expression" dxfId="1852" priority="14">
      <formula>Q7&lt;0</formula>
    </cfRule>
  </conditionalFormatting>
  <conditionalFormatting sqref="Q8">
    <cfRule type="expression" dxfId="1851" priority="11">
      <formula>Q8&gt;0</formula>
    </cfRule>
    <cfRule type="expression" dxfId="1850" priority="12">
      <formula>Q8&lt;0</formula>
    </cfRule>
  </conditionalFormatting>
  <conditionalFormatting sqref="F25:F38">
    <cfRule type="expression" dxfId="1849" priority="9">
      <formula>F25&gt;0</formula>
    </cfRule>
    <cfRule type="expression" dxfId="1848" priority="10">
      <formula>F25&lt;0</formula>
    </cfRule>
  </conditionalFormatting>
  <conditionalFormatting sqref="H25:H38">
    <cfRule type="expression" dxfId="1847" priority="7">
      <formula>H25&gt;0</formula>
    </cfRule>
    <cfRule type="expression" dxfId="184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845" priority="3">
      <formula>M55&gt;0</formula>
    </cfRule>
    <cfRule type="expression" dxfId="1844" priority="4">
      <formula>M55&lt;0</formula>
    </cfRule>
  </conditionalFormatting>
  <conditionalFormatting sqref="Q10">
    <cfRule type="expression" dxfId="1843" priority="1">
      <formula>Q10&gt;0</formula>
    </cfRule>
    <cfRule type="expression" dxfId="184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40.340000000000003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40.340000000000003</v>
      </c>
      <c r="R4" s="486">
        <v>7.0000000000000001E-3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355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25" t="s">
        <v>78</v>
      </c>
      <c r="P40" s="82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44.374000000000009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43.970600000000005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319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43.567200000000007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43.163800000000009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42.760400000000004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42.357000000000006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41.953600000000002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41.550200000000004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41.146800000000006</v>
      </c>
      <c r="Q49" s="2"/>
      <c r="T49" s="91" t="s">
        <v>103</v>
      </c>
      <c r="U49" s="127" t="s">
        <v>601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40.743400000000001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40.340000000000003</v>
      </c>
      <c r="Q51" s="2"/>
      <c r="T51" s="91" t="s">
        <v>104</v>
      </c>
      <c r="U51" s="127" t="s">
        <v>602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39.936600000000006</v>
      </c>
      <c r="Q52" s="2"/>
      <c r="T52" s="91" t="s">
        <v>105</v>
      </c>
      <c r="U52" s="127" t="s">
        <v>320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39.533200000000001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39.129800000000003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38.726400000000005</v>
      </c>
      <c r="T55" s="91" t="s">
        <v>107</v>
      </c>
      <c r="U55" s="127" t="s">
        <v>603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38.323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37.919600000000003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37.516200000000005</v>
      </c>
      <c r="T58" s="91" t="s">
        <v>108</v>
      </c>
      <c r="U58" s="127" t="s">
        <v>520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37.112800000000007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36.709400000000002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36.306000000000004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841" priority="27">
      <formula>F27&gt;0</formula>
    </cfRule>
    <cfRule type="expression" dxfId="184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839" priority="15">
      <formula>Q8&gt;0</formula>
    </cfRule>
    <cfRule type="expression" dxfId="1838" priority="16">
      <formula>Q8&lt;0</formula>
    </cfRule>
  </conditionalFormatting>
  <conditionalFormatting sqref="Q7">
    <cfRule type="expression" dxfId="1837" priority="17">
      <formula>Q7&gt;0</formula>
    </cfRule>
    <cfRule type="expression" dxfId="1836" priority="18">
      <formula>Q7&lt;0</formula>
    </cfRule>
  </conditionalFormatting>
  <conditionalFormatting sqref="F37:F38">
    <cfRule type="expression" dxfId="1835" priority="13">
      <formula>F37&gt;0</formula>
    </cfRule>
    <cfRule type="expression" dxfId="1834" priority="14">
      <formula>F37&lt;0</formula>
    </cfRule>
  </conditionalFormatting>
  <conditionalFormatting sqref="H37:H38">
    <cfRule type="expression" dxfId="1833" priority="11">
      <formula>H37&gt;0</formula>
    </cfRule>
    <cfRule type="expression" dxfId="1832" priority="12">
      <formula>H37&lt;0</formula>
    </cfRule>
  </conditionalFormatting>
  <conditionalFormatting sqref="F23:F26 H23:H26">
    <cfRule type="expression" dxfId="1831" priority="9">
      <formula>F23&gt;0</formula>
    </cfRule>
    <cfRule type="expression" dxfId="1830" priority="10">
      <formula>F23&lt;0</formula>
    </cfRule>
  </conditionalFormatting>
  <conditionalFormatting sqref="Q10">
    <cfRule type="expression" dxfId="1829" priority="3">
      <formula>Q10&gt;0</formula>
    </cfRule>
    <cfRule type="expression" dxfId="1828" priority="4">
      <formula>Q10&lt;0</formula>
    </cfRule>
  </conditionalFormatting>
  <conditionalFormatting sqref="F22 H22">
    <cfRule type="expression" dxfId="1827" priority="1">
      <formula>F22&gt;0</formula>
    </cfRule>
    <cfRule type="expression" dxfId="1826" priority="2">
      <formula>F22&lt;0</formula>
    </cfRule>
  </conditionalFormatting>
  <conditionalFormatting sqref="M41">
    <cfRule type="expression" dxfId="1825" priority="5">
      <formula>M41&gt;0</formula>
    </cfRule>
    <cfRule type="expression" dxfId="182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66.099999999999994</v>
      </c>
      <c r="T3" s="1"/>
      <c r="W3" s="130">
        <v>42830</v>
      </c>
      <c r="X3" s="10" t="s">
        <v>334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66.099999999999994</v>
      </c>
      <c r="R4" s="486">
        <v>9.7999999999999997E-3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72.709999999999994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72.048999999999992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71.388000000000005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70.727000000000004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70.066000000000003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69.405000000000001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68.744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302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68.082999999999998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67.421999999999997</v>
      </c>
      <c r="Q49" s="2"/>
      <c r="T49" s="91" t="s">
        <v>103</v>
      </c>
      <c r="U49" s="127" t="s">
        <v>492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66.760999999999996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66.099999999999994</v>
      </c>
      <c r="Q51" s="2"/>
      <c r="T51" s="91" t="s">
        <v>104</v>
      </c>
      <c r="U51" s="127" t="s">
        <v>604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65.438999999999993</v>
      </c>
      <c r="Q52" s="2"/>
      <c r="T52" s="91" t="s">
        <v>105</v>
      </c>
      <c r="U52" s="127" t="s">
        <v>374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64.777999999999992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64.11699999999999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63.455999999999989</v>
      </c>
      <c r="T55" s="91" t="s">
        <v>107</v>
      </c>
      <c r="U55" s="127" t="s">
        <v>605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62.794999999999995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62.133999999999993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61.472999999999999</v>
      </c>
      <c r="T58" s="91" t="s">
        <v>108</v>
      </c>
      <c r="U58" s="127" t="s">
        <v>555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60.811999999999998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60.150999999999996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59.489999999999995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343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354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371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371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395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431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447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465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823" priority="29">
      <formula>F25&gt;0</formula>
    </cfRule>
    <cfRule type="expression" dxfId="1822" priority="30">
      <formula>F25&lt;0</formula>
    </cfRule>
  </conditionalFormatting>
  <conditionalFormatting sqref="Q7">
    <cfRule type="expression" dxfId="1821" priority="27">
      <formula>Q7&gt;0</formula>
    </cfRule>
    <cfRule type="expression" dxfId="1820" priority="28">
      <formula>Q7&lt;0</formula>
    </cfRule>
  </conditionalFormatting>
  <conditionalFormatting sqref="Q8">
    <cfRule type="expression" dxfId="1819" priority="25">
      <formula>Q8&gt;0</formula>
    </cfRule>
    <cfRule type="expression" dxfId="1818" priority="26">
      <formula>Q8&lt;0</formula>
    </cfRule>
  </conditionalFormatting>
  <conditionalFormatting sqref="Q10">
    <cfRule type="expression" dxfId="1817" priority="13">
      <formula>Q10&gt;0</formula>
    </cfRule>
    <cfRule type="expression" dxfId="1816" priority="14">
      <formula>Q10&lt;0</formula>
    </cfRule>
  </conditionalFormatting>
  <conditionalFormatting sqref="M46">
    <cfRule type="expression" dxfId="1815" priority="11">
      <formula>M46&gt;0</formula>
    </cfRule>
    <cfRule type="expression" dxfId="1814" priority="12">
      <formula>M46&lt;0</formula>
    </cfRule>
  </conditionalFormatting>
  <conditionalFormatting sqref="F80:F88 H80:H88">
    <cfRule type="expression" dxfId="1813" priority="9">
      <formula>F80&gt;0</formula>
    </cfRule>
    <cfRule type="expression" dxfId="1812" priority="10">
      <formula>F80&lt;0</formula>
    </cfRule>
  </conditionalFormatting>
  <conditionalFormatting sqref="F75:F79">
    <cfRule type="expression" dxfId="1811" priority="7">
      <formula>F75&gt;0</formula>
    </cfRule>
    <cfRule type="expression" dxfId="1810" priority="8">
      <formula>F75&lt;0</formula>
    </cfRule>
  </conditionalFormatting>
  <conditionalFormatting sqref="H75:H79">
    <cfRule type="expression" dxfId="1809" priority="5">
      <formula>H75&gt;0</formula>
    </cfRule>
    <cfRule type="expression" dxfId="1808" priority="6">
      <formula>H75&lt;0</formula>
    </cfRule>
  </conditionalFormatting>
  <conditionalFormatting sqref="F71:F74">
    <cfRule type="expression" dxfId="1807" priority="3">
      <formula>F71&gt;0</formula>
    </cfRule>
    <cfRule type="expression" dxfId="1806" priority="4">
      <formula>F71&lt;0</formula>
    </cfRule>
  </conditionalFormatting>
  <conditionalFormatting sqref="H71:H74">
    <cfRule type="expression" dxfId="1805" priority="1">
      <formula>H71&gt;0</formula>
    </cfRule>
    <cfRule type="expression" dxfId="180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33.28</v>
      </c>
      <c r="R4" s="508">
        <v>-3.73E-2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36.608000000000004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36.275200000000005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35.942400000000006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35.6096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35.276800000000001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34.944000000000003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34.611200000000004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34.278400000000005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33.945599999999999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33.6128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33.28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32.947200000000002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32.614400000000003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32.281599999999997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31.948799999999999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31.616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31.283200000000001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30.950400000000002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30.617600000000003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30.284800000000001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29.952000000000002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728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03" priority="21">
      <formula>F47&gt;0</formula>
    </cfRule>
    <cfRule type="expression" dxfId="1802" priority="22">
      <formula>F47&lt;0</formula>
    </cfRule>
  </conditionalFormatting>
  <conditionalFormatting sqref="Q7">
    <cfRule type="expression" dxfId="1801" priority="19">
      <formula>Q7&gt;0</formula>
    </cfRule>
    <cfRule type="expression" dxfId="1800" priority="20">
      <formula>Q7&lt;0</formula>
    </cfRule>
  </conditionalFormatting>
  <conditionalFormatting sqref="Q8">
    <cfRule type="expression" dxfId="1799" priority="17">
      <formula>Q8&gt;0</formula>
    </cfRule>
    <cfRule type="expression" dxfId="1798" priority="18">
      <formula>Q8&lt;0</formula>
    </cfRule>
  </conditionalFormatting>
  <conditionalFormatting sqref="F25:F46">
    <cfRule type="expression" dxfId="1797" priority="15">
      <formula>F25&gt;0</formula>
    </cfRule>
    <cfRule type="expression" dxfId="1796" priority="16">
      <formula>F25&lt;0</formula>
    </cfRule>
  </conditionalFormatting>
  <conditionalFormatting sqref="H25:H46">
    <cfRule type="expression" dxfId="1795" priority="13">
      <formula>H25&gt;0</formula>
    </cfRule>
    <cfRule type="expression" dxfId="1794" priority="14">
      <formula>H25&lt;0</formula>
    </cfRule>
  </conditionalFormatting>
  <conditionalFormatting sqref="F89:F110">
    <cfRule type="expression" dxfId="1793" priority="11">
      <formula>F89&gt;0</formula>
    </cfRule>
    <cfRule type="expression" dxfId="1792" priority="12">
      <formula>F89&lt;0</formula>
    </cfRule>
  </conditionalFormatting>
  <conditionalFormatting sqref="H89:H110">
    <cfRule type="expression" dxfId="1791" priority="9">
      <formula>H89&gt;0</formula>
    </cfRule>
    <cfRule type="expression" dxfId="1790" priority="10">
      <formula>H89&lt;0</formula>
    </cfRule>
  </conditionalFormatting>
  <conditionalFormatting sqref="Q10">
    <cfRule type="expression" dxfId="1789" priority="7">
      <formula>Q10&gt;0</formula>
    </cfRule>
    <cfRule type="expression" dxfId="1788" priority="8">
      <formula>Q10&lt;0</formula>
    </cfRule>
  </conditionalFormatting>
  <conditionalFormatting sqref="J25:J38">
    <cfRule type="expression" dxfId="1787" priority="5">
      <formula>J25&gt;0</formula>
    </cfRule>
    <cfRule type="expression" dxfId="1786" priority="6">
      <formula>J25&lt;0</formula>
    </cfRule>
  </conditionalFormatting>
  <conditionalFormatting sqref="K25:K38">
    <cfRule type="expression" dxfId="1785" priority="3">
      <formula>K25&gt;0</formula>
    </cfRule>
    <cfRule type="expression" dxfId="1784" priority="4">
      <formula>K25&lt;0</formula>
    </cfRule>
  </conditionalFormatting>
  <conditionalFormatting sqref="L25:L38">
    <cfRule type="expression" dxfId="1783" priority="1">
      <formula>L25&gt;0</formula>
    </cfRule>
    <cfRule type="expression" dxfId="178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69.989999999999995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69.989999999999995</v>
      </c>
      <c r="R4" s="486">
        <v>6.9999999999999999E-4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76.989000000000004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76.289100000000005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75.589200000000005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74.889300000000006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74.189399999999992</v>
      </c>
      <c r="Q45" s="2"/>
      <c r="T45" s="91" t="s">
        <v>99</v>
      </c>
      <c r="U45" s="127" t="s">
        <v>606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73.489499999999992</v>
      </c>
      <c r="Q46" s="2"/>
      <c r="T46" s="91" t="s">
        <v>100</v>
      </c>
      <c r="U46" s="127" t="s">
        <v>607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72.789599999999993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72.089699999999993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71.389799999999994</v>
      </c>
      <c r="Q49" s="2"/>
      <c r="T49" s="91" t="s">
        <v>121</v>
      </c>
      <c r="U49" s="127" t="s">
        <v>397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70.689899999999994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69.989999999999995</v>
      </c>
      <c r="Q51" s="2"/>
      <c r="T51" s="91" t="s">
        <v>104</v>
      </c>
      <c r="U51" s="127" t="s">
        <v>608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69.290099999999995</v>
      </c>
      <c r="Q52" s="2"/>
      <c r="T52" s="91" t="s">
        <v>105</v>
      </c>
      <c r="U52" s="127" t="s">
        <v>428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68.590199999999996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67.890299999999996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67.190399999999997</v>
      </c>
      <c r="T55" s="91" t="s">
        <v>107</v>
      </c>
      <c r="U55" s="127" t="s">
        <v>609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66.490499999999997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65.790599999999998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65.090699999999998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64.390799999999999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63.690899999999999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62.991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781" priority="23">
      <formula>F34&gt;0</formula>
    </cfRule>
    <cfRule type="expression" dxfId="1780" priority="24">
      <formula>F34&lt;0</formula>
    </cfRule>
  </conditionalFormatting>
  <conditionalFormatting sqref="Q7">
    <cfRule type="expression" dxfId="1779" priority="21">
      <formula>Q7&gt;0</formula>
    </cfRule>
    <cfRule type="expression" dxfId="1778" priority="22">
      <formula>Q7&lt;0</formula>
    </cfRule>
  </conditionalFormatting>
  <conditionalFormatting sqref="Q8">
    <cfRule type="expression" dxfId="1777" priority="19">
      <formula>Q8&gt;0</formula>
    </cfRule>
    <cfRule type="expression" dxfId="1776" priority="20">
      <formula>Q8&lt;0</formula>
    </cfRule>
  </conditionalFormatting>
  <conditionalFormatting sqref="F25:F33">
    <cfRule type="expression" dxfId="1775" priority="17">
      <formula>F25&gt;0</formula>
    </cfRule>
    <cfRule type="expression" dxfId="1774" priority="18">
      <formula>F25&lt;0</formula>
    </cfRule>
  </conditionalFormatting>
  <conditionalFormatting sqref="H25:H33">
    <cfRule type="expression" dxfId="1773" priority="15">
      <formula>H25&gt;0</formula>
    </cfRule>
    <cfRule type="expression" dxfId="1772" priority="16">
      <formula>H25&lt;0</formula>
    </cfRule>
  </conditionalFormatting>
  <conditionalFormatting sqref="M46">
    <cfRule type="expression" dxfId="1771" priority="13">
      <formula>M46&gt;0</formula>
    </cfRule>
    <cfRule type="expression" dxfId="1770" priority="14">
      <formula>M46&lt;0</formula>
    </cfRule>
  </conditionalFormatting>
  <conditionalFormatting sqref="F79:F87 H79:H87">
    <cfRule type="expression" dxfId="1769" priority="11">
      <formula>F79&gt;0</formula>
    </cfRule>
    <cfRule type="expression" dxfId="1768" priority="12">
      <formula>F79&lt;0</formula>
    </cfRule>
  </conditionalFormatting>
  <conditionalFormatting sqref="F70:F78">
    <cfRule type="expression" dxfId="1767" priority="9">
      <formula>F70&gt;0</formula>
    </cfRule>
    <cfRule type="expression" dxfId="1766" priority="10">
      <formula>F70&lt;0</formula>
    </cfRule>
  </conditionalFormatting>
  <conditionalFormatting sqref="H70:H78">
    <cfRule type="expression" dxfId="1765" priority="7">
      <formula>H70&gt;0</formula>
    </cfRule>
    <cfRule type="expression" dxfId="1764" priority="8">
      <formula>H70&lt;0</formula>
    </cfRule>
  </conditionalFormatting>
  <conditionalFormatting sqref="J27:K27 J30:K30 J33:K33 J36:K36 J39:K39 J42:K42">
    <cfRule type="expression" dxfId="1763" priority="5">
      <formula>J27&gt;0</formula>
    </cfRule>
    <cfRule type="expression" dxfId="1762" priority="6">
      <formula>J27&lt;0</formula>
    </cfRule>
  </conditionalFormatting>
  <conditionalFormatting sqref="J28:K29 J31:K32 J34:K35 J37:K38 J40:K41">
    <cfRule type="expression" dxfId="1761" priority="3">
      <formula>J28&gt;0</formula>
    </cfRule>
    <cfRule type="expression" dxfId="1760" priority="4">
      <formula>J28&lt;0</formula>
    </cfRule>
  </conditionalFormatting>
  <conditionalFormatting sqref="L27:L42">
    <cfRule type="expression" dxfId="1759" priority="1">
      <formula>L27&gt;0</formula>
    </cfRule>
    <cfRule type="expression" dxfId="175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24.62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24.62</v>
      </c>
      <c r="R4" s="486">
        <v>4.1000000000000003E-3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27.082000000000004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26.835800000000003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26.589600000000004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26.343400000000003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26.097200000000001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25.851000000000003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25.604800000000001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25.358600000000003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25.112400000000001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24.866200000000003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24.62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24.373799999999999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24.127600000000001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23.881399999999999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23.635200000000001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23.388999999999999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23.142800000000001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22.896600000000003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22.650400000000001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22.404200000000003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22.158000000000001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705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757" priority="9">
      <formula>F57&gt;0</formula>
    </cfRule>
    <cfRule type="expression" dxfId="1756" priority="10">
      <formula>F57&lt;0</formula>
    </cfRule>
  </conditionalFormatting>
  <conditionalFormatting sqref="Q7">
    <cfRule type="expression" dxfId="1755" priority="7">
      <formula>Q7&gt;0</formula>
    </cfRule>
    <cfRule type="expression" dxfId="1754" priority="8">
      <formula>Q7&lt;0</formula>
    </cfRule>
  </conditionalFormatting>
  <conditionalFormatting sqref="Q8">
    <cfRule type="expression" dxfId="1753" priority="5">
      <formula>Q8&gt;0</formula>
    </cfRule>
    <cfRule type="expression" dxfId="1752" priority="6">
      <formula>Q8&lt;0</formula>
    </cfRule>
  </conditionalFormatting>
  <conditionalFormatting sqref="F25:F56">
    <cfRule type="expression" dxfId="1751" priority="3">
      <formula>F25&gt;0</formula>
    </cfRule>
    <cfRule type="expression" dxfId="1750" priority="4">
      <formula>F25&lt;0</formula>
    </cfRule>
  </conditionalFormatting>
  <conditionalFormatting sqref="H25:H56">
    <cfRule type="expression" dxfId="1749" priority="1">
      <formula>H25&gt;0</formula>
    </cfRule>
    <cfRule type="expression" dxfId="174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471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67.510000000000005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67.510000000000005</v>
      </c>
      <c r="R4" s="486">
        <v>-2.2000000000000001E-3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74.26100000000001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73.585900000000009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72.910800000000009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72.235700000000008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71.560600000000008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70.885500000000008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70.210400000000007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69.535300000000007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68.860200000000006</v>
      </c>
      <c r="Q49" s="2"/>
      <c r="T49" s="91" t="s">
        <v>103</v>
      </c>
      <c r="U49" s="127" t="s">
        <v>484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68.185100000000006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67.510000000000005</v>
      </c>
      <c r="Q51" s="2"/>
      <c r="T51" s="91" t="s">
        <v>104</v>
      </c>
      <c r="U51" s="127" t="s">
        <v>610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66.834900000000005</v>
      </c>
      <c r="Q52" s="2"/>
      <c r="T52" s="91" t="s">
        <v>105</v>
      </c>
      <c r="U52" s="127" t="s">
        <v>309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66.159800000000004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65.484700000000004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64.809600000000003</v>
      </c>
      <c r="T55" s="91" t="s">
        <v>107</v>
      </c>
      <c r="U55" s="127" t="s">
        <v>611</v>
      </c>
      <c r="W55" s="130">
        <v>42755</v>
      </c>
      <c r="X55" s="10" t="s">
        <v>351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64.134500000000003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63.459400000000002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62.784300000000009</v>
      </c>
      <c r="T58" s="91" t="s">
        <v>108</v>
      </c>
      <c r="U58" s="127" t="s">
        <v>536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62.109200000000008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61.434100000000008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60.759000000000007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378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394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394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449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451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451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481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747" priority="15">
      <formula>F57&gt;0</formula>
    </cfRule>
    <cfRule type="expression" dxfId="1746" priority="16">
      <formula>F57&lt;0</formula>
    </cfRule>
  </conditionalFormatting>
  <conditionalFormatting sqref="Q7">
    <cfRule type="expression" dxfId="1745" priority="13">
      <formula>Q7&gt;0</formula>
    </cfRule>
    <cfRule type="expression" dxfId="1744" priority="14">
      <formula>Q7&lt;0</formula>
    </cfRule>
  </conditionalFormatting>
  <conditionalFormatting sqref="Q8">
    <cfRule type="expression" dxfId="1743" priority="11">
      <formula>Q8&gt;0</formula>
    </cfRule>
    <cfRule type="expression" dxfId="1742" priority="12">
      <formula>Q8&lt;0</formula>
    </cfRule>
  </conditionalFormatting>
  <conditionalFormatting sqref="F25:F56">
    <cfRule type="expression" dxfId="1741" priority="9">
      <formula>F25&gt;0</formula>
    </cfRule>
    <cfRule type="expression" dxfId="1740" priority="10">
      <formula>F25&lt;0</formula>
    </cfRule>
  </conditionalFormatting>
  <conditionalFormatting sqref="H25:H56">
    <cfRule type="expression" dxfId="1739" priority="7">
      <formula>H25&gt;0</formula>
    </cfRule>
    <cfRule type="expression" dxfId="1738" priority="8">
      <formula>H25&lt;0</formula>
    </cfRule>
  </conditionalFormatting>
  <conditionalFormatting sqref="M58">
    <cfRule type="expression" dxfId="1737" priority="5">
      <formula>M58&gt;0</formula>
    </cfRule>
    <cfRule type="expression" dxfId="1736" priority="6">
      <formula>M58&lt;0</formula>
    </cfRule>
  </conditionalFormatting>
  <conditionalFormatting sqref="F84:F115">
    <cfRule type="expression" dxfId="1735" priority="3">
      <formula>F84&gt;0</formula>
    </cfRule>
    <cfRule type="expression" dxfId="1734" priority="4">
      <formula>F84&lt;0</formula>
    </cfRule>
  </conditionalFormatting>
  <conditionalFormatting sqref="H84:H115">
    <cfRule type="expression" dxfId="1733" priority="1">
      <formula>H84&gt;0</formula>
    </cfRule>
    <cfRule type="expression" dxfId="173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216.86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216.86</v>
      </c>
      <c r="R4" s="508">
        <v>2.29E-2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238.54600000000002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236.37740000000002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234.20880000000002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232.04020000000003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229.87160000000003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227.70300000000003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225.53440000000003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223.36580000000001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221.19720000000001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219.02860000000001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216.86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214.69140000000002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212.52280000000002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210.35420000000002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208.18559999999999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206.017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203.8484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201.67980000000003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199.51120000000003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197.34260000000003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195.17400000000001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31" priority="21">
      <formula>F47&gt;0</formula>
    </cfRule>
    <cfRule type="expression" dxfId="1730" priority="22">
      <formula>F47&lt;0</formula>
    </cfRule>
  </conditionalFormatting>
  <conditionalFormatting sqref="Q7">
    <cfRule type="expression" dxfId="1729" priority="19">
      <formula>Q7&gt;0</formula>
    </cfRule>
    <cfRule type="expression" dxfId="1728" priority="20">
      <formula>Q7&lt;0</formula>
    </cfRule>
  </conditionalFormatting>
  <conditionalFormatting sqref="Q8">
    <cfRule type="expression" dxfId="1727" priority="17">
      <formula>Q8&gt;0</formula>
    </cfRule>
    <cfRule type="expression" dxfId="1726" priority="18">
      <formula>Q8&lt;0</formula>
    </cfRule>
  </conditionalFormatting>
  <conditionalFormatting sqref="F25:F46">
    <cfRule type="expression" dxfId="1725" priority="15">
      <formula>F25&gt;0</formula>
    </cfRule>
    <cfRule type="expression" dxfId="1724" priority="16">
      <formula>F25&lt;0</formula>
    </cfRule>
  </conditionalFormatting>
  <conditionalFormatting sqref="H25:H46">
    <cfRule type="expression" dxfId="1723" priority="13">
      <formula>H25&gt;0</formula>
    </cfRule>
    <cfRule type="expression" dxfId="1722" priority="14">
      <formula>H25&lt;0</formula>
    </cfRule>
  </conditionalFormatting>
  <conditionalFormatting sqref="F89:F110">
    <cfRule type="expression" dxfId="1721" priority="11">
      <formula>F89&gt;0</formula>
    </cfRule>
    <cfRule type="expression" dxfId="1720" priority="12">
      <formula>F89&lt;0</formula>
    </cfRule>
  </conditionalFormatting>
  <conditionalFormatting sqref="H89:H110">
    <cfRule type="expression" dxfId="1719" priority="9">
      <formula>H89&gt;0</formula>
    </cfRule>
    <cfRule type="expression" dxfId="1718" priority="10">
      <formula>H89&lt;0</formula>
    </cfRule>
  </conditionalFormatting>
  <conditionalFormatting sqref="Q10">
    <cfRule type="expression" dxfId="1717" priority="7">
      <formula>Q10&gt;0</formula>
    </cfRule>
    <cfRule type="expression" dxfId="1716" priority="8">
      <formula>Q10&lt;0</formula>
    </cfRule>
  </conditionalFormatting>
  <conditionalFormatting sqref="J25:J38">
    <cfRule type="expression" dxfId="1715" priority="5">
      <formula>J25&gt;0</formula>
    </cfRule>
    <cfRule type="expression" dxfId="1714" priority="6">
      <formula>J25&lt;0</formula>
    </cfRule>
  </conditionalFormatting>
  <conditionalFormatting sqref="K25:K38">
    <cfRule type="expression" dxfId="1713" priority="3">
      <formula>K25&gt;0</formula>
    </cfRule>
    <cfRule type="expression" dxfId="1712" priority="4">
      <formula>K25&lt;0</formula>
    </cfRule>
  </conditionalFormatting>
  <conditionalFormatting sqref="L25:L38">
    <cfRule type="expression" dxfId="1711" priority="1">
      <formula>L25&gt;0</formula>
    </cfRule>
    <cfRule type="expression" dxfId="171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6"/>
  <sheetViews>
    <sheetView zoomScale="98" zoomScaleNormal="98" workbookViewId="0">
      <pane ySplit="1" topLeftCell="A41" activePane="bottomLeft" state="frozen"/>
      <selection pane="bottomLeft" activeCell="H48" sqref="H48:L4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C71-H71</f>
        <v>6400</v>
      </c>
      <c r="Y2" s="62">
        <v>42804</v>
      </c>
      <c r="Z2" s="826" t="s">
        <v>709</v>
      </c>
      <c r="AA2" s="826"/>
      <c r="AB2" s="826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7" si="1">H3*I3-J3</f>
        <v>3119.93</v>
      </c>
      <c r="L3" s="72">
        <v>42846</v>
      </c>
      <c r="M3" s="43">
        <v>3.25</v>
      </c>
      <c r="O3" s="11" t="s">
        <v>58</v>
      </c>
      <c r="Q3" s="493">
        <f>IF(Q2=0, Q4, (F71-K71-M71)/Q2)</f>
        <v>15.581910937499988</v>
      </c>
      <c r="Y3" s="62">
        <v>42866</v>
      </c>
      <c r="Z3" s="826" t="s">
        <v>710</v>
      </c>
      <c r="AA3" s="826"/>
      <c r="AB3" s="826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15.09</v>
      </c>
      <c r="R4" s="486">
        <v>-1.46E-2</v>
      </c>
      <c r="Y4" s="62">
        <v>43088</v>
      </c>
      <c r="Z4" s="753" t="s">
        <v>818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769</v>
      </c>
      <c r="O5" s="11" t="s">
        <v>67</v>
      </c>
      <c r="Q5" s="3">
        <f>Q4*Q2</f>
        <v>96576</v>
      </c>
      <c r="Y5" s="62">
        <v>43096</v>
      </c>
      <c r="Z5" s="753" t="s">
        <v>823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99724.229999999923</v>
      </c>
      <c r="Y6" s="62">
        <v>43103</v>
      </c>
      <c r="Z6" s="753" t="s">
        <v>874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11467.341000001703</v>
      </c>
      <c r="R7">
        <v>3500</v>
      </c>
      <c r="U7" s="179"/>
      <c r="Y7" s="62"/>
      <c r="Z7" s="753" t="s">
        <v>875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K71+M71-F71+Q2*Q4</f>
        <v>-3148.2299999999232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-3.1569358820819432E-2</v>
      </c>
      <c r="Y9" s="62">
        <v>43106</v>
      </c>
      <c r="Z9" s="764" t="s">
        <v>896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M441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1.3253810470510273E-2</v>
      </c>
      <c r="R11">
        <f>0.05</f>
        <v>0.05</v>
      </c>
      <c r="Y11" s="62">
        <v>43117</v>
      </c>
      <c r="Z11" s="753" t="s">
        <v>934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940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722</v>
      </c>
      <c r="Q14" s="693" t="s">
        <v>723</v>
      </c>
      <c r="R14" s="691" t="s">
        <v>716</v>
      </c>
      <c r="S14" s="691" t="s">
        <v>717</v>
      </c>
      <c r="T14" s="693" t="s">
        <v>719</v>
      </c>
      <c r="U14" s="693" t="s">
        <v>720</v>
      </c>
      <c r="V14" s="691" t="s">
        <v>718</v>
      </c>
      <c r="W14" s="692" t="s">
        <v>721</v>
      </c>
      <c r="Y14" s="62"/>
      <c r="Z14" s="753" t="s">
        <v>943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724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725</v>
      </c>
      <c r="Q16" s="690" t="s">
        <v>715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942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810">
        <v>43136</v>
      </c>
      <c r="Z17" s="753" t="s">
        <v>941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  <c r="Y18" s="811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810">
        <v>43139</v>
      </c>
      <c r="Z19" s="753" t="s">
        <v>969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810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  <c r="Y21" s="811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810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  <c r="Z23" s="753" t="s">
        <v>993</v>
      </c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  <c r="Y25" s="1">
        <v>43161</v>
      </c>
      <c r="Z25" s="753" t="s">
        <v>994</v>
      </c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25" t="s">
        <v>78</v>
      </c>
      <c r="P41" s="825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18.409800000000001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18.258900000000001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18.108000000000001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17.957100000000001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17.8062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17.6553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17.5044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17.353499999999997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17.202599999999997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17.051699999999997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16.9008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16.7499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16.599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16.4481</v>
      </c>
    </row>
    <row r="56" spans="2:16" x14ac:dyDescent="0.25">
      <c r="B56" s="488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16.2972</v>
      </c>
    </row>
    <row r="57" spans="2:16" x14ac:dyDescent="0.25">
      <c r="B57" s="488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16.1463</v>
      </c>
    </row>
    <row r="58" spans="2:16" x14ac:dyDescent="0.25">
      <c r="B58" s="488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15.9954</v>
      </c>
    </row>
    <row r="59" spans="2:16" x14ac:dyDescent="0.25">
      <c r="B59" s="48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15.8445</v>
      </c>
    </row>
    <row r="60" spans="2:16" x14ac:dyDescent="0.25">
      <c r="B60" s="48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15.6936</v>
      </c>
    </row>
    <row r="61" spans="2:16" x14ac:dyDescent="0.25">
      <c r="B61" s="48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15.5427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15.3918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15.2409</v>
      </c>
    </row>
    <row r="64" spans="2:16" x14ac:dyDescent="0.25">
      <c r="B64" s="751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15.09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14.9391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14.7882</v>
      </c>
    </row>
    <row r="67" spans="1:16" x14ac:dyDescent="0.25">
      <c r="B67" s="751">
        <v>43159</v>
      </c>
      <c r="C67" s="4">
        <v>400</v>
      </c>
      <c r="D67" s="235">
        <v>14.75</v>
      </c>
      <c r="E67" s="3">
        <v>0</v>
      </c>
      <c r="F67" s="3">
        <f t="shared" si="0"/>
        <v>5900</v>
      </c>
      <c r="O67" s="81">
        <v>0.97</v>
      </c>
      <c r="P67" s="81">
        <f t="shared" si="3"/>
        <v>14.6373</v>
      </c>
    </row>
    <row r="68" spans="1:16" x14ac:dyDescent="0.25">
      <c r="C68" s="4"/>
      <c r="D68" s="235"/>
      <c r="E68" s="3"/>
      <c r="F68" s="3"/>
      <c r="O68" s="81">
        <v>0.96</v>
      </c>
      <c r="P68" s="81">
        <f t="shared" si="3"/>
        <v>14.4864</v>
      </c>
    </row>
    <row r="69" spans="1:16" x14ac:dyDescent="0.25">
      <c r="C69" s="4"/>
      <c r="D69" s="235"/>
      <c r="E69" s="3"/>
      <c r="F69" s="3"/>
      <c r="O69" s="81">
        <v>0.95</v>
      </c>
      <c r="P69" s="81">
        <f t="shared" si="3"/>
        <v>14.3355</v>
      </c>
    </row>
    <row r="70" spans="1:16" x14ac:dyDescent="0.25">
      <c r="G70" s="29"/>
      <c r="O70" s="81">
        <v>0.94</v>
      </c>
      <c r="P70" s="81">
        <f t="shared" si="3"/>
        <v>14.1846</v>
      </c>
    </row>
    <row r="71" spans="1:16" x14ac:dyDescent="0.25">
      <c r="A71" s="31" t="s">
        <v>81</v>
      </c>
      <c r="B71" s="489"/>
      <c r="C71" s="71">
        <f>SUM(C2:C70)</f>
        <v>20700</v>
      </c>
      <c r="D71" s="18"/>
      <c r="E71" s="18"/>
      <c r="F71" s="18">
        <f>SUM(F2:F70)</f>
        <v>317643.84999999998</v>
      </c>
      <c r="G71" s="14"/>
      <c r="H71" s="71">
        <f>SUM(H2:H70)</f>
        <v>14300</v>
      </c>
      <c r="I71" s="79"/>
      <c r="J71" s="18"/>
      <c r="K71" s="18">
        <f>SUM(K2:K70)</f>
        <v>216581.37000000005</v>
      </c>
      <c r="L71" s="14"/>
      <c r="M71" s="18">
        <f>SUM(M2:M70)</f>
        <v>1338.25</v>
      </c>
      <c r="O71" s="81">
        <v>0.93</v>
      </c>
      <c r="P71" s="81">
        <f t="shared" si="3"/>
        <v>14.033700000000001</v>
      </c>
    </row>
    <row r="72" spans="1:16" ht="15.75" thickBot="1" x14ac:dyDescent="0.3">
      <c r="A72" s="347" t="s">
        <v>194</v>
      </c>
      <c r="B72" s="490"/>
      <c r="C72" s="349">
        <f>SumByColor($A$72, C2:C70)</f>
        <v>14300</v>
      </c>
      <c r="D72" s="349"/>
      <c r="E72" s="349"/>
      <c r="F72" s="350">
        <f>SumByColor($A$72, F2:F70)</f>
        <v>212324</v>
      </c>
      <c r="G72" s="349"/>
      <c r="H72" s="349">
        <f>SumByColor($A$72, H2:H70)</f>
        <v>14300</v>
      </c>
      <c r="I72" s="349"/>
      <c r="J72" s="350"/>
      <c r="K72" s="350">
        <f>SumByColor($A$72, K2:K70)</f>
        <v>216586</v>
      </c>
      <c r="L72" s="349"/>
      <c r="M72" s="350">
        <f>SumByColor($A$72, M2:M70)</f>
        <v>1338</v>
      </c>
      <c r="O72" s="81">
        <v>0.92</v>
      </c>
      <c r="P72" s="81">
        <f t="shared" si="3"/>
        <v>13.8828</v>
      </c>
    </row>
    <row r="73" spans="1:16" x14ac:dyDescent="0.25">
      <c r="O73" s="81">
        <v>0.91</v>
      </c>
      <c r="P73" s="81">
        <f t="shared" si="3"/>
        <v>13.7319</v>
      </c>
    </row>
    <row r="74" spans="1:16" ht="15" customHeight="1" x14ac:dyDescent="0.25">
      <c r="O74" s="81">
        <v>0.9</v>
      </c>
      <c r="P74" s="81">
        <f t="shared" si="3"/>
        <v>13.581</v>
      </c>
    </row>
    <row r="75" spans="1:16" x14ac:dyDescent="0.25">
      <c r="B75" s="491" t="s">
        <v>113</v>
      </c>
      <c r="C75" s="186" t="s">
        <v>146</v>
      </c>
      <c r="D75" s="194" t="s">
        <v>145</v>
      </c>
      <c r="E75" s="189" t="s">
        <v>147</v>
      </c>
      <c r="F75" s="190" t="s">
        <v>65</v>
      </c>
      <c r="G75" s="224" t="s">
        <v>151</v>
      </c>
      <c r="H75" s="190" t="s">
        <v>88</v>
      </c>
      <c r="I75" s="224" t="s">
        <v>154</v>
      </c>
      <c r="J75" s="224" t="s">
        <v>512</v>
      </c>
      <c r="K75" s="224" t="s">
        <v>150</v>
      </c>
      <c r="L75" s="224" t="s">
        <v>968</v>
      </c>
      <c r="O75" s="81">
        <v>0.89</v>
      </c>
      <c r="P75" s="81">
        <f>O75*$Q$4</f>
        <v>13.430099999999999</v>
      </c>
    </row>
    <row r="76" spans="1:16" x14ac:dyDescent="0.25">
      <c r="A76" t="s">
        <v>441</v>
      </c>
      <c r="B76" s="153">
        <v>42787</v>
      </c>
      <c r="C76" s="10">
        <v>5700</v>
      </c>
      <c r="D76" s="237">
        <v>16.667088</v>
      </c>
      <c r="E76" s="39">
        <v>16.38</v>
      </c>
      <c r="F76" s="39">
        <f t="shared" ref="F76" si="4">C76*(E76-D76)</f>
        <v>-1636.4016000000038</v>
      </c>
      <c r="G76" s="39">
        <f t="shared" ref="G76" si="5">D76*C76</f>
        <v>95002.401599999997</v>
      </c>
      <c r="H76" s="226">
        <f t="shared" ref="H76" si="6">(E76-D76)/D76</f>
        <v>-1.7224844555929666E-2</v>
      </c>
      <c r="I76" s="39"/>
      <c r="J76" s="39"/>
      <c r="K76" s="39"/>
      <c r="L76" s="39"/>
      <c r="O76" s="81">
        <v>0.88</v>
      </c>
      <c r="P76" s="81">
        <f>O76*$Q$4</f>
        <v>13.279199999999999</v>
      </c>
    </row>
    <row r="77" spans="1:16" x14ac:dyDescent="0.25">
      <c r="A77" t="s">
        <v>453</v>
      </c>
      <c r="B77" s="153">
        <v>42788</v>
      </c>
      <c r="C77" s="434">
        <v>6000</v>
      </c>
      <c r="D77" s="656">
        <v>16.620999999999999</v>
      </c>
      <c r="E77" s="39">
        <v>15.76</v>
      </c>
      <c r="F77" s="39">
        <f t="shared" ref="F77" si="7">C77*(E77-D77)</f>
        <v>-5165.9999999999936</v>
      </c>
      <c r="G77" s="39">
        <f t="shared" ref="G77" si="8">D77*C77</f>
        <v>99725.999999999985</v>
      </c>
      <c r="H77" s="226">
        <f t="shared" ref="H77" si="9">(E77-D77)/D77</f>
        <v>-5.1801937308224473E-2</v>
      </c>
      <c r="I77" s="39"/>
      <c r="J77" s="39"/>
      <c r="K77" s="39"/>
      <c r="L77" s="39"/>
      <c r="O77" s="81">
        <v>0.87</v>
      </c>
      <c r="P77" s="81">
        <f>O77*$Q$4</f>
        <v>13.128299999999999</v>
      </c>
    </row>
    <row r="78" spans="1:16" x14ac:dyDescent="0.25">
      <c r="A78">
        <v>600</v>
      </c>
      <c r="B78" s="153">
        <v>42795</v>
      </c>
      <c r="C78" s="10">
        <v>5500</v>
      </c>
      <c r="D78" s="237">
        <v>16.619900000000001</v>
      </c>
      <c r="E78" s="39">
        <v>16.45</v>
      </c>
      <c r="F78" s="39">
        <f t="shared" ref="F78" si="10">C78*(E78-D78)</f>
        <v>-934.45000000001062</v>
      </c>
      <c r="G78" s="39">
        <f t="shared" ref="G78" si="11">D78*C78</f>
        <v>91409.450000000012</v>
      </c>
      <c r="H78" s="226">
        <f t="shared" ref="H78" si="12">(E78-D78)/D78</f>
        <v>-1.0222684853699596E-2</v>
      </c>
      <c r="I78" s="39">
        <v>16.399999999999999</v>
      </c>
      <c r="J78" s="39"/>
      <c r="K78" s="39">
        <v>13681</v>
      </c>
      <c r="L78" s="39"/>
      <c r="O78" s="81">
        <v>0.86</v>
      </c>
      <c r="P78" s="81">
        <f>O78*$Q$4</f>
        <v>12.977399999999999</v>
      </c>
    </row>
    <row r="79" spans="1:16" x14ac:dyDescent="0.25">
      <c r="A79">
        <v>1400</v>
      </c>
      <c r="B79" s="153">
        <v>42796</v>
      </c>
      <c r="C79" s="10">
        <v>6000</v>
      </c>
      <c r="D79" s="237">
        <v>16.589099999999998</v>
      </c>
      <c r="E79" s="39">
        <v>16.14</v>
      </c>
      <c r="F79" s="39">
        <f t="shared" ref="F79" si="13">C79*(E79-D79)</f>
        <v>-2694.5999999999872</v>
      </c>
      <c r="G79" s="39">
        <f t="shared" ref="G79" si="14">D79*C79</f>
        <v>99534.599999999991</v>
      </c>
      <c r="H79" s="226">
        <f t="shared" ref="H79" si="15">(E79-D79)/D79</f>
        <v>-2.7071993055681011E-2</v>
      </c>
      <c r="I79" s="39">
        <v>16.25</v>
      </c>
      <c r="J79" s="39"/>
      <c r="K79" s="39">
        <v>11921</v>
      </c>
      <c r="L79" s="39"/>
      <c r="O79" s="81">
        <v>0.85</v>
      </c>
      <c r="P79" s="81">
        <f>O79*$Q$4</f>
        <v>12.826499999999999</v>
      </c>
    </row>
    <row r="80" spans="1:16" x14ac:dyDescent="0.25">
      <c r="A80">
        <v>3600</v>
      </c>
      <c r="B80" s="153">
        <v>42798</v>
      </c>
      <c r="C80" s="10">
        <v>6000</v>
      </c>
      <c r="D80" s="237">
        <v>16.589099999999998</v>
      </c>
      <c r="E80" s="39">
        <v>16.14</v>
      </c>
      <c r="F80" s="39">
        <f t="shared" ref="F80" si="16">C80*(E80-D80)</f>
        <v>-2694.5999999999872</v>
      </c>
      <c r="G80" s="39">
        <f t="shared" ref="G80" si="17">D80*C80</f>
        <v>99534.599999999991</v>
      </c>
      <c r="H80" s="226">
        <f t="shared" ref="H80" si="18">(E80-D80)/D80</f>
        <v>-2.7071993055681011E-2</v>
      </c>
      <c r="I80" s="39">
        <v>16.25</v>
      </c>
      <c r="J80" s="39"/>
      <c r="K80" s="39">
        <v>12161</v>
      </c>
      <c r="L80" s="39"/>
    </row>
    <row r="81" spans="1:12" x14ac:dyDescent="0.25">
      <c r="A81">
        <v>3600</v>
      </c>
      <c r="B81" s="153">
        <v>42800</v>
      </c>
      <c r="C81" s="10">
        <v>6000</v>
      </c>
      <c r="D81" s="237">
        <v>16.589099999999998</v>
      </c>
      <c r="E81" s="39">
        <v>16.47</v>
      </c>
      <c r="F81" s="39">
        <f t="shared" ref="F81:F82" si="19">C81*(E81-D81)</f>
        <v>-714.59999999999718</v>
      </c>
      <c r="G81" s="39">
        <f t="shared" ref="G81:G82" si="20">D81*C81</f>
        <v>99534.599999999991</v>
      </c>
      <c r="H81" s="226">
        <f t="shared" ref="H81:H82" si="21">(E81-D81)/D81</f>
        <v>-7.1794129880463405E-3</v>
      </c>
      <c r="I81" s="39">
        <v>16.25</v>
      </c>
      <c r="J81" s="39"/>
      <c r="K81" s="39">
        <v>13901</v>
      </c>
      <c r="L81" s="39"/>
    </row>
    <row r="82" spans="1:12" x14ac:dyDescent="0.25">
      <c r="A82">
        <v>3600</v>
      </c>
      <c r="B82" s="153">
        <v>42802</v>
      </c>
      <c r="C82" s="10">
        <v>6700</v>
      </c>
      <c r="D82" s="237">
        <v>16.427</v>
      </c>
      <c r="E82" s="39">
        <v>14.87</v>
      </c>
      <c r="F82" s="39">
        <f t="shared" si="19"/>
        <v>-10431.900000000003</v>
      </c>
      <c r="G82" s="39">
        <f t="shared" si="20"/>
        <v>110060.9</v>
      </c>
      <c r="H82" s="227">
        <f t="shared" si="21"/>
        <v>-9.478297924149269E-2</v>
      </c>
      <c r="I82" s="39"/>
      <c r="J82" s="39"/>
      <c r="K82" s="39">
        <v>4183.99</v>
      </c>
      <c r="L82" s="39"/>
    </row>
    <row r="83" spans="1:12" x14ac:dyDescent="0.25">
      <c r="A83">
        <v>3600</v>
      </c>
      <c r="B83" s="153">
        <v>42803</v>
      </c>
      <c r="C83" s="10">
        <v>6000</v>
      </c>
      <c r="D83" s="237">
        <v>16.50263</v>
      </c>
      <c r="E83" s="39">
        <v>16.07</v>
      </c>
      <c r="F83" s="39">
        <f t="shared" ref="F83" si="22">C83*(E83-D83)</f>
        <v>-2595.7799999999979</v>
      </c>
      <c r="G83" s="39">
        <f t="shared" ref="G83" si="23">D83*C83</f>
        <v>99015.78</v>
      </c>
      <c r="H83" s="227">
        <f t="shared" ref="H83" si="24">(E83-D83)/D83</f>
        <v>-2.6215821356959445E-2</v>
      </c>
      <c r="I83" s="39">
        <v>16.25</v>
      </c>
      <c r="J83" s="39"/>
      <c r="K83" s="39">
        <v>12020</v>
      </c>
      <c r="L83" s="39"/>
    </row>
    <row r="84" spans="1:12" x14ac:dyDescent="0.25">
      <c r="A84">
        <v>4200</v>
      </c>
      <c r="B84" s="153">
        <v>42805</v>
      </c>
      <c r="C84" s="434">
        <v>6000</v>
      </c>
      <c r="D84" s="656">
        <v>16.447600000000001</v>
      </c>
      <c r="E84" s="39">
        <v>16.16</v>
      </c>
      <c r="F84" s="39">
        <f t="shared" ref="F84" si="25">C84*(E84-D84)</f>
        <v>-1725.6000000000072</v>
      </c>
      <c r="G84" s="39">
        <f t="shared" ref="G84" si="26">D84*C84</f>
        <v>98685.6</v>
      </c>
      <c r="H84" s="227">
        <f t="shared" ref="H84" si="27">(E84-D84)/D84</f>
        <v>-1.7485833799460174E-2</v>
      </c>
      <c r="I84" s="39" t="s">
        <v>185</v>
      </c>
      <c r="J84" s="39"/>
      <c r="K84" s="39">
        <v>12890</v>
      </c>
      <c r="L84" s="39"/>
    </row>
    <row r="85" spans="1:12" x14ac:dyDescent="0.25">
      <c r="A85">
        <v>4200</v>
      </c>
      <c r="B85" s="153">
        <v>42807</v>
      </c>
      <c r="C85" s="10">
        <v>6000</v>
      </c>
      <c r="D85" s="237">
        <v>16.447600000000001</v>
      </c>
      <c r="E85" s="39">
        <v>15.84</v>
      </c>
      <c r="F85" s="39">
        <f t="shared" ref="F85" si="28">C85*(E85-D85)</f>
        <v>-3645.600000000009</v>
      </c>
      <c r="G85" s="39">
        <f t="shared" ref="G85" si="29">D85*C85</f>
        <v>98685.6</v>
      </c>
      <c r="H85" s="227">
        <f t="shared" ref="H85" si="30">(E85-D85)/D85</f>
        <v>-3.6941559862837217E-2</v>
      </c>
      <c r="I85" s="39"/>
      <c r="J85" s="39"/>
      <c r="K85" s="39">
        <v>10970</v>
      </c>
      <c r="L85" s="39"/>
    </row>
    <row r="86" spans="1:12" x14ac:dyDescent="0.25">
      <c r="A86">
        <v>3700</v>
      </c>
      <c r="B86" s="153">
        <v>42808</v>
      </c>
      <c r="C86" s="434">
        <v>6000</v>
      </c>
      <c r="D86" s="656">
        <v>16.422999999999998</v>
      </c>
      <c r="E86" s="39">
        <v>15.32</v>
      </c>
      <c r="F86" s="39">
        <f t="shared" ref="F86" si="31">C86*(E86-D86)</f>
        <v>-6617.9999999999882</v>
      </c>
      <c r="G86" s="39">
        <f t="shared" ref="G86" si="32">D86*C86</f>
        <v>98537.999999999985</v>
      </c>
      <c r="H86" s="227">
        <f t="shared" ref="H86" si="33">(E86-D86)/D86</f>
        <v>-6.7161907081531885E-2</v>
      </c>
      <c r="I86" s="39">
        <v>16.25</v>
      </c>
      <c r="J86" s="39">
        <v>41.23</v>
      </c>
      <c r="K86" s="39">
        <v>8000</v>
      </c>
      <c r="L86" s="39"/>
    </row>
    <row r="87" spans="1:12" x14ac:dyDescent="0.25">
      <c r="A87">
        <v>3700</v>
      </c>
      <c r="B87" s="153">
        <v>42809</v>
      </c>
      <c r="C87" s="10">
        <v>6000</v>
      </c>
      <c r="D87" s="237">
        <v>16.422999999999998</v>
      </c>
      <c r="E87" s="39">
        <v>15.56</v>
      </c>
      <c r="F87" s="39">
        <f t="shared" ref="F87" si="34">C87*(E87-D87)</f>
        <v>-5177.9999999999864</v>
      </c>
      <c r="G87" s="39">
        <f t="shared" ref="G87" si="35">D87*C87</f>
        <v>98537.999999999985</v>
      </c>
      <c r="H87" s="227">
        <f t="shared" ref="H87" si="36">(E87-D87)/D87</f>
        <v>-5.254825549534177E-2</v>
      </c>
      <c r="I87" s="39">
        <v>16.25</v>
      </c>
      <c r="J87" s="39">
        <v>44</v>
      </c>
      <c r="K87" s="39">
        <v>9439</v>
      </c>
      <c r="L87" s="39"/>
    </row>
    <row r="88" spans="1:12" x14ac:dyDescent="0.25">
      <c r="A88">
        <v>4000</v>
      </c>
      <c r="B88" s="153">
        <v>42815</v>
      </c>
      <c r="C88" s="10">
        <v>6400</v>
      </c>
      <c r="D88" s="237">
        <v>16.349399999999999</v>
      </c>
      <c r="E88" s="39">
        <v>15.05</v>
      </c>
      <c r="F88" s="39">
        <f t="shared" ref="F88" si="37">C88*(E88-D88)</f>
        <v>-8316.1599999999908</v>
      </c>
      <c r="G88" s="39">
        <f t="shared" ref="G88" si="38">D88*C88</f>
        <v>104636.15999999999</v>
      </c>
      <c r="H88" s="227">
        <f t="shared" ref="H88" si="39">(E88-D88)/D88</f>
        <v>-7.9476922700527156E-2</v>
      </c>
      <c r="I88" s="39"/>
      <c r="J88" s="39"/>
      <c r="K88" s="39">
        <v>6300</v>
      </c>
      <c r="L88" s="39"/>
    </row>
    <row r="89" spans="1:12" x14ac:dyDescent="0.25">
      <c r="A89">
        <v>4300</v>
      </c>
      <c r="B89" s="153">
        <v>42819</v>
      </c>
      <c r="C89" s="10">
        <v>6400</v>
      </c>
      <c r="D89" s="237">
        <v>16.349399999999999</v>
      </c>
      <c r="E89" s="39">
        <v>14.61</v>
      </c>
      <c r="F89" s="39">
        <f t="shared" ref="F89" si="40">C89*(E89-D89)</f>
        <v>-11132.16</v>
      </c>
      <c r="G89" s="39">
        <f t="shared" ref="G89" si="41">D89*C89</f>
        <v>104636.15999999999</v>
      </c>
      <c r="H89" s="227">
        <f t="shared" ref="H89" si="42">(E89-D89)/D89</f>
        <v>-0.10638922529267128</v>
      </c>
      <c r="I89" s="39"/>
      <c r="J89" s="39"/>
      <c r="K89" s="39">
        <v>3484</v>
      </c>
      <c r="L89" s="39"/>
    </row>
    <row r="90" spans="1:12" x14ac:dyDescent="0.25">
      <c r="A90">
        <v>4300</v>
      </c>
      <c r="B90" s="153">
        <v>42821</v>
      </c>
      <c r="C90" s="10">
        <v>6400</v>
      </c>
      <c r="D90" s="237">
        <v>16.349399999999999</v>
      </c>
      <c r="E90" s="39">
        <v>14.75</v>
      </c>
      <c r="F90" s="39">
        <f t="shared" ref="F90" si="43">C90*(E90-D90)</f>
        <v>-10236.159999999996</v>
      </c>
      <c r="G90" s="39">
        <f t="shared" ref="G90" si="44">D90*C90</f>
        <v>104636.15999999999</v>
      </c>
      <c r="H90" s="227">
        <f t="shared" ref="H90" si="45">(E90-D90)/D90</f>
        <v>-9.78262199224436E-2</v>
      </c>
      <c r="I90" s="39"/>
      <c r="J90" s="39"/>
      <c r="K90" s="39">
        <v>4380</v>
      </c>
      <c r="L90" s="39"/>
    </row>
    <row r="91" spans="1:12" x14ac:dyDescent="0.25">
      <c r="A91">
        <v>4300</v>
      </c>
      <c r="B91" s="153">
        <v>42822</v>
      </c>
      <c r="C91" s="10">
        <v>6400</v>
      </c>
      <c r="D91" s="237">
        <v>16.349399999999999</v>
      </c>
      <c r="E91" s="39">
        <v>15.23</v>
      </c>
      <c r="F91" s="39">
        <f t="shared" ref="F91:F92" si="46">C91*(E91-D91)</f>
        <v>-7164.1599999999926</v>
      </c>
      <c r="G91" s="39">
        <f t="shared" ref="G91:G92" si="47">D91*C91</f>
        <v>104636.15999999999</v>
      </c>
      <c r="H91" s="227">
        <f t="shared" ref="H91:H92" si="48">(E91-D91)/D91</f>
        <v>-6.8467344367377322E-2</v>
      </c>
      <c r="I91" s="39"/>
      <c r="J91" s="39"/>
      <c r="K91" s="39">
        <v>7452</v>
      </c>
      <c r="L91" s="39"/>
    </row>
    <row r="92" spans="1:12" x14ac:dyDescent="0.25">
      <c r="A92">
        <v>3900</v>
      </c>
      <c r="B92" s="153">
        <v>42823</v>
      </c>
      <c r="C92" s="434">
        <v>6000</v>
      </c>
      <c r="D92" s="656">
        <v>16.407399999999999</v>
      </c>
      <c r="E92" s="39">
        <v>15.48</v>
      </c>
      <c r="F92" s="39">
        <f t="shared" si="46"/>
        <v>-5564.3999999999924</v>
      </c>
      <c r="G92" s="39">
        <f t="shared" si="47"/>
        <v>98444.4</v>
      </c>
      <c r="H92" s="227">
        <f t="shared" si="48"/>
        <v>-5.6523276082743074E-2</v>
      </c>
      <c r="I92" s="39">
        <v>16.25</v>
      </c>
      <c r="J92" s="39"/>
      <c r="K92" s="39">
        <v>9051</v>
      </c>
      <c r="L92" s="39"/>
    </row>
    <row r="93" spans="1:12" x14ac:dyDescent="0.25">
      <c r="A93">
        <v>4100</v>
      </c>
      <c r="B93" s="153">
        <v>42830</v>
      </c>
      <c r="C93" s="434">
        <v>6000</v>
      </c>
      <c r="D93" s="656">
        <v>16.388999999999999</v>
      </c>
      <c r="E93" s="39">
        <v>15.98</v>
      </c>
      <c r="F93" s="39">
        <f t="shared" ref="F93:F106" si="49">C93*(E93-D93)</f>
        <v>-2453.9999999999936</v>
      </c>
      <c r="G93" s="39">
        <f t="shared" ref="G93:G106" si="50">D93*C93</f>
        <v>98334</v>
      </c>
      <c r="H93" s="227">
        <f t="shared" ref="H93:H106" si="51">(E93-D93)/D93</f>
        <v>-2.4955763011776128E-2</v>
      </c>
      <c r="I93" s="39">
        <v>16.25</v>
      </c>
      <c r="J93" s="39"/>
      <c r="K93" s="39">
        <v>12159</v>
      </c>
      <c r="L93" s="39"/>
    </row>
    <row r="94" spans="1:12" x14ac:dyDescent="0.25">
      <c r="A94">
        <v>4800</v>
      </c>
      <c r="B94" s="153">
        <v>42838</v>
      </c>
      <c r="C94" s="10">
        <v>6200</v>
      </c>
      <c r="D94" s="237">
        <v>16.375</v>
      </c>
      <c r="E94" s="39">
        <v>15.9</v>
      </c>
      <c r="F94" s="39">
        <f t="shared" si="49"/>
        <v>-2944.9999999999977</v>
      </c>
      <c r="G94" s="39">
        <f t="shared" si="50"/>
        <v>101525</v>
      </c>
      <c r="H94" s="226">
        <f t="shared" si="51"/>
        <v>-2.9007633587786238E-2</v>
      </c>
      <c r="I94" s="39"/>
      <c r="J94" s="39"/>
      <c r="K94" s="39">
        <v>11731</v>
      </c>
      <c r="L94" s="39"/>
    </row>
    <row r="95" spans="1:12" x14ac:dyDescent="0.25">
      <c r="A95">
        <v>5300</v>
      </c>
      <c r="B95" s="153">
        <v>42844</v>
      </c>
      <c r="C95" s="10">
        <v>6400</v>
      </c>
      <c r="D95" s="237">
        <v>16.335000000000001</v>
      </c>
      <c r="E95" s="39">
        <v>15.06</v>
      </c>
      <c r="F95" s="39">
        <f t="shared" si="49"/>
        <v>-8160.0000000000018</v>
      </c>
      <c r="G95" s="39">
        <f t="shared" si="50"/>
        <v>104544</v>
      </c>
      <c r="H95" s="226">
        <f t="shared" si="51"/>
        <v>-7.805325987144171E-2</v>
      </c>
      <c r="I95" s="39"/>
      <c r="J95" s="39"/>
      <c r="K95" s="39">
        <v>6457</v>
      </c>
      <c r="L95" s="39"/>
    </row>
    <row r="96" spans="1:12" x14ac:dyDescent="0.25">
      <c r="A96">
        <v>5700</v>
      </c>
      <c r="B96" s="153">
        <v>42854</v>
      </c>
      <c r="C96" s="10">
        <v>6400</v>
      </c>
      <c r="D96" s="237">
        <v>16.334199999999999</v>
      </c>
      <c r="E96" s="39">
        <v>14.87</v>
      </c>
      <c r="F96" s="39">
        <f t="shared" si="49"/>
        <v>-9370.8799999999992</v>
      </c>
      <c r="G96" s="39">
        <f t="shared" si="50"/>
        <v>104538.87999999999</v>
      </c>
      <c r="H96" s="226">
        <f t="shared" si="51"/>
        <v>-8.9640141543509938E-2</v>
      </c>
      <c r="I96" s="39"/>
      <c r="J96" s="39"/>
      <c r="K96" s="39">
        <v>5245</v>
      </c>
      <c r="L96" s="39"/>
    </row>
    <row r="97" spans="1:12" x14ac:dyDescent="0.25">
      <c r="A97">
        <v>5700</v>
      </c>
      <c r="B97" s="153">
        <v>42860</v>
      </c>
      <c r="C97" s="10">
        <v>6700</v>
      </c>
      <c r="D97" s="237">
        <v>16.225999999999999</v>
      </c>
      <c r="E97" s="39">
        <v>14.29</v>
      </c>
      <c r="F97" s="39">
        <f t="shared" si="49"/>
        <v>-12971.199999999999</v>
      </c>
      <c r="G97" s="39">
        <f t="shared" si="50"/>
        <v>108714.2</v>
      </c>
      <c r="H97" s="226">
        <f t="shared" si="51"/>
        <v>-0.11931468014298041</v>
      </c>
      <c r="I97" s="39"/>
      <c r="J97" s="39"/>
      <c r="K97" s="39">
        <v>1644</v>
      </c>
      <c r="L97" s="39"/>
    </row>
    <row r="98" spans="1:12" x14ac:dyDescent="0.25">
      <c r="A98">
        <v>6000</v>
      </c>
      <c r="B98" s="153">
        <v>42862</v>
      </c>
      <c r="C98" s="10">
        <v>6700</v>
      </c>
      <c r="D98" s="237">
        <v>16.225999999999999</v>
      </c>
      <c r="E98" s="39">
        <v>14.29</v>
      </c>
      <c r="F98" s="39">
        <f t="shared" si="49"/>
        <v>-12971.199999999999</v>
      </c>
      <c r="G98" s="39">
        <f t="shared" si="50"/>
        <v>108714.2</v>
      </c>
      <c r="H98" s="226">
        <f t="shared" si="51"/>
        <v>-0.11931468014298041</v>
      </c>
      <c r="I98" s="39"/>
      <c r="J98" s="39"/>
      <c r="K98" s="39">
        <v>1644</v>
      </c>
      <c r="L98" s="39"/>
    </row>
    <row r="99" spans="1:12" x14ac:dyDescent="0.25">
      <c r="A99">
        <v>5700</v>
      </c>
      <c r="B99" s="153">
        <v>42863</v>
      </c>
      <c r="C99" s="10">
        <v>6400</v>
      </c>
      <c r="D99" s="237">
        <v>16.318000000000001</v>
      </c>
      <c r="E99" s="39">
        <v>14.59</v>
      </c>
      <c r="F99" s="39">
        <f t="shared" si="49"/>
        <v>-11059.20000000001</v>
      </c>
      <c r="G99" s="39">
        <f t="shared" si="50"/>
        <v>104435.20000000001</v>
      </c>
      <c r="H99" s="226">
        <f t="shared" si="51"/>
        <v>-0.1058953303100871</v>
      </c>
      <c r="I99" s="39"/>
      <c r="J99" s="39"/>
      <c r="K99" s="39">
        <v>3559</v>
      </c>
      <c r="L99" s="39"/>
    </row>
    <row r="100" spans="1:12" x14ac:dyDescent="0.25">
      <c r="A100">
        <v>5700</v>
      </c>
      <c r="B100" s="153">
        <v>42866</v>
      </c>
      <c r="C100" s="10">
        <v>6400</v>
      </c>
      <c r="D100" s="237">
        <v>16.318000000000001</v>
      </c>
      <c r="E100" s="39">
        <v>14.48</v>
      </c>
      <c r="F100" s="39">
        <f t="shared" si="49"/>
        <v>-11763.200000000006</v>
      </c>
      <c r="G100" s="39">
        <f t="shared" si="50"/>
        <v>104435.20000000001</v>
      </c>
      <c r="H100" s="226">
        <f t="shared" si="51"/>
        <v>-0.11263635249417826</v>
      </c>
      <c r="I100" s="39"/>
      <c r="J100" s="39"/>
      <c r="K100" s="39">
        <v>2855</v>
      </c>
      <c r="L100" s="39"/>
    </row>
    <row r="101" spans="1:12" x14ac:dyDescent="0.25">
      <c r="A101">
        <v>5900</v>
      </c>
      <c r="B101" s="153">
        <v>42872</v>
      </c>
      <c r="C101" s="10">
        <v>6531</v>
      </c>
      <c r="D101" s="237">
        <v>16.274999999999999</v>
      </c>
      <c r="E101" s="39">
        <v>14.35</v>
      </c>
      <c r="F101" s="39">
        <f t="shared" si="49"/>
        <v>-12572.174999999994</v>
      </c>
      <c r="G101" s="39">
        <f t="shared" si="50"/>
        <v>106292.02499999999</v>
      </c>
      <c r="H101" s="226">
        <f t="shared" si="51"/>
        <v>-0.11827956989247307</v>
      </c>
      <c r="I101" s="39"/>
      <c r="J101" s="39"/>
      <c r="K101" s="39">
        <v>2044</v>
      </c>
      <c r="L101" s="39"/>
    </row>
    <row r="102" spans="1:12" x14ac:dyDescent="0.25">
      <c r="B102" s="153">
        <v>42873</v>
      </c>
      <c r="C102" s="10">
        <v>6400</v>
      </c>
      <c r="D102" s="237">
        <v>16.306000000000001</v>
      </c>
      <c r="E102" s="39">
        <v>14.35</v>
      </c>
      <c r="F102" s="39">
        <f t="shared" si="49"/>
        <v>-12518.400000000009</v>
      </c>
      <c r="G102" s="39">
        <f t="shared" si="50"/>
        <v>104358.40000000001</v>
      </c>
      <c r="H102" s="226">
        <f t="shared" si="51"/>
        <v>-0.11995584447442667</v>
      </c>
      <c r="I102" s="39"/>
      <c r="J102" s="39"/>
      <c r="K102" s="39">
        <v>2098</v>
      </c>
      <c r="L102" s="39"/>
    </row>
    <row r="103" spans="1:12" x14ac:dyDescent="0.25">
      <c r="A103">
        <v>5600</v>
      </c>
      <c r="B103" s="153">
        <v>42873</v>
      </c>
      <c r="C103" s="10">
        <v>6700</v>
      </c>
      <c r="D103" s="237">
        <v>16.21</v>
      </c>
      <c r="E103" s="39">
        <v>14.16</v>
      </c>
      <c r="F103" s="39">
        <f t="shared" si="49"/>
        <v>-13735.000000000005</v>
      </c>
      <c r="G103" s="39">
        <f t="shared" si="50"/>
        <v>108607</v>
      </c>
      <c r="H103" s="226">
        <f t="shared" si="51"/>
        <v>-0.1264651449722394</v>
      </c>
      <c r="I103" s="39"/>
      <c r="J103" s="39"/>
      <c r="K103" s="39">
        <v>1016</v>
      </c>
      <c r="L103" s="39"/>
    </row>
    <row r="104" spans="1:12" x14ac:dyDescent="0.25">
      <c r="A104">
        <v>5300</v>
      </c>
      <c r="B104" s="153">
        <v>42874</v>
      </c>
      <c r="C104" s="10">
        <v>6400</v>
      </c>
      <c r="D104" s="237">
        <v>16.286000000000001</v>
      </c>
      <c r="E104" s="39">
        <v>14.58</v>
      </c>
      <c r="F104" s="39">
        <f t="shared" si="49"/>
        <v>-10918.400000000009</v>
      </c>
      <c r="G104" s="39">
        <f t="shared" si="50"/>
        <v>104230.40000000001</v>
      </c>
      <c r="H104" s="226">
        <f t="shared" si="51"/>
        <v>-0.10475254820090883</v>
      </c>
      <c r="I104" s="39"/>
      <c r="J104" s="39"/>
      <c r="K104" s="39">
        <v>3664</v>
      </c>
      <c r="L104" s="39"/>
    </row>
    <row r="105" spans="1:12" x14ac:dyDescent="0.25">
      <c r="B105" s="153">
        <v>42880</v>
      </c>
      <c r="C105" s="10">
        <v>7000</v>
      </c>
      <c r="D105" s="237">
        <v>16.05</v>
      </c>
      <c r="E105" s="39">
        <v>13.5</v>
      </c>
      <c r="F105" s="39">
        <f t="shared" si="49"/>
        <v>-17850.000000000004</v>
      </c>
      <c r="G105" s="39">
        <f t="shared" si="50"/>
        <v>112350</v>
      </c>
      <c r="H105" s="226">
        <f t="shared" si="51"/>
        <v>-0.15887850467289724</v>
      </c>
      <c r="I105" s="39"/>
      <c r="J105" s="39"/>
      <c r="K105" s="39">
        <v>-3227</v>
      </c>
      <c r="L105" s="39"/>
    </row>
    <row r="106" spans="1:12" x14ac:dyDescent="0.25">
      <c r="A106">
        <v>5800</v>
      </c>
      <c r="B106" s="153">
        <v>42899</v>
      </c>
      <c r="C106" s="10">
        <v>8000</v>
      </c>
      <c r="D106" s="237">
        <v>15.624000000000001</v>
      </c>
      <c r="E106" s="39">
        <v>13.01</v>
      </c>
      <c r="F106" s="39">
        <f t="shared" si="49"/>
        <v>-20912.000000000007</v>
      </c>
      <c r="G106" s="39">
        <f t="shared" si="50"/>
        <v>124992</v>
      </c>
      <c r="H106" s="226">
        <f t="shared" si="51"/>
        <v>-0.16730670762928831</v>
      </c>
      <c r="I106" s="39"/>
      <c r="J106" s="39"/>
      <c r="K106" s="39">
        <v>-6296</v>
      </c>
      <c r="L106" s="39"/>
    </row>
    <row r="107" spans="1:12" x14ac:dyDescent="0.25">
      <c r="A107">
        <v>8000</v>
      </c>
      <c r="B107" s="153">
        <v>42939</v>
      </c>
      <c r="C107" s="10">
        <v>8000</v>
      </c>
      <c r="D107" s="237">
        <v>15.584</v>
      </c>
      <c r="E107" s="39">
        <v>11.85</v>
      </c>
      <c r="F107" s="39">
        <f t="shared" ref="F107:F108" si="52">C107*(E107-D107)</f>
        <v>-29872</v>
      </c>
      <c r="G107" s="39">
        <f t="shared" ref="G107:G108" si="53">D107*C107</f>
        <v>124672</v>
      </c>
      <c r="H107" s="226">
        <f t="shared" ref="H107:H108" si="54">(E107-D107)/D107</f>
        <v>-0.2396047227926078</v>
      </c>
      <c r="I107" s="39"/>
      <c r="J107" s="39"/>
      <c r="K107" s="39">
        <v>-15256</v>
      </c>
      <c r="L107" s="39"/>
    </row>
    <row r="108" spans="1:12" x14ac:dyDescent="0.25">
      <c r="A108">
        <v>8000</v>
      </c>
      <c r="B108" s="153">
        <v>42943</v>
      </c>
      <c r="C108" s="10">
        <v>8200</v>
      </c>
      <c r="D108" s="237">
        <v>15.5</v>
      </c>
      <c r="E108" s="39">
        <v>12.23</v>
      </c>
      <c r="F108" s="39">
        <f t="shared" si="52"/>
        <v>-26813.999999999996</v>
      </c>
      <c r="G108" s="39">
        <f t="shared" si="53"/>
        <v>127100</v>
      </c>
      <c r="H108" s="226">
        <f t="shared" si="54"/>
        <v>-0.21096774193548384</v>
      </c>
      <c r="I108" s="39"/>
      <c r="J108" s="39"/>
      <c r="K108" s="39">
        <v>-12200</v>
      </c>
      <c r="L108" s="39"/>
    </row>
    <row r="109" spans="1:12" x14ac:dyDescent="0.25">
      <c r="B109" s="153">
        <v>42944</v>
      </c>
      <c r="C109" s="10">
        <v>8000</v>
      </c>
      <c r="D109" s="237">
        <v>15.5733</v>
      </c>
      <c r="E109" s="39">
        <v>12.36</v>
      </c>
      <c r="F109" s="39">
        <f t="shared" ref="F109:F110" si="55">C109*(E109-D109)</f>
        <v>-25706.400000000001</v>
      </c>
      <c r="G109" s="39">
        <f t="shared" ref="G109:G110" si="56">D109*C109</f>
        <v>124586.4</v>
      </c>
      <c r="H109" s="226">
        <f t="shared" ref="H109:H110" si="57">(E109-D109)/D109</f>
        <v>-0.20633391766677586</v>
      </c>
      <c r="I109" s="39"/>
      <c r="J109" s="39"/>
      <c r="K109" s="39">
        <v>-11091</v>
      </c>
      <c r="L109" s="39"/>
    </row>
    <row r="110" spans="1:12" x14ac:dyDescent="0.25">
      <c r="A110">
        <v>7400</v>
      </c>
      <c r="B110" s="153">
        <v>42950</v>
      </c>
      <c r="C110" s="10">
        <v>8000</v>
      </c>
      <c r="D110" s="237">
        <v>15.516999999999999</v>
      </c>
      <c r="E110" s="39">
        <v>12.51</v>
      </c>
      <c r="F110" s="39">
        <f t="shared" si="55"/>
        <v>-24055.999999999996</v>
      </c>
      <c r="G110" s="39">
        <f t="shared" si="56"/>
        <v>124136</v>
      </c>
      <c r="H110" s="226">
        <f t="shared" si="57"/>
        <v>-0.19378745891602756</v>
      </c>
      <c r="I110" s="39"/>
      <c r="J110" s="39"/>
      <c r="K110" s="39">
        <v>-9442</v>
      </c>
      <c r="L110" s="39"/>
    </row>
    <row r="111" spans="1:12" x14ac:dyDescent="0.25">
      <c r="A111">
        <v>7200</v>
      </c>
      <c r="B111" s="153">
        <v>42953</v>
      </c>
      <c r="C111" s="10">
        <v>8000</v>
      </c>
      <c r="D111" s="237">
        <v>15.516999999999999</v>
      </c>
      <c r="E111" s="39">
        <v>12.9</v>
      </c>
      <c r="F111" s="39">
        <f t="shared" ref="F111:F115" si="58">C111*(E111-D111)</f>
        <v>-20935.999999999993</v>
      </c>
      <c r="G111" s="39">
        <f t="shared" ref="G111:G115" si="59">D111*C111</f>
        <v>124136</v>
      </c>
      <c r="H111" s="226">
        <f t="shared" ref="H111:H115" si="60">(E111-D111)/D111</f>
        <v>-0.16865373461364949</v>
      </c>
      <c r="I111" s="39"/>
      <c r="J111" s="39"/>
      <c r="K111" s="39">
        <v>-6322</v>
      </c>
      <c r="L111" s="39"/>
    </row>
    <row r="112" spans="1:12" x14ac:dyDescent="0.25">
      <c r="A112">
        <v>7200</v>
      </c>
      <c r="B112" s="153">
        <v>42967</v>
      </c>
      <c r="C112" s="10">
        <v>8900</v>
      </c>
      <c r="D112" s="237">
        <v>15.09</v>
      </c>
      <c r="E112" s="39">
        <v>10.87</v>
      </c>
      <c r="F112" s="39">
        <f t="shared" si="58"/>
        <v>-37558.000000000007</v>
      </c>
      <c r="G112" s="39">
        <f t="shared" si="59"/>
        <v>134301</v>
      </c>
      <c r="H112" s="226">
        <f t="shared" si="60"/>
        <v>-0.27965540092776675</v>
      </c>
      <c r="I112" s="39"/>
      <c r="J112" s="39"/>
      <c r="K112" s="39">
        <v>-22952</v>
      </c>
      <c r="L112" s="39"/>
    </row>
    <row r="113" spans="1:12" x14ac:dyDescent="0.25">
      <c r="A113">
        <v>7100</v>
      </c>
      <c r="B113" s="153">
        <v>42978</v>
      </c>
      <c r="C113" s="10">
        <v>8600</v>
      </c>
      <c r="D113" s="237">
        <v>15.226800000000001</v>
      </c>
      <c r="E113" s="39">
        <v>11.27</v>
      </c>
      <c r="F113" s="39">
        <f t="shared" si="58"/>
        <v>-34028.48000000001</v>
      </c>
      <c r="G113" s="39">
        <f t="shared" si="59"/>
        <v>130950.48000000001</v>
      </c>
      <c r="H113" s="226">
        <f t="shared" si="60"/>
        <v>-0.25985761946042513</v>
      </c>
      <c r="I113" s="39"/>
      <c r="J113" s="39"/>
      <c r="K113" s="39">
        <v>-19413</v>
      </c>
      <c r="L113" s="39"/>
    </row>
    <row r="114" spans="1:12" x14ac:dyDescent="0.25">
      <c r="A114">
        <v>7300</v>
      </c>
      <c r="B114" s="153">
        <v>42984</v>
      </c>
      <c r="C114" s="10">
        <v>8200</v>
      </c>
      <c r="D114" s="237">
        <v>15.403</v>
      </c>
      <c r="E114" s="39">
        <v>11.6</v>
      </c>
      <c r="F114" s="39">
        <f t="shared" si="58"/>
        <v>-31184.600000000006</v>
      </c>
      <c r="G114" s="39">
        <f t="shared" si="59"/>
        <v>126304.6</v>
      </c>
      <c r="H114" s="226">
        <f t="shared" si="60"/>
        <v>-0.24689995455430766</v>
      </c>
      <c r="I114" s="39"/>
      <c r="J114" s="39"/>
      <c r="K114" s="39">
        <v>-17305</v>
      </c>
      <c r="L114" s="39"/>
    </row>
    <row r="115" spans="1:12" x14ac:dyDescent="0.25">
      <c r="A115">
        <v>7300</v>
      </c>
      <c r="B115" s="153">
        <v>42986</v>
      </c>
      <c r="C115" s="10">
        <v>8600</v>
      </c>
      <c r="D115" s="237">
        <v>15.202999999999999</v>
      </c>
      <c r="E115" s="39">
        <v>11.11</v>
      </c>
      <c r="F115" s="39">
        <f t="shared" si="58"/>
        <v>-35199.800000000003</v>
      </c>
      <c r="G115" s="39">
        <f t="shared" si="59"/>
        <v>130745.79999999999</v>
      </c>
      <c r="H115" s="226">
        <f t="shared" si="60"/>
        <v>-0.26922317963559822</v>
      </c>
      <c r="I115" s="39"/>
      <c r="J115" s="39"/>
      <c r="K115" s="39">
        <v>-20585</v>
      </c>
      <c r="L115" s="39"/>
    </row>
    <row r="116" spans="1:12" x14ac:dyDescent="0.25">
      <c r="A116">
        <v>6900</v>
      </c>
      <c r="B116" s="153">
        <v>42987</v>
      </c>
      <c r="C116" s="10">
        <v>8200</v>
      </c>
      <c r="D116" s="237">
        <v>15.3935</v>
      </c>
      <c r="E116" s="39">
        <v>11.3</v>
      </c>
      <c r="F116" s="39">
        <f t="shared" ref="F116:F117" si="61">C116*(E116-D116)</f>
        <v>-33566.69999999999</v>
      </c>
      <c r="G116" s="39">
        <f t="shared" ref="G116:G117" si="62">D116*C116</f>
        <v>126226.7</v>
      </c>
      <c r="H116" s="226">
        <f t="shared" ref="H116:H117" si="63">(E116-D116)/D116</f>
        <v>-0.26592392893104227</v>
      </c>
      <c r="I116" s="39"/>
      <c r="J116" s="39"/>
      <c r="K116" s="39">
        <v>-18951</v>
      </c>
      <c r="L116" s="39"/>
    </row>
    <row r="117" spans="1:12" x14ac:dyDescent="0.25">
      <c r="A117">
        <v>7500</v>
      </c>
      <c r="B117" s="153">
        <v>42996</v>
      </c>
      <c r="C117" s="10">
        <v>8000</v>
      </c>
      <c r="D117" s="237">
        <v>15.43</v>
      </c>
      <c r="E117" s="39">
        <v>12.02</v>
      </c>
      <c r="F117" s="39">
        <f t="shared" si="61"/>
        <v>-27280</v>
      </c>
      <c r="G117" s="39">
        <f t="shared" si="62"/>
        <v>123440</v>
      </c>
      <c r="H117" s="226">
        <f t="shared" si="63"/>
        <v>-0.22099805573558004</v>
      </c>
      <c r="I117" s="39">
        <v>15</v>
      </c>
      <c r="J117" s="39"/>
      <c r="K117" s="39">
        <v>-12635</v>
      </c>
      <c r="L117" s="39"/>
    </row>
    <row r="118" spans="1:12" x14ac:dyDescent="0.25">
      <c r="A118">
        <v>7600</v>
      </c>
      <c r="B118" s="153">
        <v>42999</v>
      </c>
      <c r="C118" s="430">
        <v>8000</v>
      </c>
      <c r="D118" s="803">
        <v>15.43</v>
      </c>
      <c r="E118" s="39">
        <v>12.73</v>
      </c>
      <c r="F118" s="39">
        <f t="shared" ref="F118:F124" si="64">C118*(E118-D118)</f>
        <v>-21599.999999999993</v>
      </c>
      <c r="G118" s="39">
        <f t="shared" ref="G118:G124" si="65">D118*C118</f>
        <v>123440</v>
      </c>
      <c r="H118" s="226">
        <f t="shared" ref="H118:H124" si="66">(E118-D118)/D118</f>
        <v>-0.17498379779650028</v>
      </c>
      <c r="I118" s="39">
        <v>15</v>
      </c>
      <c r="J118" s="39"/>
      <c r="K118" s="39">
        <v>-6955</v>
      </c>
      <c r="L118" s="39"/>
    </row>
    <row r="119" spans="1:12" x14ac:dyDescent="0.25">
      <c r="A119">
        <v>7100</v>
      </c>
      <c r="B119" s="153">
        <v>43000</v>
      </c>
      <c r="C119" s="10">
        <v>7500</v>
      </c>
      <c r="D119" s="237">
        <v>15.6</v>
      </c>
      <c r="E119" s="39">
        <v>12.83</v>
      </c>
      <c r="F119" s="39">
        <f t="shared" si="64"/>
        <v>-20774.999999999996</v>
      </c>
      <c r="G119" s="39">
        <f t="shared" si="65"/>
        <v>117000</v>
      </c>
      <c r="H119" s="226">
        <f t="shared" si="66"/>
        <v>-0.17756410256410254</v>
      </c>
      <c r="I119" s="39"/>
      <c r="J119" s="39"/>
      <c r="K119" s="39"/>
      <c r="L119" s="39"/>
    </row>
    <row r="120" spans="1:12" x14ac:dyDescent="0.25">
      <c r="A120">
        <v>6600</v>
      </c>
      <c r="B120" s="153">
        <v>43000</v>
      </c>
      <c r="C120" s="10">
        <v>7000</v>
      </c>
      <c r="D120" s="237">
        <v>15.788</v>
      </c>
      <c r="E120" s="39">
        <v>12.79</v>
      </c>
      <c r="F120" s="39">
        <f t="shared" si="64"/>
        <v>-20986.000000000007</v>
      </c>
      <c r="G120" s="39">
        <f t="shared" si="65"/>
        <v>110516</v>
      </c>
      <c r="H120" s="226">
        <f t="shared" si="66"/>
        <v>-0.1898910564986066</v>
      </c>
      <c r="I120" s="39">
        <v>15.5</v>
      </c>
      <c r="J120" s="39"/>
      <c r="K120" s="39">
        <v>-6370</v>
      </c>
      <c r="L120" s="39"/>
    </row>
    <row r="121" spans="1:12" x14ac:dyDescent="0.25">
      <c r="A121">
        <v>6300</v>
      </c>
      <c r="B121" s="153">
        <v>43004</v>
      </c>
      <c r="C121" s="10">
        <v>6700</v>
      </c>
      <c r="D121" s="237">
        <v>15.903</v>
      </c>
      <c r="E121" s="39">
        <v>13.4</v>
      </c>
      <c r="F121" s="39">
        <f t="shared" si="64"/>
        <v>-16770.100000000002</v>
      </c>
      <c r="G121" s="39">
        <f t="shared" si="65"/>
        <v>106550.1</v>
      </c>
      <c r="H121" s="226">
        <f t="shared" si="66"/>
        <v>-0.15739168710306231</v>
      </c>
      <c r="I121" s="39">
        <v>15.5</v>
      </c>
      <c r="J121" s="39"/>
      <c r="K121" s="39">
        <v>-2155</v>
      </c>
      <c r="L121" s="39"/>
    </row>
    <row r="122" spans="1:12" x14ac:dyDescent="0.25">
      <c r="A122">
        <v>6000</v>
      </c>
      <c r="B122" s="153">
        <v>43005</v>
      </c>
      <c r="C122" s="10">
        <v>6400</v>
      </c>
      <c r="D122" s="237">
        <v>16.003</v>
      </c>
      <c r="E122" s="39">
        <v>13.73</v>
      </c>
      <c r="F122" s="39">
        <f t="shared" si="64"/>
        <v>-14547.199999999997</v>
      </c>
      <c r="G122" s="39">
        <f t="shared" si="65"/>
        <v>102419.2</v>
      </c>
      <c r="H122" s="226">
        <f t="shared" si="66"/>
        <v>-0.14203586827469847</v>
      </c>
      <c r="I122" s="39"/>
      <c r="J122" s="39"/>
      <c r="K122" s="39">
        <v>71</v>
      </c>
      <c r="L122" s="39"/>
    </row>
    <row r="123" spans="1:12" x14ac:dyDescent="0.25">
      <c r="A123">
        <v>6000</v>
      </c>
      <c r="B123" s="153">
        <v>43006</v>
      </c>
      <c r="C123" s="10">
        <v>6700</v>
      </c>
      <c r="D123" s="237">
        <v>15.8888</v>
      </c>
      <c r="E123" s="39">
        <v>13.53</v>
      </c>
      <c r="F123" s="39">
        <f t="shared" si="64"/>
        <v>-15803.960000000003</v>
      </c>
      <c r="G123" s="39">
        <f t="shared" si="65"/>
        <v>106454.95999999999</v>
      </c>
      <c r="H123" s="226">
        <f t="shared" si="66"/>
        <v>-0.14845677458335435</v>
      </c>
      <c r="I123" s="39">
        <v>15.5</v>
      </c>
      <c r="J123" s="39"/>
      <c r="K123" s="39">
        <v>-1188</v>
      </c>
      <c r="L123" s="39"/>
    </row>
    <row r="124" spans="1:12" x14ac:dyDescent="0.25">
      <c r="A124">
        <v>5700</v>
      </c>
      <c r="B124" s="153">
        <v>43011</v>
      </c>
      <c r="C124" s="10">
        <v>6400</v>
      </c>
      <c r="D124" s="237">
        <v>15.99</v>
      </c>
      <c r="E124" s="39">
        <v>13.76</v>
      </c>
      <c r="F124" s="39">
        <f t="shared" si="64"/>
        <v>-14272.000000000004</v>
      </c>
      <c r="G124" s="39">
        <f t="shared" si="65"/>
        <v>102336</v>
      </c>
      <c r="H124" s="226">
        <f t="shared" si="66"/>
        <v>-0.13946216385240778</v>
      </c>
      <c r="I124" s="39"/>
      <c r="J124" s="39"/>
      <c r="K124" s="39">
        <v>341</v>
      </c>
      <c r="L124" s="39"/>
    </row>
    <row r="125" spans="1:12" x14ac:dyDescent="0.25">
      <c r="A125">
        <v>6100</v>
      </c>
      <c r="B125" s="153">
        <v>43023</v>
      </c>
      <c r="C125" s="10">
        <v>6400</v>
      </c>
      <c r="D125" s="237">
        <v>15.99</v>
      </c>
      <c r="E125" s="39">
        <v>13.75</v>
      </c>
      <c r="F125" s="39">
        <f t="shared" ref="F125" si="67">C125*(E125-D125)</f>
        <v>-14336.000000000002</v>
      </c>
      <c r="G125" s="39">
        <f t="shared" ref="G125" si="68">D125*C125</f>
        <v>102336</v>
      </c>
      <c r="H125" s="226">
        <f t="shared" ref="H125" si="69">(E125-D125)/D125</f>
        <v>-0.14008755472170106</v>
      </c>
      <c r="I125" s="39">
        <v>15.5</v>
      </c>
      <c r="J125" s="39">
        <v>69.28</v>
      </c>
      <c r="K125" s="39">
        <v>277</v>
      </c>
      <c r="L125" s="39"/>
    </row>
    <row r="126" spans="1:12" x14ac:dyDescent="0.25">
      <c r="B126" s="153">
        <v>43028</v>
      </c>
      <c r="C126" s="10">
        <v>6400</v>
      </c>
      <c r="D126" s="237">
        <v>15.99</v>
      </c>
      <c r="E126" s="39">
        <v>13.93</v>
      </c>
      <c r="F126" s="39">
        <f t="shared" ref="F126" si="70">C126*(E126-D126)</f>
        <v>-13184.000000000004</v>
      </c>
      <c r="G126" s="39">
        <f t="shared" ref="G126" si="71">D126*C126</f>
        <v>102336</v>
      </c>
      <c r="H126" s="226">
        <f t="shared" ref="H126" si="72">(E126-D126)/D126</f>
        <v>-0.12883051907442156</v>
      </c>
      <c r="I126" s="39"/>
      <c r="J126" s="39"/>
      <c r="K126" s="39">
        <v>1429</v>
      </c>
      <c r="L126" s="39"/>
    </row>
    <row r="127" spans="1:12" x14ac:dyDescent="0.25">
      <c r="A127">
        <v>6100</v>
      </c>
      <c r="B127" s="153">
        <v>43031</v>
      </c>
      <c r="C127" s="10">
        <v>6400</v>
      </c>
      <c r="D127" s="237">
        <v>15.99</v>
      </c>
      <c r="E127" s="39">
        <v>13.63</v>
      </c>
      <c r="F127" s="39">
        <f t="shared" ref="F127:F139" si="73">C127*(E127-D127)</f>
        <v>-15103.999999999996</v>
      </c>
      <c r="G127" s="39">
        <f t="shared" ref="G127:G139" si="74">D127*C127</f>
        <v>102336</v>
      </c>
      <c r="H127" s="226">
        <f t="shared" ref="H127:H139" si="75">(E127-D127)/D127</f>
        <v>-0.14759224515322072</v>
      </c>
      <c r="I127" s="39"/>
      <c r="J127" s="39"/>
      <c r="K127" s="39">
        <v>-491</v>
      </c>
      <c r="L127" s="39"/>
    </row>
    <row r="128" spans="1:12" x14ac:dyDescent="0.25">
      <c r="A128">
        <v>6000</v>
      </c>
      <c r="B128" s="153">
        <v>43040</v>
      </c>
      <c r="C128" s="434">
        <v>6000</v>
      </c>
      <c r="D128" s="656">
        <v>16.091100000000001</v>
      </c>
      <c r="E128" s="39">
        <v>14.87</v>
      </c>
      <c r="F128" s="39">
        <f t="shared" si="73"/>
        <v>-7326.6000000000095</v>
      </c>
      <c r="G128" s="39">
        <f t="shared" si="74"/>
        <v>96546.6</v>
      </c>
      <c r="H128" s="226">
        <f t="shared" si="75"/>
        <v>-7.5886670271143777E-2</v>
      </c>
      <c r="I128" s="197" t="s">
        <v>805</v>
      </c>
      <c r="J128" s="39"/>
      <c r="K128" s="39">
        <v>7289</v>
      </c>
      <c r="L128" s="39"/>
    </row>
    <row r="129" spans="1:12" x14ac:dyDescent="0.25">
      <c r="A129">
        <v>5700</v>
      </c>
      <c r="B129" s="153">
        <v>43042</v>
      </c>
      <c r="C129" s="10">
        <v>5700</v>
      </c>
      <c r="D129" s="237">
        <v>16.117999999999999</v>
      </c>
      <c r="E129" s="39">
        <v>15.58</v>
      </c>
      <c r="F129" s="39">
        <f t="shared" si="73"/>
        <v>-3066.5999999999913</v>
      </c>
      <c r="G129" s="39">
        <f t="shared" si="74"/>
        <v>91872.599999999991</v>
      </c>
      <c r="H129" s="226">
        <f t="shared" si="75"/>
        <v>-3.337883112048632E-2</v>
      </c>
      <c r="I129" s="39"/>
      <c r="J129" s="39"/>
      <c r="K129" s="39">
        <v>11549</v>
      </c>
      <c r="L129" s="39"/>
    </row>
    <row r="130" spans="1:12" x14ac:dyDescent="0.25">
      <c r="A130">
        <v>5600</v>
      </c>
      <c r="B130" s="153">
        <v>43045</v>
      </c>
      <c r="C130" s="10">
        <v>5600</v>
      </c>
      <c r="D130" s="237">
        <v>16.114000000000001</v>
      </c>
      <c r="E130" s="39">
        <v>16.329999999999998</v>
      </c>
      <c r="F130" s="39">
        <f t="shared" si="73"/>
        <v>1209.5999999999863</v>
      </c>
      <c r="G130" s="39">
        <f t="shared" si="74"/>
        <v>90238.400000000009</v>
      </c>
      <c r="H130" s="226">
        <f t="shared" si="75"/>
        <v>1.3404492987464163E-2</v>
      </c>
      <c r="I130" s="39"/>
      <c r="J130" s="39"/>
      <c r="K130" s="39">
        <v>15824</v>
      </c>
      <c r="L130" s="39"/>
    </row>
    <row r="131" spans="1:12" x14ac:dyDescent="0.25">
      <c r="A131">
        <v>5600</v>
      </c>
      <c r="B131" s="153">
        <v>43047</v>
      </c>
      <c r="C131" s="10">
        <v>5700</v>
      </c>
      <c r="D131" s="237">
        <v>16.1084</v>
      </c>
      <c r="E131" s="39">
        <v>15.8</v>
      </c>
      <c r="F131" s="39">
        <f t="shared" si="73"/>
        <v>-1757.8799999999937</v>
      </c>
      <c r="G131" s="39">
        <f t="shared" si="74"/>
        <v>91817.88</v>
      </c>
      <c r="H131" s="226">
        <f t="shared" si="75"/>
        <v>-1.9145290655806842E-2</v>
      </c>
      <c r="I131" s="39"/>
      <c r="J131" s="39"/>
      <c r="K131" s="39">
        <v>12858</v>
      </c>
      <c r="L131" s="39"/>
    </row>
    <row r="132" spans="1:12" x14ac:dyDescent="0.25">
      <c r="A132">
        <v>5600</v>
      </c>
      <c r="B132" s="153">
        <v>43053</v>
      </c>
      <c r="C132" s="434">
        <v>6000</v>
      </c>
      <c r="D132" s="656">
        <v>16.059999999999999</v>
      </c>
      <c r="E132" s="39">
        <v>14.84</v>
      </c>
      <c r="F132" s="39">
        <f t="shared" si="73"/>
        <v>-7319.9999999999927</v>
      </c>
      <c r="G132" s="39">
        <f t="shared" si="74"/>
        <v>96359.999999999985</v>
      </c>
      <c r="H132" s="226">
        <f t="shared" si="75"/>
        <v>-7.5965130759651237E-2</v>
      </c>
      <c r="I132" s="39">
        <v>15.75</v>
      </c>
      <c r="J132" s="39">
        <v>52.87</v>
      </c>
      <c r="K132" s="39">
        <v>7308</v>
      </c>
      <c r="L132" s="39"/>
    </row>
    <row r="133" spans="1:12" x14ac:dyDescent="0.25">
      <c r="A133">
        <v>5600</v>
      </c>
      <c r="B133" s="153">
        <v>43060</v>
      </c>
      <c r="C133" s="10">
        <v>6400</v>
      </c>
      <c r="D133" s="237">
        <v>15.96</v>
      </c>
      <c r="E133" s="39">
        <v>14.52</v>
      </c>
      <c r="F133" s="39">
        <f t="shared" si="73"/>
        <v>-9216.0000000000073</v>
      </c>
      <c r="G133" s="39">
        <f t="shared" si="74"/>
        <v>102144</v>
      </c>
      <c r="H133" s="226">
        <f t="shared" si="75"/>
        <v>-9.0225563909774514E-2</v>
      </c>
      <c r="I133" s="39"/>
      <c r="J133" s="39"/>
      <c r="K133" s="39">
        <v>5398</v>
      </c>
      <c r="L133" s="39"/>
    </row>
    <row r="134" spans="1:12" x14ac:dyDescent="0.25">
      <c r="B134" s="153">
        <v>43068</v>
      </c>
      <c r="C134" s="10">
        <v>6000</v>
      </c>
      <c r="D134" s="237">
        <v>16.010999999999999</v>
      </c>
      <c r="E134" s="39">
        <v>14.78</v>
      </c>
      <c r="F134" s="39">
        <f t="shared" si="73"/>
        <v>-7385.9999999999991</v>
      </c>
      <c r="G134" s="39">
        <f t="shared" si="74"/>
        <v>96066</v>
      </c>
      <c r="H134" s="226">
        <f t="shared" si="75"/>
        <v>-7.6884641808756482E-2</v>
      </c>
      <c r="I134" s="39"/>
      <c r="J134" s="39"/>
      <c r="K134" s="39"/>
      <c r="L134" s="39"/>
    </row>
    <row r="135" spans="1:12" x14ac:dyDescent="0.25">
      <c r="B135" s="153">
        <v>43069</v>
      </c>
      <c r="C135" s="10">
        <v>6100</v>
      </c>
      <c r="D135" s="237">
        <v>15.989000000000001</v>
      </c>
      <c r="E135" s="39">
        <v>14.69</v>
      </c>
      <c r="F135" s="39">
        <f t="shared" si="73"/>
        <v>-7923.9000000000078</v>
      </c>
      <c r="G135" s="39">
        <f t="shared" si="74"/>
        <v>97532.900000000009</v>
      </c>
      <c r="H135" s="226">
        <f t="shared" si="75"/>
        <v>-8.1243354806429496E-2</v>
      </c>
      <c r="I135" s="39"/>
      <c r="J135" s="39"/>
      <c r="K135" s="39"/>
      <c r="L135" s="39"/>
    </row>
    <row r="136" spans="1:12" x14ac:dyDescent="0.25">
      <c r="A136">
        <v>5100</v>
      </c>
      <c r="B136" s="153">
        <v>43070</v>
      </c>
      <c r="C136" s="434">
        <v>6000</v>
      </c>
      <c r="D136" s="656">
        <v>16.002800000000001</v>
      </c>
      <c r="E136" s="39">
        <v>15.08</v>
      </c>
      <c r="F136" s="39">
        <f t="shared" si="73"/>
        <v>-5536.8000000000029</v>
      </c>
      <c r="G136" s="39">
        <f t="shared" si="74"/>
        <v>96016.8</v>
      </c>
      <c r="H136" s="226">
        <f t="shared" si="75"/>
        <v>-5.7664908640987854E-2</v>
      </c>
      <c r="I136" s="39"/>
      <c r="J136" s="39"/>
      <c r="K136" s="39">
        <v>9079</v>
      </c>
      <c r="L136" s="39"/>
    </row>
    <row r="137" spans="1:12" x14ac:dyDescent="0.25">
      <c r="A137">
        <v>5200</v>
      </c>
      <c r="B137" s="153">
        <v>43081</v>
      </c>
      <c r="C137" s="434">
        <v>6000</v>
      </c>
      <c r="D137" s="656">
        <v>15.955</v>
      </c>
      <c r="E137" s="39">
        <v>15.18</v>
      </c>
      <c r="F137" s="39">
        <f t="shared" si="73"/>
        <v>-4650.0000000000018</v>
      </c>
      <c r="G137" s="39">
        <f t="shared" si="74"/>
        <v>95730</v>
      </c>
      <c r="H137" s="226">
        <f t="shared" si="75"/>
        <v>-4.8574114697586983E-2</v>
      </c>
      <c r="I137" s="197" t="s">
        <v>812</v>
      </c>
      <c r="J137" s="39">
        <v>56.3</v>
      </c>
      <c r="K137" s="39">
        <v>9964</v>
      </c>
      <c r="L137" s="39"/>
    </row>
    <row r="138" spans="1:12" x14ac:dyDescent="0.25">
      <c r="B138" s="153">
        <v>43087</v>
      </c>
      <c r="C138" s="10">
        <v>5800</v>
      </c>
      <c r="D138" s="237">
        <v>15.977</v>
      </c>
      <c r="E138" s="39">
        <v>15.33</v>
      </c>
      <c r="F138" s="39">
        <f t="shared" si="73"/>
        <v>-3752.6000000000013</v>
      </c>
      <c r="G138" s="39">
        <f t="shared" si="74"/>
        <v>92666.6</v>
      </c>
      <c r="H138" s="226">
        <f t="shared" si="75"/>
        <v>-4.0495712586843605E-2</v>
      </c>
      <c r="I138" s="39"/>
      <c r="J138" s="39"/>
      <c r="K138" s="39">
        <v>10864</v>
      </c>
      <c r="L138" s="39"/>
    </row>
    <row r="139" spans="1:12" x14ac:dyDescent="0.25">
      <c r="A139">
        <v>5200</v>
      </c>
      <c r="B139" s="153">
        <v>43087</v>
      </c>
      <c r="C139" s="10">
        <v>5700</v>
      </c>
      <c r="D139" s="237">
        <v>15.986000000000001</v>
      </c>
      <c r="E139" s="39">
        <v>15.44</v>
      </c>
      <c r="F139" s="39">
        <f t="shared" si="73"/>
        <v>-3112.2000000000066</v>
      </c>
      <c r="G139" s="39">
        <f t="shared" si="74"/>
        <v>91120.2</v>
      </c>
      <c r="H139" s="226">
        <f t="shared" si="75"/>
        <v>-3.4154885524834304E-2</v>
      </c>
      <c r="I139" s="39"/>
      <c r="J139" s="39"/>
      <c r="K139" s="39">
        <v>11502</v>
      </c>
      <c r="L139" s="39"/>
    </row>
    <row r="140" spans="1:12" ht="15" customHeight="1" x14ac:dyDescent="0.25">
      <c r="A140">
        <v>5100</v>
      </c>
      <c r="B140" s="153">
        <v>43088</v>
      </c>
      <c r="C140" s="10">
        <v>5600</v>
      </c>
      <c r="D140" s="237">
        <v>15.986000000000001</v>
      </c>
      <c r="E140" s="39">
        <v>16.02</v>
      </c>
      <c r="F140" s="39">
        <f t="shared" ref="F140:F143" si="76">C140*(E140-D140)</f>
        <v>190.39999999999395</v>
      </c>
      <c r="G140" s="39">
        <f t="shared" ref="G140:G143" si="77">D140*C140</f>
        <v>89521.600000000006</v>
      </c>
      <c r="H140" s="226">
        <f t="shared" ref="H140:H143" si="78">(E140-D140)/D140</f>
        <v>2.1268610033778881E-3</v>
      </c>
      <c r="I140" s="39"/>
      <c r="J140" s="39">
        <v>66</v>
      </c>
      <c r="K140" s="39">
        <v>14803</v>
      </c>
      <c r="L140" s="39"/>
    </row>
    <row r="141" spans="1:12" x14ac:dyDescent="0.25">
      <c r="B141" s="153">
        <v>43089</v>
      </c>
      <c r="C141" s="10">
        <v>5500</v>
      </c>
      <c r="D141" s="237">
        <v>15.981</v>
      </c>
      <c r="E141" s="39">
        <v>16.32</v>
      </c>
      <c r="F141" s="39">
        <f t="shared" si="76"/>
        <v>1864.5000000000023</v>
      </c>
      <c r="G141" s="39">
        <f t="shared" si="77"/>
        <v>87895.5</v>
      </c>
      <c r="H141" s="226">
        <f t="shared" si="78"/>
        <v>2.1212690069457505E-2</v>
      </c>
      <c r="I141" s="39"/>
      <c r="J141" s="39"/>
      <c r="K141" s="39">
        <v>16478</v>
      </c>
      <c r="L141" s="39"/>
    </row>
    <row r="142" spans="1:12" x14ac:dyDescent="0.25">
      <c r="B142" s="153">
        <v>43090</v>
      </c>
      <c r="C142" s="10">
        <v>5000</v>
      </c>
      <c r="D142" s="237">
        <v>15.917999999999999</v>
      </c>
      <c r="E142" s="39">
        <v>16.8</v>
      </c>
      <c r="F142" s="39">
        <f t="shared" si="76"/>
        <v>4410.0000000000073</v>
      </c>
      <c r="G142" s="39">
        <f t="shared" si="77"/>
        <v>79590</v>
      </c>
      <c r="H142" s="226">
        <f t="shared" si="78"/>
        <v>5.5408970976253392E-2</v>
      </c>
      <c r="I142" s="39"/>
      <c r="J142" s="39"/>
      <c r="K142" s="39">
        <v>18624</v>
      </c>
      <c r="L142" s="39"/>
    </row>
    <row r="143" spans="1:12" x14ac:dyDescent="0.25">
      <c r="A143">
        <v>4500</v>
      </c>
      <c r="B143" s="153">
        <v>43090</v>
      </c>
      <c r="C143" s="10">
        <v>4800</v>
      </c>
      <c r="D143" s="237">
        <v>15.877000000000001</v>
      </c>
      <c r="E143" s="39">
        <v>17.05</v>
      </c>
      <c r="F143" s="39">
        <f t="shared" si="76"/>
        <v>5630.4000000000005</v>
      </c>
      <c r="G143" s="39">
        <f t="shared" si="77"/>
        <v>76209.600000000006</v>
      </c>
      <c r="H143" s="226">
        <f t="shared" si="78"/>
        <v>7.3880456005542605E-2</v>
      </c>
      <c r="I143" s="39"/>
      <c r="J143" s="39"/>
      <c r="K143" s="39">
        <v>20244</v>
      </c>
      <c r="L143" s="39"/>
    </row>
    <row r="144" spans="1:12" x14ac:dyDescent="0.25">
      <c r="A144">
        <v>4700</v>
      </c>
      <c r="B144" s="153">
        <v>43096</v>
      </c>
      <c r="C144" s="10">
        <v>4800</v>
      </c>
      <c r="D144" s="237">
        <v>15.877000000000001</v>
      </c>
      <c r="E144" s="39">
        <v>17.010000000000002</v>
      </c>
      <c r="F144" s="39">
        <f t="shared" ref="F144:F145" si="79">C144*(E144-D144)</f>
        <v>5438.4000000000042</v>
      </c>
      <c r="G144" s="39">
        <f t="shared" ref="G144:G145" si="80">D144*C144</f>
        <v>76209.600000000006</v>
      </c>
      <c r="H144" s="226">
        <f t="shared" ref="H144:H145" si="81">(E144-D144)/D144</f>
        <v>7.136108836681998E-2</v>
      </c>
      <c r="I144" s="39"/>
      <c r="J144" s="39">
        <v>69.88</v>
      </c>
      <c r="K144" s="39">
        <v>20245</v>
      </c>
      <c r="L144" s="39"/>
    </row>
    <row r="145" spans="1:12" x14ac:dyDescent="0.25">
      <c r="A145">
        <v>4700</v>
      </c>
      <c r="B145" s="153">
        <v>43102</v>
      </c>
      <c r="C145" s="10">
        <v>4700</v>
      </c>
      <c r="D145" s="237">
        <v>15.84563</v>
      </c>
      <c r="E145" s="39">
        <v>17.38</v>
      </c>
      <c r="F145" s="39">
        <f t="shared" si="79"/>
        <v>7211.5389999999961</v>
      </c>
      <c r="G145" s="39">
        <f t="shared" si="80"/>
        <v>74474.460999999996</v>
      </c>
      <c r="H145" s="226">
        <f t="shared" si="81"/>
        <v>9.6832375866406015E-2</v>
      </c>
      <c r="I145" s="39"/>
      <c r="J145" s="39"/>
      <c r="K145" s="39">
        <v>21827</v>
      </c>
      <c r="L145" s="39"/>
    </row>
    <row r="146" spans="1:12" x14ac:dyDescent="0.25">
      <c r="A146">
        <v>4700</v>
      </c>
      <c r="B146" s="153">
        <v>43103</v>
      </c>
      <c r="C146" s="10">
        <v>4700</v>
      </c>
      <c r="D146" s="237">
        <v>15.84563</v>
      </c>
      <c r="E146" s="39">
        <v>17.670000000000002</v>
      </c>
      <c r="F146" s="39">
        <f t="shared" ref="F146:F147" si="82">C146*(E146-D146)</f>
        <v>8574.5390000000079</v>
      </c>
      <c r="G146" s="39">
        <f t="shared" ref="G146:G147" si="83">D146*C146</f>
        <v>74474.460999999996</v>
      </c>
      <c r="H146" s="226">
        <f t="shared" ref="H146:H147" si="84">(E146-D146)/D146</f>
        <v>0.11513395175830825</v>
      </c>
      <c r="I146" s="39"/>
      <c r="J146" s="39">
        <v>73</v>
      </c>
      <c r="K146" s="39">
        <v>23190</v>
      </c>
      <c r="L146" s="39"/>
    </row>
    <row r="147" spans="1:12" x14ac:dyDescent="0.25">
      <c r="A147">
        <v>4600</v>
      </c>
      <c r="B147" s="153">
        <v>43104</v>
      </c>
      <c r="C147" s="10">
        <v>4600</v>
      </c>
      <c r="D147" s="237">
        <v>15.8</v>
      </c>
      <c r="E147" s="39">
        <v>18.12</v>
      </c>
      <c r="F147" s="39">
        <f t="shared" si="82"/>
        <v>10672.000000000002</v>
      </c>
      <c r="G147" s="39">
        <f t="shared" si="83"/>
        <v>72680</v>
      </c>
      <c r="H147" s="226">
        <f t="shared" si="84"/>
        <v>0.14683544303797469</v>
      </c>
      <c r="I147" s="39"/>
      <c r="J147" s="39"/>
      <c r="K147" s="39">
        <v>25283</v>
      </c>
      <c r="L147" s="39"/>
    </row>
    <row r="148" spans="1:12" x14ac:dyDescent="0.25">
      <c r="A148">
        <v>4600</v>
      </c>
      <c r="B148" s="153">
        <v>43105</v>
      </c>
      <c r="C148" s="10">
        <v>4600</v>
      </c>
      <c r="D148" s="237">
        <v>15.8</v>
      </c>
      <c r="E148" s="39">
        <v>17.89</v>
      </c>
      <c r="F148" s="39">
        <f t="shared" ref="F148" si="85">C148*(E148-D148)</f>
        <v>9614</v>
      </c>
      <c r="G148" s="39">
        <f t="shared" ref="G148" si="86">D148*C148</f>
        <v>72680</v>
      </c>
      <c r="H148" s="226">
        <f t="shared" ref="H148" si="87">(E148-D148)/D148</f>
        <v>0.13227848101265821</v>
      </c>
      <c r="I148" s="39"/>
      <c r="J148" s="39">
        <v>59.81</v>
      </c>
      <c r="K148" s="39">
        <v>24225</v>
      </c>
      <c r="L148" s="39"/>
    </row>
    <row r="149" spans="1:12" x14ac:dyDescent="0.25">
      <c r="A149">
        <v>4600</v>
      </c>
      <c r="B149" s="153">
        <v>43109</v>
      </c>
      <c r="C149" s="10">
        <v>4600</v>
      </c>
      <c r="D149" s="237">
        <v>15.8</v>
      </c>
      <c r="E149" s="39">
        <v>18.05</v>
      </c>
      <c r="F149" s="39">
        <f t="shared" ref="F149:F156" si="88">C149*(E149-D149)</f>
        <v>10350</v>
      </c>
      <c r="G149" s="39">
        <f t="shared" ref="G149:G156" si="89">D149*C149</f>
        <v>72680</v>
      </c>
      <c r="H149" s="226">
        <f t="shared" ref="H149:H156" si="90">(E149-D149)/D149</f>
        <v>0.14240506329113922</v>
      </c>
      <c r="I149" s="39"/>
      <c r="J149" s="39">
        <v>73.349999999999994</v>
      </c>
      <c r="K149" s="39">
        <v>24961</v>
      </c>
      <c r="L149" s="39"/>
    </row>
    <row r="150" spans="1:12" x14ac:dyDescent="0.25">
      <c r="A150">
        <v>4233</v>
      </c>
      <c r="B150" s="153">
        <v>43111</v>
      </c>
      <c r="C150" s="10">
        <v>4233</v>
      </c>
      <c r="D150" s="237">
        <v>15.564</v>
      </c>
      <c r="E150" s="39">
        <v>18.600000000000001</v>
      </c>
      <c r="F150" s="39">
        <f t="shared" si="88"/>
        <v>12851.388000000006</v>
      </c>
      <c r="G150" s="39">
        <f t="shared" si="89"/>
        <v>65882.411999999997</v>
      </c>
      <c r="H150" s="226">
        <f t="shared" si="90"/>
        <v>0.19506553585196615</v>
      </c>
      <c r="I150" s="39"/>
      <c r="J150" s="39"/>
      <c r="K150" s="39">
        <v>27465</v>
      </c>
      <c r="L150" s="39"/>
    </row>
    <row r="151" spans="1:12" x14ac:dyDescent="0.25">
      <c r="A151">
        <v>4100</v>
      </c>
      <c r="B151" s="153">
        <v>43112</v>
      </c>
      <c r="C151" s="10">
        <v>4100</v>
      </c>
      <c r="D151" s="237">
        <v>15.455299999999999</v>
      </c>
      <c r="E151" s="39">
        <v>18.82</v>
      </c>
      <c r="F151" s="39">
        <f t="shared" si="88"/>
        <v>13795.270000000004</v>
      </c>
      <c r="G151" s="39">
        <f t="shared" si="89"/>
        <v>63366.729999999996</v>
      </c>
      <c r="H151" s="226">
        <f t="shared" si="90"/>
        <v>0.21770525321410786</v>
      </c>
      <c r="I151" s="39"/>
      <c r="J151" s="39">
        <v>76.94</v>
      </c>
      <c r="K151" s="39">
        <v>28411</v>
      </c>
      <c r="L151" s="39"/>
    </row>
    <row r="152" spans="1:12" x14ac:dyDescent="0.25">
      <c r="A152">
        <v>4100</v>
      </c>
      <c r="B152" s="153">
        <v>43116</v>
      </c>
      <c r="C152" s="10">
        <v>4300</v>
      </c>
      <c r="D152" s="237">
        <v>15.59</v>
      </c>
      <c r="E152" s="39">
        <v>18.239999999999998</v>
      </c>
      <c r="F152" s="39">
        <f t="shared" si="88"/>
        <v>11394.999999999995</v>
      </c>
      <c r="G152" s="39">
        <f t="shared" si="89"/>
        <v>67037</v>
      </c>
      <c r="H152" s="226">
        <f t="shared" si="90"/>
        <v>0.1699807568954457</v>
      </c>
      <c r="I152" s="39"/>
      <c r="J152" s="39"/>
      <c r="K152" s="39">
        <v>26011</v>
      </c>
      <c r="L152" s="39"/>
    </row>
    <row r="153" spans="1:12" x14ac:dyDescent="0.25">
      <c r="A153">
        <v>4100</v>
      </c>
      <c r="B153" s="153">
        <v>43116</v>
      </c>
      <c r="C153" s="10">
        <v>4500</v>
      </c>
      <c r="D153" s="237">
        <v>15.708</v>
      </c>
      <c r="E153" s="39">
        <v>18.239999999999998</v>
      </c>
      <c r="F153" s="39">
        <f t="shared" si="88"/>
        <v>11393.999999999993</v>
      </c>
      <c r="G153" s="39">
        <f t="shared" si="89"/>
        <v>70686</v>
      </c>
      <c r="H153" s="226">
        <f t="shared" si="90"/>
        <v>0.16119174942704342</v>
      </c>
      <c r="I153" s="39"/>
      <c r="J153" s="39"/>
      <c r="K153" s="39">
        <v>26011</v>
      </c>
      <c r="L153" s="39"/>
    </row>
    <row r="154" spans="1:12" ht="15" customHeight="1" x14ac:dyDescent="0.25">
      <c r="B154" s="153">
        <v>43117</v>
      </c>
      <c r="C154" s="10">
        <v>4100</v>
      </c>
      <c r="D154" s="237">
        <v>15.41</v>
      </c>
      <c r="E154" s="39">
        <v>18.600000000000001</v>
      </c>
      <c r="F154" s="39">
        <f t="shared" si="88"/>
        <v>13079.000000000005</v>
      </c>
      <c r="G154" s="39">
        <f t="shared" si="89"/>
        <v>63181</v>
      </c>
      <c r="H154" s="226">
        <f t="shared" si="90"/>
        <v>0.20700843608046732</v>
      </c>
      <c r="I154" s="39"/>
      <c r="J154" s="39"/>
      <c r="K154" s="39">
        <v>27692</v>
      </c>
      <c r="L154" s="39"/>
    </row>
    <row r="155" spans="1:12" x14ac:dyDescent="0.25">
      <c r="A155">
        <v>3500</v>
      </c>
      <c r="B155" s="153">
        <v>43117</v>
      </c>
      <c r="C155" s="10">
        <v>4000</v>
      </c>
      <c r="D155" s="237">
        <v>15.321</v>
      </c>
      <c r="E155" s="39">
        <v>18.989999999999998</v>
      </c>
      <c r="F155" s="39">
        <f t="shared" si="88"/>
        <v>14675.999999999995</v>
      </c>
      <c r="G155" s="39">
        <f t="shared" si="89"/>
        <v>61284</v>
      </c>
      <c r="H155" s="226">
        <f t="shared" si="90"/>
        <v>0.2394752300763657</v>
      </c>
      <c r="I155" s="39"/>
      <c r="J155" s="39">
        <v>66.36</v>
      </c>
      <c r="K155" s="39">
        <v>29291</v>
      </c>
      <c r="L155" s="39"/>
    </row>
    <row r="156" spans="1:12" x14ac:dyDescent="0.25">
      <c r="A156">
        <v>3300</v>
      </c>
      <c r="B156" s="153">
        <v>43123</v>
      </c>
      <c r="C156" s="7">
        <v>4000</v>
      </c>
      <c r="D156" s="431">
        <v>15.303000000000001</v>
      </c>
      <c r="E156" s="39">
        <v>19.22</v>
      </c>
      <c r="F156" s="39">
        <f t="shared" si="88"/>
        <v>15667.999999999993</v>
      </c>
      <c r="G156" s="39">
        <f t="shared" si="89"/>
        <v>61212</v>
      </c>
      <c r="H156" s="226">
        <f t="shared" si="90"/>
        <v>0.25596288309481785</v>
      </c>
      <c r="I156" s="39"/>
      <c r="J156" s="39">
        <v>70.61</v>
      </c>
      <c r="K156" s="39">
        <v>30285</v>
      </c>
      <c r="L156" s="39"/>
    </row>
    <row r="157" spans="1:12" x14ac:dyDescent="0.25">
      <c r="A157">
        <v>3300</v>
      </c>
      <c r="B157" s="153">
        <v>43125</v>
      </c>
      <c r="C157" s="10">
        <v>4100</v>
      </c>
      <c r="D157" s="237">
        <v>15.39</v>
      </c>
      <c r="E157" s="39">
        <v>18.68</v>
      </c>
      <c r="F157" s="39">
        <f t="shared" ref="F157" si="91">C157*(E157-D157)</f>
        <v>13488.999999999996</v>
      </c>
      <c r="G157" s="39">
        <f t="shared" ref="G157" si="92">D157*C157</f>
        <v>63099</v>
      </c>
      <c r="H157" s="226">
        <f t="shared" ref="H157" si="93">(E157-D157)/D157</f>
        <v>0.21377517868745932</v>
      </c>
      <c r="I157" s="39"/>
      <c r="J157" s="39"/>
      <c r="K157" s="39">
        <v>28105</v>
      </c>
      <c r="L157" s="39"/>
    </row>
    <row r="158" spans="1:12" x14ac:dyDescent="0.25">
      <c r="A158">
        <v>3300</v>
      </c>
      <c r="B158" s="153">
        <v>43126</v>
      </c>
      <c r="C158" s="10">
        <v>4100</v>
      </c>
      <c r="D158" s="237">
        <v>15.39</v>
      </c>
      <c r="E158" s="39">
        <v>18.84</v>
      </c>
      <c r="F158" s="39">
        <f t="shared" ref="F158:F171" si="94">C158*(E158-D158)</f>
        <v>14144.999999999996</v>
      </c>
      <c r="G158" s="39">
        <f t="shared" ref="G158:G171" si="95">D158*C158</f>
        <v>63099</v>
      </c>
      <c r="H158" s="226">
        <f t="shared" ref="H158:H171" si="96">(E158-D158)/D158</f>
        <v>0.22417153996101358</v>
      </c>
      <c r="I158" s="39"/>
      <c r="J158" s="39">
        <v>62.61</v>
      </c>
      <c r="K158" s="39">
        <v>28106</v>
      </c>
      <c r="L158" s="39"/>
    </row>
    <row r="159" spans="1:12" x14ac:dyDescent="0.25">
      <c r="A159">
        <v>3300</v>
      </c>
      <c r="B159" s="153">
        <v>43130</v>
      </c>
      <c r="C159" s="10">
        <v>4800</v>
      </c>
      <c r="D159" s="237">
        <v>15.803000000000001</v>
      </c>
      <c r="E159" s="39">
        <v>18.059999999999999</v>
      </c>
      <c r="F159" s="39">
        <f t="shared" si="94"/>
        <v>10833.599999999989</v>
      </c>
      <c r="G159" s="39">
        <f t="shared" si="95"/>
        <v>75854.400000000009</v>
      </c>
      <c r="H159" s="226">
        <f t="shared" si="96"/>
        <v>0.14282098335759019</v>
      </c>
      <c r="I159" s="39"/>
      <c r="J159" s="39"/>
      <c r="K159" s="39">
        <v>25451</v>
      </c>
      <c r="L159" s="39"/>
    </row>
    <row r="160" spans="1:12" x14ac:dyDescent="0.25">
      <c r="A160">
        <v>3300</v>
      </c>
      <c r="B160" s="153">
        <v>43133</v>
      </c>
      <c r="C160" s="10">
        <v>5000</v>
      </c>
      <c r="D160" s="237">
        <v>15.874000000000001</v>
      </c>
      <c r="E160" s="39">
        <v>17.52</v>
      </c>
      <c r="F160" s="39">
        <f t="shared" si="94"/>
        <v>8229.9999999999945</v>
      </c>
      <c r="G160" s="39">
        <f t="shared" si="95"/>
        <v>79370</v>
      </c>
      <c r="H160" s="226">
        <f t="shared" si="96"/>
        <v>0.10369157112259034</v>
      </c>
      <c r="I160" s="39"/>
      <c r="J160" s="39"/>
      <c r="K160" s="39">
        <v>22847</v>
      </c>
      <c r="L160" s="39"/>
    </row>
    <row r="161" spans="1:26" x14ac:dyDescent="0.25">
      <c r="A161">
        <v>3300</v>
      </c>
      <c r="B161" s="153">
        <v>43139</v>
      </c>
      <c r="C161" s="10">
        <v>5500</v>
      </c>
      <c r="D161" s="237">
        <v>15.87</v>
      </c>
      <c r="E161" s="39">
        <v>15.68</v>
      </c>
      <c r="F161" s="39">
        <f t="shared" si="94"/>
        <v>-1044.9999999999973</v>
      </c>
      <c r="G161" s="39">
        <f t="shared" si="95"/>
        <v>87285</v>
      </c>
      <c r="H161" s="226">
        <f t="shared" si="96"/>
        <v>-1.1972274732199088E-2</v>
      </c>
      <c r="I161" s="39"/>
      <c r="J161" s="39">
        <v>32.950000000000003</v>
      </c>
      <c r="K161" s="39">
        <v>13547</v>
      </c>
      <c r="L161" s="39">
        <v>60.44</v>
      </c>
    </row>
    <row r="162" spans="1:26" x14ac:dyDescent="0.25">
      <c r="B162" s="153">
        <v>43140</v>
      </c>
      <c r="C162" s="10">
        <v>6000</v>
      </c>
      <c r="D162" s="237">
        <v>15.8246</v>
      </c>
      <c r="E162" s="39">
        <v>15.51</v>
      </c>
      <c r="F162" s="39">
        <f t="shared" si="94"/>
        <v>-1887.6000000000026</v>
      </c>
      <c r="G162" s="39">
        <f t="shared" si="95"/>
        <v>94947.6</v>
      </c>
      <c r="H162" s="226">
        <f t="shared" si="96"/>
        <v>-1.9880439316001697E-2</v>
      </c>
      <c r="I162" s="39"/>
      <c r="J162" s="39"/>
      <c r="K162" s="39"/>
      <c r="L162" s="39"/>
    </row>
    <row r="163" spans="1:26" x14ac:dyDescent="0.25">
      <c r="B163" s="153">
        <v>43140</v>
      </c>
      <c r="C163" s="10">
        <v>5500</v>
      </c>
      <c r="D163" s="237">
        <v>15.85</v>
      </c>
      <c r="E163" s="39">
        <v>15.51</v>
      </c>
      <c r="F163" s="39">
        <f t="shared" si="94"/>
        <v>-1869.9999999999993</v>
      </c>
      <c r="G163" s="39">
        <f t="shared" si="95"/>
        <v>87175</v>
      </c>
      <c r="H163" s="226">
        <f t="shared" si="96"/>
        <v>-2.1451104100946364E-2</v>
      </c>
      <c r="I163" s="39"/>
      <c r="J163" s="39"/>
      <c r="K163" s="39"/>
      <c r="L163" s="39"/>
    </row>
    <row r="164" spans="1:26" x14ac:dyDescent="0.25">
      <c r="B164" s="153">
        <v>43140</v>
      </c>
      <c r="C164" s="434">
        <v>6000</v>
      </c>
      <c r="D164" s="656">
        <v>15.795999999999999</v>
      </c>
      <c r="E164" s="39">
        <v>15.51</v>
      </c>
      <c r="F164" s="39">
        <f t="shared" si="94"/>
        <v>-1715.9999999999975</v>
      </c>
      <c r="G164" s="39">
        <f t="shared" si="95"/>
        <v>94776</v>
      </c>
      <c r="H164" s="226">
        <f t="shared" si="96"/>
        <v>-1.8105849582172675E-2</v>
      </c>
      <c r="I164" s="39">
        <v>15.75</v>
      </c>
      <c r="J164" s="39"/>
      <c r="K164" s="39"/>
      <c r="L164" s="39"/>
    </row>
    <row r="165" spans="1:26" x14ac:dyDescent="0.25">
      <c r="A165">
        <v>2300</v>
      </c>
      <c r="B165" s="153">
        <v>43140</v>
      </c>
      <c r="C165" s="10">
        <v>5500</v>
      </c>
      <c r="D165" s="237">
        <v>15.824999999999999</v>
      </c>
      <c r="E165" s="39">
        <v>15.51</v>
      </c>
      <c r="F165" s="39">
        <f t="shared" si="94"/>
        <v>-1732.4999999999973</v>
      </c>
      <c r="G165" s="39">
        <f t="shared" si="95"/>
        <v>87037.5</v>
      </c>
      <c r="H165" s="226">
        <f t="shared" si="96"/>
        <v>-1.990521327014215E-2</v>
      </c>
      <c r="I165" s="39"/>
      <c r="J165" s="39"/>
      <c r="K165" s="39">
        <v>12882</v>
      </c>
      <c r="L165" s="39">
        <v>59.18</v>
      </c>
    </row>
    <row r="166" spans="1:26" x14ac:dyDescent="0.25">
      <c r="A166">
        <v>1800</v>
      </c>
      <c r="B166" s="153">
        <v>43143</v>
      </c>
      <c r="C166" s="10">
        <v>5000</v>
      </c>
      <c r="D166" s="237">
        <v>15.77</v>
      </c>
      <c r="E166" s="39">
        <v>16.27</v>
      </c>
      <c r="F166" s="39">
        <f t="shared" si="94"/>
        <v>2500</v>
      </c>
      <c r="G166" s="39">
        <f t="shared" si="95"/>
        <v>78850</v>
      </c>
      <c r="H166" s="226">
        <f t="shared" si="96"/>
        <v>3.1705770450221944E-2</v>
      </c>
      <c r="I166" s="39"/>
      <c r="J166" s="39"/>
      <c r="K166" s="39">
        <v>17117</v>
      </c>
      <c r="L166" s="39"/>
    </row>
    <row r="167" spans="1:26" x14ac:dyDescent="0.25">
      <c r="A167">
        <v>800</v>
      </c>
      <c r="B167" s="153">
        <v>43146</v>
      </c>
      <c r="C167" s="10">
        <v>5000</v>
      </c>
      <c r="D167" s="237">
        <v>15.682</v>
      </c>
      <c r="E167" s="39">
        <v>16.32</v>
      </c>
      <c r="F167" s="39">
        <f t="shared" si="94"/>
        <v>3189.9999999999995</v>
      </c>
      <c r="G167" s="39">
        <f t="shared" si="95"/>
        <v>78410</v>
      </c>
      <c r="H167" s="226">
        <f t="shared" si="96"/>
        <v>4.0683586277260549E-2</v>
      </c>
      <c r="I167" s="39"/>
      <c r="J167" s="39"/>
      <c r="K167" s="39">
        <v>17807</v>
      </c>
      <c r="L167" s="39"/>
    </row>
    <row r="168" spans="1:26" x14ac:dyDescent="0.25">
      <c r="A168">
        <v>1200</v>
      </c>
      <c r="B168" s="153">
        <v>43147</v>
      </c>
      <c r="C168" s="10">
        <v>5500</v>
      </c>
      <c r="D168" s="237">
        <v>15.688000000000001</v>
      </c>
      <c r="E168" s="39">
        <v>15.69</v>
      </c>
      <c r="F168" s="39">
        <f t="shared" si="94"/>
        <v>10.999999999993904</v>
      </c>
      <c r="G168" s="39">
        <f t="shared" si="95"/>
        <v>86284</v>
      </c>
      <c r="H168" s="226">
        <f t="shared" si="96"/>
        <v>1.2748597654250966E-4</v>
      </c>
      <c r="I168" s="39"/>
      <c r="J168" s="39"/>
      <c r="K168" s="39">
        <v>14407</v>
      </c>
      <c r="L168" s="39"/>
    </row>
    <row r="169" spans="1:26" x14ac:dyDescent="0.25">
      <c r="A169">
        <v>800</v>
      </c>
      <c r="B169" s="153">
        <v>43151</v>
      </c>
      <c r="C169" s="10">
        <v>5000</v>
      </c>
      <c r="D169" s="237">
        <v>15.6388</v>
      </c>
      <c r="E169" s="39">
        <v>16.18</v>
      </c>
      <c r="F169" s="39">
        <f t="shared" si="94"/>
        <v>2705.9999999999995</v>
      </c>
      <c r="G169" s="39">
        <f t="shared" si="95"/>
        <v>78194</v>
      </c>
      <c r="H169" s="226">
        <f t="shared" si="96"/>
        <v>3.4606235772565663E-2</v>
      </c>
      <c r="I169" s="39"/>
      <c r="J169" s="39"/>
      <c r="K169" s="39">
        <v>17321</v>
      </c>
      <c r="L169" s="39"/>
      <c r="Z169" s="807"/>
    </row>
    <row r="170" spans="1:26" x14ac:dyDescent="0.25">
      <c r="A170">
        <v>800</v>
      </c>
      <c r="B170" s="153">
        <v>43151</v>
      </c>
      <c r="C170" s="10">
        <v>5500</v>
      </c>
      <c r="D170" s="237">
        <v>15.654999999999999</v>
      </c>
      <c r="E170" s="39">
        <v>15.8</v>
      </c>
      <c r="F170" s="39">
        <f t="shared" si="94"/>
        <v>797.50000000000739</v>
      </c>
      <c r="G170" s="39">
        <f t="shared" si="95"/>
        <v>86102.5</v>
      </c>
      <c r="H170" s="226">
        <f t="shared" si="96"/>
        <v>9.2622165442351554E-3</v>
      </c>
      <c r="I170" s="39"/>
      <c r="J170" s="39"/>
      <c r="K170" s="39">
        <v>15521</v>
      </c>
      <c r="L170" s="39"/>
      <c r="Z170" s="807"/>
    </row>
    <row r="171" spans="1:26" x14ac:dyDescent="0.25">
      <c r="A171">
        <v>800</v>
      </c>
      <c r="B171" s="153">
        <v>43152</v>
      </c>
      <c r="C171" s="434">
        <v>6000</v>
      </c>
      <c r="D171" s="656">
        <v>15.637</v>
      </c>
      <c r="E171" s="39">
        <v>15.3</v>
      </c>
      <c r="F171" s="39">
        <f t="shared" si="94"/>
        <v>-2021.9999999999984</v>
      </c>
      <c r="G171" s="39">
        <f t="shared" si="95"/>
        <v>93822</v>
      </c>
      <c r="H171" s="226">
        <f t="shared" si="96"/>
        <v>-2.1551448487561537E-2</v>
      </c>
      <c r="I171" s="197" t="s">
        <v>988</v>
      </c>
      <c r="J171" s="39"/>
      <c r="K171" s="39">
        <v>12591</v>
      </c>
      <c r="L171" s="39"/>
      <c r="Z171" s="807"/>
    </row>
    <row r="172" spans="1:26" x14ac:dyDescent="0.25">
      <c r="A172">
        <v>1100</v>
      </c>
      <c r="B172" s="153">
        <v>43156</v>
      </c>
      <c r="C172" s="10">
        <v>6000</v>
      </c>
      <c r="D172" s="237">
        <v>15.637</v>
      </c>
      <c r="E172" s="39">
        <v>15.54</v>
      </c>
      <c r="F172" s="39">
        <f t="shared" ref="F172:F174" si="97">C172*(E172-D172)</f>
        <v>-582.00000000000784</v>
      </c>
      <c r="G172" s="39">
        <f t="shared" ref="G172:G174" si="98">D172*C172</f>
        <v>93822</v>
      </c>
      <c r="H172" s="226">
        <f t="shared" ref="H172:H174" si="99">(E172-D172)/D172</f>
        <v>-6.2032359148175035E-3</v>
      </c>
      <c r="I172" s="197"/>
      <c r="J172" s="39"/>
      <c r="K172" s="39">
        <v>14031</v>
      </c>
      <c r="L172" s="39">
        <v>63.55</v>
      </c>
      <c r="Z172" s="808"/>
    </row>
    <row r="173" spans="1:26" x14ac:dyDescent="0.25">
      <c r="A173">
        <v>1100</v>
      </c>
      <c r="B173" s="153">
        <v>43159</v>
      </c>
      <c r="C173" s="10">
        <v>6400</v>
      </c>
      <c r="D173" s="237">
        <v>15.582000000000001</v>
      </c>
      <c r="E173" s="39">
        <v>14.52</v>
      </c>
      <c r="F173" s="39">
        <f t="shared" si="97"/>
        <v>-6796.8000000000075</v>
      </c>
      <c r="G173" s="39">
        <f t="shared" si="98"/>
        <v>99724.800000000003</v>
      </c>
      <c r="H173" s="226">
        <f t="shared" si="99"/>
        <v>-6.8155564112437506E-2</v>
      </c>
      <c r="I173" s="39">
        <v>15.5</v>
      </c>
      <c r="J173" s="39"/>
      <c r="K173" s="39">
        <v>7819</v>
      </c>
      <c r="L173" s="39"/>
      <c r="Z173" s="808"/>
    </row>
    <row r="174" spans="1:26" x14ac:dyDescent="0.25">
      <c r="A174">
        <v>2000</v>
      </c>
      <c r="B174" s="153">
        <v>43165</v>
      </c>
      <c r="C174" s="10">
        <v>6400</v>
      </c>
      <c r="D174" s="237">
        <v>15.582000000000001</v>
      </c>
      <c r="E174" s="39">
        <v>15.03</v>
      </c>
      <c r="F174" s="39">
        <f t="shared" si="97"/>
        <v>-3532.8000000000088</v>
      </c>
      <c r="G174" s="39">
        <f t="shared" si="98"/>
        <v>99724.800000000003</v>
      </c>
      <c r="H174" s="226">
        <f t="shared" si="99"/>
        <v>-3.542549095109751E-2</v>
      </c>
      <c r="I174" s="39"/>
      <c r="J174" s="39"/>
      <c r="K174" s="39">
        <v>11083</v>
      </c>
      <c r="L174" s="39"/>
      <c r="Z174" s="808"/>
    </row>
    <row r="175" spans="1:26" x14ac:dyDescent="0.25">
      <c r="A175">
        <v>2000</v>
      </c>
      <c r="B175" s="153">
        <v>43168</v>
      </c>
      <c r="C175" s="10">
        <v>6400</v>
      </c>
      <c r="D175" s="237">
        <v>15.582000000000001</v>
      </c>
      <c r="E175" s="39">
        <v>15.22</v>
      </c>
      <c r="F175" s="39">
        <f t="shared" ref="F175" si="100">C175*(E175-D175)</f>
        <v>-2316.8000000000006</v>
      </c>
      <c r="G175" s="39">
        <f t="shared" ref="G175" si="101">D175*C175</f>
        <v>99724.800000000003</v>
      </c>
      <c r="H175" s="226">
        <f t="shared" ref="H175" si="102">(E175-D175)/D175</f>
        <v>-2.3231934283147227E-2</v>
      </c>
      <c r="I175" s="39"/>
      <c r="J175" s="39"/>
      <c r="K175" s="39">
        <v>12299</v>
      </c>
      <c r="L175" s="39"/>
    </row>
    <row r="176" spans="1:26" x14ac:dyDescent="0.25">
      <c r="B176" s="153"/>
      <c r="C176" s="10"/>
      <c r="D176" s="237"/>
      <c r="E176" s="39"/>
      <c r="F176" s="39"/>
      <c r="G176" s="39"/>
      <c r="H176" s="226"/>
      <c r="I176" s="39"/>
      <c r="J176" s="39"/>
      <c r="K176" s="39"/>
      <c r="L176" s="39"/>
    </row>
    <row r="177" spans="2:26" x14ac:dyDescent="0.25">
      <c r="B177" s="153"/>
      <c r="C177" s="10"/>
      <c r="D177" s="237"/>
      <c r="E177" s="39"/>
      <c r="F177" s="39"/>
      <c r="G177" s="39"/>
      <c r="H177" s="226"/>
      <c r="I177" s="39"/>
      <c r="J177" s="39"/>
      <c r="K177" s="39"/>
      <c r="L177" s="39"/>
      <c r="Z177" s="815"/>
    </row>
    <row r="178" spans="2:26" x14ac:dyDescent="0.25">
      <c r="B178" s="153"/>
      <c r="C178" s="10"/>
      <c r="D178" s="237"/>
      <c r="E178" s="39"/>
      <c r="F178" s="39"/>
      <c r="G178" s="39"/>
      <c r="H178" s="226"/>
      <c r="I178" s="39"/>
      <c r="J178" s="39"/>
      <c r="K178" s="39"/>
      <c r="L178" s="39"/>
      <c r="Z178" s="815"/>
    </row>
    <row r="179" spans="2:26" x14ac:dyDescent="0.25">
      <c r="B179" s="153"/>
      <c r="C179" s="10"/>
      <c r="D179" s="237"/>
      <c r="E179" s="39"/>
      <c r="F179" s="39"/>
      <c r="G179" s="39"/>
      <c r="H179" s="226"/>
      <c r="I179" s="39"/>
      <c r="J179" s="39"/>
      <c r="K179" s="39"/>
      <c r="L179" s="39"/>
      <c r="Z179" s="815"/>
    </row>
    <row r="181" spans="2:26" x14ac:dyDescent="0.25">
      <c r="B181" s="632" t="s">
        <v>113</v>
      </c>
      <c r="C181" s="497" t="s">
        <v>146</v>
      </c>
      <c r="D181" s="633" t="s">
        <v>145</v>
      </c>
      <c r="E181" s="499" t="s">
        <v>147</v>
      </c>
      <c r="F181" s="500" t="s">
        <v>65</v>
      </c>
      <c r="G181" s="501" t="s">
        <v>151</v>
      </c>
      <c r="H181" s="500" t="s">
        <v>88</v>
      </c>
      <c r="I181" s="501" t="s">
        <v>154</v>
      </c>
    </row>
    <row r="182" spans="2:26" x14ac:dyDescent="0.25">
      <c r="B182" s="634">
        <v>42305</v>
      </c>
      <c r="C182" s="370">
        <v>2000</v>
      </c>
      <c r="D182" s="635">
        <v>34.06</v>
      </c>
      <c r="E182" s="371">
        <v>17.68</v>
      </c>
      <c r="F182" s="371">
        <v>-32767.45</v>
      </c>
      <c r="G182" s="371">
        <f t="shared" ref="G182:G188" si="103">IF(C182=0, 0,D182*C182)</f>
        <v>68120</v>
      </c>
      <c r="H182" s="373">
        <f t="shared" ref="H182:H188" si="104">IF(C182=0, D182, (E182-D182)/D182)</f>
        <v>-0.48091603053435117</v>
      </c>
      <c r="I182" s="371"/>
    </row>
    <row r="183" spans="2:26" x14ac:dyDescent="0.25">
      <c r="B183" s="634">
        <v>42307</v>
      </c>
      <c r="C183" s="370">
        <v>0</v>
      </c>
      <c r="D183" s="635" t="s">
        <v>128</v>
      </c>
      <c r="E183" s="371">
        <v>17.55</v>
      </c>
      <c r="F183" s="371">
        <v>-30722.2</v>
      </c>
      <c r="G183" s="371">
        <f t="shared" si="103"/>
        <v>0</v>
      </c>
      <c r="H183" s="373" t="str">
        <f t="shared" si="104"/>
        <v>N/A</v>
      </c>
      <c r="I183" s="371"/>
    </row>
    <row r="184" spans="2:26" x14ac:dyDescent="0.25">
      <c r="B184" s="634">
        <v>42310</v>
      </c>
      <c r="C184" s="370">
        <v>0</v>
      </c>
      <c r="D184" s="635" t="s">
        <v>128</v>
      </c>
      <c r="E184" s="371">
        <v>19.010000000000002</v>
      </c>
      <c r="F184" s="371">
        <v>-30693.25</v>
      </c>
      <c r="G184" s="371">
        <f t="shared" si="103"/>
        <v>0</v>
      </c>
      <c r="H184" s="373" t="str">
        <f t="shared" si="104"/>
        <v>N/A</v>
      </c>
      <c r="I184" s="371"/>
    </row>
    <row r="185" spans="2:26" x14ac:dyDescent="0.25">
      <c r="B185" s="634">
        <v>42314</v>
      </c>
      <c r="C185" s="370">
        <v>2500</v>
      </c>
      <c r="D185" s="635">
        <v>30.24</v>
      </c>
      <c r="E185" s="371">
        <v>18.29</v>
      </c>
      <c r="F185" s="371">
        <v>-29878.25</v>
      </c>
      <c r="G185" s="371">
        <f t="shared" si="103"/>
        <v>75600</v>
      </c>
      <c r="H185" s="373">
        <f t="shared" si="104"/>
        <v>-0.39517195767195767</v>
      </c>
      <c r="I185" s="371"/>
    </row>
    <row r="186" spans="2:26" x14ac:dyDescent="0.25">
      <c r="B186" s="634">
        <v>42318</v>
      </c>
      <c r="C186" s="370">
        <v>0</v>
      </c>
      <c r="D186" s="635" t="s">
        <v>128</v>
      </c>
      <c r="E186" s="371">
        <v>18.78</v>
      </c>
      <c r="F186" s="371">
        <v>-28604.09</v>
      </c>
      <c r="G186" s="371">
        <f t="shared" si="103"/>
        <v>0</v>
      </c>
      <c r="H186" s="373" t="str">
        <f t="shared" si="104"/>
        <v>N/A</v>
      </c>
      <c r="I186" s="371"/>
    </row>
    <row r="187" spans="2:26" x14ac:dyDescent="0.25">
      <c r="B187" s="634">
        <v>42328</v>
      </c>
      <c r="C187" s="370">
        <v>3078</v>
      </c>
      <c r="D187" s="635">
        <v>26.76</v>
      </c>
      <c r="E187" s="371">
        <v>17.440000000000001</v>
      </c>
      <c r="F187" s="371">
        <v>-28696.448999999906</v>
      </c>
      <c r="G187" s="371">
        <f t="shared" si="103"/>
        <v>82367.28</v>
      </c>
      <c r="H187" s="373">
        <f t="shared" si="104"/>
        <v>-0.34828101644245141</v>
      </c>
      <c r="I187" s="371"/>
      <c r="N187" s="70"/>
    </row>
    <row r="188" spans="2:26" x14ac:dyDescent="0.25">
      <c r="B188" s="634">
        <v>42331</v>
      </c>
      <c r="C188" s="370">
        <v>0</v>
      </c>
      <c r="D188" s="635" t="s">
        <v>128</v>
      </c>
      <c r="E188" s="371">
        <v>17.53</v>
      </c>
      <c r="F188" s="371">
        <v>-28051.068999999901</v>
      </c>
      <c r="G188" s="371">
        <f t="shared" si="103"/>
        <v>0</v>
      </c>
      <c r="H188" s="373" t="str">
        <f t="shared" si="104"/>
        <v>N/A</v>
      </c>
      <c r="I188" s="371"/>
    </row>
    <row r="189" spans="2:26" x14ac:dyDescent="0.25">
      <c r="B189" s="634">
        <v>42335</v>
      </c>
      <c r="C189" s="370">
        <v>3078</v>
      </c>
      <c r="D189" s="635">
        <v>26.85</v>
      </c>
      <c r="E189" s="371">
        <v>17.73</v>
      </c>
      <c r="F189" s="371">
        <f>C189*(E189-D189)</f>
        <v>-28071.360000000004</v>
      </c>
      <c r="G189" s="371">
        <f>D189*C189</f>
        <v>82644.3</v>
      </c>
      <c r="H189" s="372">
        <f>(E189-D189)/D189</f>
        <v>-0.33966480446927377</v>
      </c>
      <c r="I189" s="371"/>
    </row>
    <row r="190" spans="2:26" x14ac:dyDescent="0.25">
      <c r="B190" s="634">
        <v>42335</v>
      </c>
      <c r="C190" s="370">
        <v>3578</v>
      </c>
      <c r="D190" s="635">
        <v>25.55</v>
      </c>
      <c r="E190" s="371">
        <v>17.440000000000001</v>
      </c>
      <c r="F190" s="371">
        <f t="shared" ref="F190:F221" si="105">C190*(E190-D190)</f>
        <v>-29017.579999999998</v>
      </c>
      <c r="G190" s="371">
        <f t="shared" ref="G190:G219" si="106">D190*C190</f>
        <v>91417.900000000009</v>
      </c>
      <c r="H190" s="372">
        <f t="shared" ref="H190:H219" si="107">(E190-D190)/D190</f>
        <v>-0.31741682974559682</v>
      </c>
      <c r="I190" s="371"/>
      <c r="O190" s="2"/>
    </row>
    <row r="191" spans="2:26" x14ac:dyDescent="0.25">
      <c r="B191" s="634">
        <v>42340</v>
      </c>
      <c r="C191" s="370">
        <v>4178</v>
      </c>
      <c r="D191" s="635">
        <v>24.29</v>
      </c>
      <c r="E191" s="371">
        <v>16.670000000000002</v>
      </c>
      <c r="F191" s="371">
        <f t="shared" si="105"/>
        <v>-31836.35999999999</v>
      </c>
      <c r="G191" s="371">
        <f t="shared" si="106"/>
        <v>101483.62</v>
      </c>
      <c r="H191" s="372">
        <f t="shared" si="107"/>
        <v>-0.31370934540963352</v>
      </c>
      <c r="I191" s="371"/>
    </row>
    <row r="192" spans="2:26" ht="15" customHeight="1" x14ac:dyDescent="0.25">
      <c r="B192" s="634">
        <v>42342</v>
      </c>
      <c r="C192" s="370">
        <v>4678</v>
      </c>
      <c r="D192" s="635">
        <v>23.39</v>
      </c>
      <c r="E192" s="371">
        <v>16.12</v>
      </c>
      <c r="F192" s="371">
        <f t="shared" si="105"/>
        <v>-34009.06</v>
      </c>
      <c r="G192" s="371">
        <f t="shared" si="106"/>
        <v>109418.42</v>
      </c>
      <c r="H192" s="372">
        <f t="shared" si="107"/>
        <v>-0.31081658828559211</v>
      </c>
      <c r="I192" s="371"/>
    </row>
    <row r="193" spans="2:9" x14ac:dyDescent="0.25">
      <c r="B193" s="634">
        <v>42342</v>
      </c>
      <c r="C193" s="370">
        <v>4178</v>
      </c>
      <c r="D193" s="635">
        <v>24.26</v>
      </c>
      <c r="E193" s="371">
        <v>16.12</v>
      </c>
      <c r="F193" s="371">
        <f t="shared" si="105"/>
        <v>-34008.920000000006</v>
      </c>
      <c r="G193" s="371">
        <f t="shared" si="106"/>
        <v>101358.28000000001</v>
      </c>
      <c r="H193" s="372">
        <f t="shared" si="107"/>
        <v>-0.33553173948887055</v>
      </c>
      <c r="I193" s="371"/>
    </row>
    <row r="194" spans="2:9" x14ac:dyDescent="0.25">
      <c r="B194" s="634">
        <v>42345</v>
      </c>
      <c r="C194" s="370">
        <v>4678</v>
      </c>
      <c r="D194" s="635">
        <v>23.24</v>
      </c>
      <c r="E194" s="371">
        <v>14.78</v>
      </c>
      <c r="F194" s="371">
        <f t="shared" si="105"/>
        <v>-39575.879999999997</v>
      </c>
      <c r="G194" s="371">
        <f t="shared" si="106"/>
        <v>108716.71999999999</v>
      </c>
      <c r="H194" s="372">
        <f t="shared" si="107"/>
        <v>-0.36402753872633387</v>
      </c>
      <c r="I194" s="371"/>
    </row>
    <row r="195" spans="2:9" x14ac:dyDescent="0.25">
      <c r="B195" s="634">
        <v>42347</v>
      </c>
      <c r="C195" s="370">
        <v>4778</v>
      </c>
      <c r="D195" s="635">
        <v>23.06</v>
      </c>
      <c r="E195" s="371">
        <v>14.92</v>
      </c>
      <c r="F195" s="371">
        <f t="shared" si="105"/>
        <v>-38892.919999999991</v>
      </c>
      <c r="G195" s="371">
        <f t="shared" si="106"/>
        <v>110180.68</v>
      </c>
      <c r="H195" s="372">
        <f t="shared" si="107"/>
        <v>-0.3529921942758022</v>
      </c>
      <c r="I195" s="371"/>
    </row>
    <row r="196" spans="2:9" x14ac:dyDescent="0.25">
      <c r="B196" s="634">
        <v>42348</v>
      </c>
      <c r="C196" s="370">
        <v>4178</v>
      </c>
      <c r="D196" s="635">
        <v>24.23</v>
      </c>
      <c r="E196" s="371">
        <v>14.74</v>
      </c>
      <c r="F196" s="371">
        <f t="shared" si="105"/>
        <v>-39649.22</v>
      </c>
      <c r="G196" s="371">
        <f t="shared" si="106"/>
        <v>101232.94</v>
      </c>
      <c r="H196" s="372">
        <f t="shared" si="107"/>
        <v>-0.39166322740404458</v>
      </c>
      <c r="I196" s="371"/>
    </row>
    <row r="197" spans="2:9" x14ac:dyDescent="0.25">
      <c r="B197" s="634">
        <v>42349</v>
      </c>
      <c r="C197" s="370">
        <v>3678</v>
      </c>
      <c r="D197" s="635">
        <v>25.57</v>
      </c>
      <c r="E197" s="371">
        <v>14.34</v>
      </c>
      <c r="F197" s="371">
        <f t="shared" si="105"/>
        <v>-41303.94</v>
      </c>
      <c r="G197" s="371">
        <f t="shared" si="106"/>
        <v>94046.46</v>
      </c>
      <c r="H197" s="372">
        <f t="shared" si="107"/>
        <v>-0.43918654673445445</v>
      </c>
      <c r="I197" s="371"/>
    </row>
    <row r="198" spans="2:9" x14ac:dyDescent="0.25">
      <c r="B198" s="634">
        <v>42352</v>
      </c>
      <c r="C198" s="370">
        <v>4178</v>
      </c>
      <c r="D198" s="635">
        <v>24.18</v>
      </c>
      <c r="E198" s="371">
        <v>13.96</v>
      </c>
      <c r="F198" s="371">
        <f t="shared" si="105"/>
        <v>-42699.159999999996</v>
      </c>
      <c r="G198" s="371">
        <f t="shared" si="106"/>
        <v>101024.04</v>
      </c>
      <c r="H198" s="372">
        <f t="shared" si="107"/>
        <v>-0.42266335814722905</v>
      </c>
      <c r="I198" s="371"/>
    </row>
    <row r="199" spans="2:9" x14ac:dyDescent="0.25">
      <c r="B199" s="634">
        <v>42355</v>
      </c>
      <c r="C199" s="370">
        <v>4678</v>
      </c>
      <c r="D199" s="635">
        <v>22.98</v>
      </c>
      <c r="E199" s="371">
        <v>12.78</v>
      </c>
      <c r="F199" s="371">
        <f t="shared" si="105"/>
        <v>-47715.600000000006</v>
      </c>
      <c r="G199" s="371">
        <f t="shared" si="106"/>
        <v>107500.44</v>
      </c>
      <c r="H199" s="372">
        <f t="shared" si="107"/>
        <v>-0.44386422976501311</v>
      </c>
      <c r="I199" s="371"/>
    </row>
    <row r="200" spans="2:9" x14ac:dyDescent="0.25">
      <c r="B200" s="634">
        <v>42356</v>
      </c>
      <c r="C200" s="370">
        <v>5178</v>
      </c>
      <c r="D200" s="635">
        <v>21.99</v>
      </c>
      <c r="E200" s="371">
        <v>12.95</v>
      </c>
      <c r="F200" s="371">
        <f t="shared" si="105"/>
        <v>-46809.119999999995</v>
      </c>
      <c r="G200" s="371">
        <f t="shared" si="106"/>
        <v>113864.21999999999</v>
      </c>
      <c r="H200" s="372">
        <f t="shared" si="107"/>
        <v>-0.41109595270577537</v>
      </c>
      <c r="I200" s="371"/>
    </row>
    <row r="201" spans="2:9" x14ac:dyDescent="0.25">
      <c r="B201" s="634">
        <v>42356</v>
      </c>
      <c r="C201" s="370">
        <v>6178</v>
      </c>
      <c r="D201" s="635">
        <v>20.48</v>
      </c>
      <c r="E201" s="371">
        <v>12.76</v>
      </c>
      <c r="F201" s="371">
        <f t="shared" si="105"/>
        <v>-47694.16</v>
      </c>
      <c r="G201" s="371">
        <f t="shared" si="106"/>
        <v>126525.44</v>
      </c>
      <c r="H201" s="372">
        <f t="shared" si="107"/>
        <v>-0.376953125</v>
      </c>
      <c r="I201" s="371"/>
    </row>
    <row r="202" spans="2:9" x14ac:dyDescent="0.25">
      <c r="B202" s="634">
        <v>42356</v>
      </c>
      <c r="C202" s="370">
        <v>6400</v>
      </c>
      <c r="D202" s="635">
        <v>20.2</v>
      </c>
      <c r="E202" s="371">
        <v>12.68</v>
      </c>
      <c r="F202" s="371">
        <f t="shared" si="105"/>
        <v>-48128</v>
      </c>
      <c r="G202" s="371">
        <f t="shared" si="106"/>
        <v>129280</v>
      </c>
      <c r="H202" s="372">
        <f t="shared" si="107"/>
        <v>-0.37227722772277227</v>
      </c>
      <c r="I202" s="371"/>
    </row>
    <row r="203" spans="2:9" x14ac:dyDescent="0.25">
      <c r="B203" s="634">
        <v>42359</v>
      </c>
      <c r="C203" s="370">
        <v>5178</v>
      </c>
      <c r="D203" s="635">
        <v>21.96</v>
      </c>
      <c r="E203" s="371">
        <v>12.66</v>
      </c>
      <c r="F203" s="371">
        <f t="shared" si="105"/>
        <v>-48155.4</v>
      </c>
      <c r="G203" s="371">
        <f t="shared" si="106"/>
        <v>113708.88</v>
      </c>
      <c r="H203" s="372">
        <f t="shared" si="107"/>
        <v>-0.42349726775956287</v>
      </c>
      <c r="I203" s="371"/>
    </row>
    <row r="204" spans="2:9" x14ac:dyDescent="0.25">
      <c r="B204" s="634">
        <v>42361</v>
      </c>
      <c r="C204" s="370">
        <v>4178</v>
      </c>
      <c r="D204" s="635">
        <v>24.07</v>
      </c>
      <c r="E204" s="371">
        <v>13.96</v>
      </c>
      <c r="F204" s="371">
        <f t="shared" si="105"/>
        <v>-42239.579999999994</v>
      </c>
      <c r="G204" s="371">
        <f t="shared" si="106"/>
        <v>100564.46</v>
      </c>
      <c r="H204" s="372">
        <f t="shared" si="107"/>
        <v>-0.42002492729538843</v>
      </c>
      <c r="I204" s="371"/>
    </row>
    <row r="205" spans="2:9" x14ac:dyDescent="0.25">
      <c r="B205" s="634">
        <v>42361</v>
      </c>
      <c r="C205" s="370">
        <v>4178</v>
      </c>
      <c r="D205" s="635">
        <v>24.03</v>
      </c>
      <c r="E205" s="371">
        <v>13.96</v>
      </c>
      <c r="F205" s="371">
        <f t="shared" si="105"/>
        <v>-42072.46</v>
      </c>
      <c r="G205" s="371">
        <f t="shared" si="106"/>
        <v>100397.34000000001</v>
      </c>
      <c r="H205" s="372">
        <f t="shared" si="107"/>
        <v>-0.41905950894714938</v>
      </c>
      <c r="I205" s="371"/>
    </row>
    <row r="206" spans="2:9" x14ac:dyDescent="0.25">
      <c r="B206" s="634">
        <v>42366</v>
      </c>
      <c r="C206" s="391">
        <v>6678</v>
      </c>
      <c r="D206" s="636">
        <v>19.91</v>
      </c>
      <c r="E206" s="371">
        <v>13.09</v>
      </c>
      <c r="F206" s="371">
        <f t="shared" si="105"/>
        <v>-45543.96</v>
      </c>
      <c r="G206" s="371">
        <f t="shared" si="106"/>
        <v>132958.98000000001</v>
      </c>
      <c r="H206" s="372">
        <f t="shared" si="107"/>
        <v>-0.34254143646408841</v>
      </c>
      <c r="I206" s="371"/>
    </row>
    <row r="207" spans="2:9" x14ac:dyDescent="0.25">
      <c r="B207" s="634">
        <v>42367</v>
      </c>
      <c r="C207" s="391">
        <v>8678</v>
      </c>
      <c r="D207" s="636">
        <v>18.32</v>
      </c>
      <c r="E207" s="371">
        <v>13.03</v>
      </c>
      <c r="F207" s="371">
        <f t="shared" si="105"/>
        <v>-45906.62000000001</v>
      </c>
      <c r="G207" s="371">
        <f t="shared" si="106"/>
        <v>158980.96</v>
      </c>
      <c r="H207" s="372">
        <f t="shared" si="107"/>
        <v>-0.28875545851528389</v>
      </c>
      <c r="I207" s="371"/>
    </row>
    <row r="208" spans="2:9" x14ac:dyDescent="0.25">
      <c r="B208" s="634">
        <v>42368</v>
      </c>
      <c r="C208" s="370">
        <v>9678</v>
      </c>
      <c r="D208" s="635">
        <v>17.73</v>
      </c>
      <c r="E208" s="371">
        <v>12.38</v>
      </c>
      <c r="F208" s="371">
        <f t="shared" si="105"/>
        <v>-51777.299999999996</v>
      </c>
      <c r="G208" s="371">
        <f t="shared" si="106"/>
        <v>171590.94</v>
      </c>
      <c r="H208" s="373">
        <f t="shared" si="107"/>
        <v>-0.30174844895657077</v>
      </c>
      <c r="I208" s="371"/>
    </row>
    <row r="209" spans="2:9" x14ac:dyDescent="0.25">
      <c r="B209" s="634">
        <v>42369</v>
      </c>
      <c r="C209" s="370">
        <v>8678</v>
      </c>
      <c r="D209" s="635">
        <v>18.312999999999999</v>
      </c>
      <c r="E209" s="371">
        <v>12.59</v>
      </c>
      <c r="F209" s="371">
        <f t="shared" si="105"/>
        <v>-49664.193999999989</v>
      </c>
      <c r="G209" s="371">
        <f t="shared" si="106"/>
        <v>158920.21399999998</v>
      </c>
      <c r="H209" s="373">
        <f t="shared" si="107"/>
        <v>-0.3125102386282968</v>
      </c>
      <c r="I209" s="371"/>
    </row>
    <row r="210" spans="2:9" x14ac:dyDescent="0.25">
      <c r="B210" s="634">
        <v>42374</v>
      </c>
      <c r="C210" s="370">
        <v>7678</v>
      </c>
      <c r="D210" s="635">
        <v>19.010000000000002</v>
      </c>
      <c r="E210" s="371">
        <v>12.76</v>
      </c>
      <c r="F210" s="371">
        <f t="shared" si="105"/>
        <v>-47987.500000000015</v>
      </c>
      <c r="G210" s="371">
        <f t="shared" si="106"/>
        <v>145958.78</v>
      </c>
      <c r="H210" s="373">
        <f t="shared" si="107"/>
        <v>-0.32877432930036832</v>
      </c>
      <c r="I210" s="371"/>
    </row>
    <row r="211" spans="2:9" x14ac:dyDescent="0.25">
      <c r="B211" s="634">
        <v>42375</v>
      </c>
      <c r="C211" s="370">
        <v>8678</v>
      </c>
      <c r="D211" s="635">
        <v>18.257000000000001</v>
      </c>
      <c r="E211" s="371">
        <v>12.76</v>
      </c>
      <c r="F211" s="371">
        <f t="shared" si="105"/>
        <v>-47702.966000000015</v>
      </c>
      <c r="G211" s="371">
        <f t="shared" si="106"/>
        <v>158434.24600000001</v>
      </c>
      <c r="H211" s="373">
        <f t="shared" si="107"/>
        <v>-0.30108999287944355</v>
      </c>
      <c r="I211" s="371"/>
    </row>
    <row r="212" spans="2:9" x14ac:dyDescent="0.25">
      <c r="B212" s="634">
        <v>42375</v>
      </c>
      <c r="C212" s="370">
        <v>9678</v>
      </c>
      <c r="D212" s="635">
        <v>17.579999999999998</v>
      </c>
      <c r="E212" s="371">
        <v>11.28</v>
      </c>
      <c r="F212" s="371">
        <f t="shared" si="105"/>
        <v>-60971.399999999987</v>
      </c>
      <c r="G212" s="371">
        <f t="shared" si="106"/>
        <v>170139.24</v>
      </c>
      <c r="H212" s="373">
        <f t="shared" si="107"/>
        <v>-0.35836177474402725</v>
      </c>
      <c r="I212" s="371"/>
    </row>
    <row r="213" spans="2:9" ht="15" customHeight="1" x14ac:dyDescent="0.25">
      <c r="B213" s="634">
        <v>42398</v>
      </c>
      <c r="C213" s="370">
        <v>9278</v>
      </c>
      <c r="D213" s="635">
        <v>17.93</v>
      </c>
      <c r="E213" s="371">
        <v>9.56</v>
      </c>
      <c r="F213" s="371">
        <f t="shared" si="105"/>
        <v>-77656.859999999986</v>
      </c>
      <c r="G213" s="371">
        <f t="shared" si="106"/>
        <v>166354.54</v>
      </c>
      <c r="H213" s="373">
        <f t="shared" si="107"/>
        <v>-0.46681539319576126</v>
      </c>
      <c r="I213" s="371"/>
    </row>
    <row r="214" spans="2:9" x14ac:dyDescent="0.25">
      <c r="B214" s="634">
        <v>42402</v>
      </c>
      <c r="C214" s="370">
        <v>9678</v>
      </c>
      <c r="D214" s="635">
        <v>17.559999999999999</v>
      </c>
      <c r="E214" s="371">
        <v>8.74</v>
      </c>
      <c r="F214" s="371">
        <f t="shared" si="105"/>
        <v>-85359.959999999992</v>
      </c>
      <c r="G214" s="371">
        <f t="shared" si="106"/>
        <v>169945.68</v>
      </c>
      <c r="H214" s="373">
        <f t="shared" si="107"/>
        <v>-0.50227790432801822</v>
      </c>
      <c r="I214" s="371"/>
    </row>
    <row r="215" spans="2:9" x14ac:dyDescent="0.25">
      <c r="B215" s="634">
        <v>42411</v>
      </c>
      <c r="C215" s="370">
        <v>9678</v>
      </c>
      <c r="D215" s="635">
        <v>17.553999999999998</v>
      </c>
      <c r="E215" s="371">
        <v>7.13</v>
      </c>
      <c r="F215" s="371">
        <f t="shared" si="105"/>
        <v>-100883.47199999999</v>
      </c>
      <c r="G215" s="371">
        <f t="shared" si="106"/>
        <v>169887.61199999999</v>
      </c>
      <c r="H215" s="372">
        <f t="shared" si="107"/>
        <v>-0.59382476928335426</v>
      </c>
      <c r="I215" s="371"/>
    </row>
    <row r="216" spans="2:9" x14ac:dyDescent="0.25">
      <c r="B216" s="634">
        <v>42412</v>
      </c>
      <c r="C216" s="370">
        <v>9678</v>
      </c>
      <c r="D216" s="635">
        <v>17.55</v>
      </c>
      <c r="E216" s="371">
        <v>7.46</v>
      </c>
      <c r="F216" s="371">
        <f t="shared" si="105"/>
        <v>-97651.02</v>
      </c>
      <c r="G216" s="371">
        <f t="shared" si="106"/>
        <v>169848.9</v>
      </c>
      <c r="H216" s="372">
        <f t="shared" si="107"/>
        <v>-0.57492877492877492</v>
      </c>
      <c r="I216" s="371"/>
    </row>
    <row r="217" spans="2:9" x14ac:dyDescent="0.25">
      <c r="B217" s="634">
        <v>42416</v>
      </c>
      <c r="C217" s="370">
        <v>9178</v>
      </c>
      <c r="D217" s="635">
        <v>18.084</v>
      </c>
      <c r="E217" s="371">
        <v>7.49</v>
      </c>
      <c r="F217" s="371">
        <f t="shared" si="105"/>
        <v>-97231.731999999989</v>
      </c>
      <c r="G217" s="371">
        <f t="shared" si="106"/>
        <v>165974.95199999999</v>
      </c>
      <c r="H217" s="372">
        <f t="shared" si="107"/>
        <v>-0.58582172085821715</v>
      </c>
      <c r="I217" s="371"/>
    </row>
    <row r="218" spans="2:9" x14ac:dyDescent="0.25">
      <c r="B218" s="634">
        <v>42416</v>
      </c>
      <c r="C218" s="370">
        <v>9678</v>
      </c>
      <c r="D218" s="635">
        <v>17.536999999999999</v>
      </c>
      <c r="E218" s="371">
        <v>7.49</v>
      </c>
      <c r="F218" s="371">
        <f t="shared" si="105"/>
        <v>-97234.865999999995</v>
      </c>
      <c r="G218" s="371">
        <f t="shared" si="106"/>
        <v>169723.08599999998</v>
      </c>
      <c r="H218" s="372">
        <f t="shared" si="107"/>
        <v>-0.57290300507498426</v>
      </c>
      <c r="I218" s="371"/>
    </row>
    <row r="219" spans="2:9" x14ac:dyDescent="0.25">
      <c r="B219" s="634">
        <v>42418</v>
      </c>
      <c r="C219" s="370">
        <v>13478</v>
      </c>
      <c r="D219" s="635">
        <v>14.673999999999999</v>
      </c>
      <c r="E219" s="371">
        <v>6.93</v>
      </c>
      <c r="F219" s="371">
        <f t="shared" si="105"/>
        <v>-104373.632</v>
      </c>
      <c r="G219" s="371">
        <f t="shared" si="106"/>
        <v>197776.17199999999</v>
      </c>
      <c r="H219" s="372">
        <f t="shared" si="107"/>
        <v>-0.52773613193403301</v>
      </c>
      <c r="I219" s="371"/>
    </row>
    <row r="220" spans="2:9" x14ac:dyDescent="0.25">
      <c r="B220" s="634">
        <v>42422</v>
      </c>
      <c r="C220" s="370">
        <v>10978</v>
      </c>
      <c r="D220" s="635">
        <v>16.314</v>
      </c>
      <c r="E220" s="371">
        <v>7.49</v>
      </c>
      <c r="F220" s="371">
        <f t="shared" si="105"/>
        <v>-96869.872000000003</v>
      </c>
      <c r="G220" s="371">
        <f>IF(C220=0, 0,D220*C220)</f>
        <v>179095.092</v>
      </c>
      <c r="H220" s="372">
        <f>IF(C220=0, D220, (E220-D220)/D220)</f>
        <v>-0.54088512933676591</v>
      </c>
      <c r="I220" s="371"/>
    </row>
    <row r="221" spans="2:9" x14ac:dyDescent="0.25">
      <c r="B221" s="634">
        <v>42422</v>
      </c>
      <c r="C221" s="370">
        <v>9978</v>
      </c>
      <c r="D221" s="635">
        <v>17.199000000000002</v>
      </c>
      <c r="E221" s="371">
        <v>7.49</v>
      </c>
      <c r="F221" s="371">
        <f t="shared" si="105"/>
        <v>-96876.402000000016</v>
      </c>
      <c r="G221" s="371">
        <f>IF(C221=0, 0,D221*C221)</f>
        <v>171611.622</v>
      </c>
      <c r="H221" s="372">
        <f>IF(C221=0, D221, (E221-D221)/D221)</f>
        <v>-0.56450956450956458</v>
      </c>
      <c r="I221" s="371"/>
    </row>
    <row r="222" spans="2:9" ht="15" customHeight="1" x14ac:dyDescent="0.25">
      <c r="B222" s="634">
        <v>42426</v>
      </c>
      <c r="C222" s="370">
        <v>9678</v>
      </c>
      <c r="D222" s="635">
        <v>17.489000000000001</v>
      </c>
      <c r="E222" s="371">
        <v>7.49</v>
      </c>
      <c r="F222" s="371">
        <f t="shared" ref="F222:F230" si="108">C222*(E222-D222)</f>
        <v>-96770.322</v>
      </c>
      <c r="G222" s="371">
        <f>IF(C222=0, 0,D222*C222)</f>
        <v>169258.54200000002</v>
      </c>
      <c r="H222" s="372">
        <f>IF(C222=0, D222, (E222-D222)/D222)</f>
        <v>-0.57173080221853734</v>
      </c>
      <c r="I222" s="371"/>
    </row>
    <row r="223" spans="2:9" ht="15" customHeight="1" x14ac:dyDescent="0.25">
      <c r="B223" s="634">
        <v>42426</v>
      </c>
      <c r="C223" s="370">
        <v>9178</v>
      </c>
      <c r="D223" s="635">
        <v>18.02</v>
      </c>
      <c r="E223" s="371">
        <v>7.76</v>
      </c>
      <c r="F223" s="371">
        <f t="shared" si="108"/>
        <v>-94166.28</v>
      </c>
      <c r="G223" s="371">
        <f t="shared" ref="G223:G230" si="109">IF(C223=0, 0,D223*C223)</f>
        <v>165387.56</v>
      </c>
      <c r="H223" s="372">
        <f t="shared" ref="H223:H230" si="110">IF(C223=0, D223, (E223-D223)/D223)</f>
        <v>-0.5693673695893452</v>
      </c>
      <c r="I223" s="371"/>
    </row>
    <row r="224" spans="2:9" x14ac:dyDescent="0.25">
      <c r="B224" s="634">
        <v>42426</v>
      </c>
      <c r="C224" s="370">
        <v>8178</v>
      </c>
      <c r="D224" s="635">
        <v>19.245999999999999</v>
      </c>
      <c r="E224" s="371">
        <v>8</v>
      </c>
      <c r="F224" s="371">
        <f t="shared" si="108"/>
        <v>-91969.787999999986</v>
      </c>
      <c r="G224" s="371">
        <f t="shared" si="109"/>
        <v>157393.788</v>
      </c>
      <c r="H224" s="372">
        <f t="shared" si="110"/>
        <v>-0.58432921126467829</v>
      </c>
      <c r="I224" s="371"/>
    </row>
    <row r="225" spans="2:16" x14ac:dyDescent="0.25">
      <c r="B225" s="634">
        <v>42426</v>
      </c>
      <c r="C225" s="370">
        <v>6678</v>
      </c>
      <c r="D225" s="635">
        <v>21.75</v>
      </c>
      <c r="E225" s="371">
        <v>8.1</v>
      </c>
      <c r="F225" s="371">
        <f t="shared" si="108"/>
        <v>-91154.7</v>
      </c>
      <c r="G225" s="371">
        <f t="shared" si="109"/>
        <v>145246.5</v>
      </c>
      <c r="H225" s="372">
        <f t="shared" si="110"/>
        <v>-0.62758620689655176</v>
      </c>
      <c r="I225" s="371"/>
    </row>
    <row r="226" spans="2:16" x14ac:dyDescent="0.25">
      <c r="B226" s="634">
        <v>42426</v>
      </c>
      <c r="C226" s="370">
        <v>8678</v>
      </c>
      <c r="D226" s="635">
        <v>18.568999999999999</v>
      </c>
      <c r="E226" s="371">
        <v>7.94</v>
      </c>
      <c r="F226" s="371">
        <f t="shared" si="108"/>
        <v>-92238.461999999985</v>
      </c>
      <c r="G226" s="371">
        <f t="shared" si="109"/>
        <v>161141.78199999998</v>
      </c>
      <c r="H226" s="372">
        <f t="shared" si="110"/>
        <v>-0.57240562227368186</v>
      </c>
      <c r="I226" s="371"/>
    </row>
    <row r="227" spans="2:16" x14ac:dyDescent="0.25">
      <c r="B227" s="634">
        <v>42429</v>
      </c>
      <c r="C227" s="370">
        <v>7678</v>
      </c>
      <c r="D227" s="635">
        <v>19.876000000000001</v>
      </c>
      <c r="E227" s="371">
        <v>8.2100000000000009</v>
      </c>
      <c r="F227" s="371">
        <f t="shared" si="108"/>
        <v>-89571.54800000001</v>
      </c>
      <c r="G227" s="371">
        <f t="shared" si="109"/>
        <v>152607.92800000001</v>
      </c>
      <c r="H227" s="372">
        <f t="shared" si="110"/>
        <v>-0.58693902193600322</v>
      </c>
      <c r="I227" s="371"/>
    </row>
    <row r="228" spans="2:16" x14ac:dyDescent="0.25">
      <c r="B228" s="634">
        <v>42429</v>
      </c>
      <c r="C228" s="370">
        <v>9678</v>
      </c>
      <c r="D228" s="635">
        <v>17.463000000000001</v>
      </c>
      <c r="E228" s="371">
        <v>8.2100000000000009</v>
      </c>
      <c r="F228" s="371">
        <f t="shared" si="108"/>
        <v>-89550.534</v>
      </c>
      <c r="G228" s="371">
        <f t="shared" si="109"/>
        <v>169006.91400000002</v>
      </c>
      <c r="H228" s="372">
        <f t="shared" si="110"/>
        <v>-0.5298631392086125</v>
      </c>
      <c r="I228" s="371"/>
    </row>
    <row r="229" spans="2:16" x14ac:dyDescent="0.25">
      <c r="B229" s="634">
        <v>42429</v>
      </c>
      <c r="C229" s="370">
        <v>9178</v>
      </c>
      <c r="D229" s="635">
        <v>17.981000000000002</v>
      </c>
      <c r="E229" s="371">
        <v>8.2100000000000009</v>
      </c>
      <c r="F229" s="371">
        <f t="shared" si="108"/>
        <v>-89678.238000000012</v>
      </c>
      <c r="G229" s="371">
        <f t="shared" si="109"/>
        <v>165029.61800000002</v>
      </c>
      <c r="H229" s="372">
        <f t="shared" si="110"/>
        <v>-0.5434069295367332</v>
      </c>
      <c r="I229" s="371"/>
    </row>
    <row r="230" spans="2:16" x14ac:dyDescent="0.25">
      <c r="B230" s="634">
        <v>42429</v>
      </c>
      <c r="C230" s="370">
        <v>9678</v>
      </c>
      <c r="D230" s="635">
        <v>17.459</v>
      </c>
      <c r="E230" s="371">
        <v>8.2100000000000009</v>
      </c>
      <c r="F230" s="371">
        <f t="shared" si="108"/>
        <v>-89511.821999999986</v>
      </c>
      <c r="G230" s="371">
        <f t="shared" si="109"/>
        <v>168968.20199999999</v>
      </c>
      <c r="H230" s="372">
        <f t="shared" si="110"/>
        <v>-0.5297554270004009</v>
      </c>
      <c r="I230" s="371"/>
      <c r="P230" s="70"/>
    </row>
    <row r="231" spans="2:16" x14ac:dyDescent="0.25">
      <c r="B231" s="634">
        <v>42429</v>
      </c>
      <c r="C231" s="370">
        <v>9178</v>
      </c>
      <c r="D231" s="635">
        <v>17.975999999999999</v>
      </c>
      <c r="E231" s="371">
        <v>8.2100000000000009</v>
      </c>
      <c r="F231" s="371">
        <f t="shared" ref="F231:F242" si="111">C231*(E231-D231)</f>
        <v>-89632.347999999984</v>
      </c>
      <c r="G231" s="371">
        <f t="shared" ref="G231:G242" si="112">IF(C231=0, 0,D231*C231)</f>
        <v>164983.728</v>
      </c>
      <c r="H231" s="372">
        <f t="shared" ref="H231:H282" si="113">IF(C231=0, D231, (E231-D231)/D231)</f>
        <v>-0.54327992879394738</v>
      </c>
      <c r="I231" s="371" t="s">
        <v>186</v>
      </c>
      <c r="P231" s="70"/>
    </row>
    <row r="232" spans="2:16" x14ac:dyDescent="0.25">
      <c r="B232" s="634">
        <v>42430</v>
      </c>
      <c r="C232" s="391">
        <v>10178</v>
      </c>
      <c r="D232" s="636">
        <v>16.974</v>
      </c>
      <c r="E232" s="371">
        <v>7.8</v>
      </c>
      <c r="F232" s="371">
        <f t="shared" si="111"/>
        <v>-93372.971999999994</v>
      </c>
      <c r="G232" s="371">
        <f t="shared" si="112"/>
        <v>172761.372</v>
      </c>
      <c r="H232" s="372">
        <f t="shared" si="113"/>
        <v>-0.54047366560622123</v>
      </c>
      <c r="I232" s="371"/>
    </row>
    <row r="233" spans="2:16" x14ac:dyDescent="0.25">
      <c r="B233" s="634">
        <v>42430</v>
      </c>
      <c r="C233" s="391">
        <v>9678</v>
      </c>
      <c r="D233" s="636">
        <v>17.440000000000001</v>
      </c>
      <c r="E233" s="371">
        <v>7.96</v>
      </c>
      <c r="F233" s="371">
        <f t="shared" si="111"/>
        <v>-91747.44</v>
      </c>
      <c r="G233" s="371">
        <f t="shared" si="112"/>
        <v>168784.32</v>
      </c>
      <c r="H233" s="372">
        <f t="shared" si="113"/>
        <v>-0.54357798165137616</v>
      </c>
      <c r="I233" s="371"/>
    </row>
    <row r="234" spans="2:16" x14ac:dyDescent="0.25">
      <c r="B234" s="634">
        <v>42431</v>
      </c>
      <c r="C234" s="370">
        <v>8678</v>
      </c>
      <c r="D234" s="635">
        <v>18.405999999999999</v>
      </c>
      <c r="E234" s="371">
        <v>9.1</v>
      </c>
      <c r="F234" s="371">
        <f t="shared" si="111"/>
        <v>-80757.467999999993</v>
      </c>
      <c r="G234" s="371">
        <f t="shared" si="112"/>
        <v>159727.26799999998</v>
      </c>
      <c r="H234" s="373">
        <f t="shared" si="113"/>
        <v>-0.50559600130392257</v>
      </c>
      <c r="I234" s="371"/>
    </row>
    <row r="235" spans="2:16" x14ac:dyDescent="0.25">
      <c r="B235" s="634">
        <v>42432</v>
      </c>
      <c r="C235" s="370">
        <v>9278</v>
      </c>
      <c r="D235" s="635">
        <v>17.771999999999998</v>
      </c>
      <c r="E235" s="371">
        <v>9.9700000000000006</v>
      </c>
      <c r="F235" s="371">
        <f t="shared" si="111"/>
        <v>-72386.955999999976</v>
      </c>
      <c r="G235" s="371">
        <f t="shared" si="112"/>
        <v>164888.61599999998</v>
      </c>
      <c r="H235" s="373">
        <f t="shared" si="113"/>
        <v>-0.43900517668242173</v>
      </c>
      <c r="I235" s="371"/>
    </row>
    <row r="236" spans="2:16" x14ac:dyDescent="0.25">
      <c r="B236" s="634">
        <v>42433</v>
      </c>
      <c r="C236" s="370">
        <v>9278</v>
      </c>
      <c r="D236" s="635">
        <v>17.771999999999998</v>
      </c>
      <c r="E236" s="371">
        <v>11</v>
      </c>
      <c r="F236" s="371">
        <f t="shared" si="111"/>
        <v>-62830.615999999987</v>
      </c>
      <c r="G236" s="371">
        <f t="shared" si="112"/>
        <v>164888.61599999998</v>
      </c>
      <c r="H236" s="373">
        <f t="shared" si="113"/>
        <v>-0.38104884087328378</v>
      </c>
      <c r="I236" s="371"/>
      <c r="N236" s="70"/>
    </row>
    <row r="237" spans="2:16" ht="15" customHeight="1" x14ac:dyDescent="0.25">
      <c r="B237" s="634">
        <v>42439</v>
      </c>
      <c r="C237" s="370">
        <v>9278</v>
      </c>
      <c r="D237" s="635">
        <v>17.718</v>
      </c>
      <c r="E237" s="371">
        <v>10.59</v>
      </c>
      <c r="F237" s="371">
        <f t="shared" si="111"/>
        <v>-66133.584000000003</v>
      </c>
      <c r="G237" s="371">
        <f t="shared" si="112"/>
        <v>164387.60399999999</v>
      </c>
      <c r="H237" s="373">
        <f t="shared" si="113"/>
        <v>-0.40230274297324753</v>
      </c>
      <c r="I237" s="371" t="s">
        <v>185</v>
      </c>
    </row>
    <row r="238" spans="2:16" ht="18.75" customHeight="1" x14ac:dyDescent="0.25">
      <c r="B238" s="634">
        <v>42440</v>
      </c>
      <c r="C238" s="370">
        <v>9278</v>
      </c>
      <c r="D238" s="635">
        <v>17.712</v>
      </c>
      <c r="E238" s="371">
        <v>11.12</v>
      </c>
      <c r="F238" s="371">
        <f t="shared" si="111"/>
        <v>-61160.576000000008</v>
      </c>
      <c r="G238" s="371">
        <f t="shared" si="112"/>
        <v>164331.93599999999</v>
      </c>
      <c r="H238" s="373">
        <f t="shared" si="113"/>
        <v>-0.37217705510388438</v>
      </c>
      <c r="I238" s="371"/>
    </row>
    <row r="239" spans="2:16" x14ac:dyDescent="0.25">
      <c r="B239" s="634">
        <v>42446</v>
      </c>
      <c r="C239" s="370">
        <v>9278</v>
      </c>
      <c r="D239" s="635">
        <v>17.704999999999998</v>
      </c>
      <c r="E239" s="371">
        <v>11.45</v>
      </c>
      <c r="F239" s="371">
        <f t="shared" si="111"/>
        <v>-58033.889999999992</v>
      </c>
      <c r="G239" s="371">
        <f t="shared" si="112"/>
        <v>164266.99</v>
      </c>
      <c r="H239" s="373">
        <f t="shared" si="113"/>
        <v>-0.353290031064671</v>
      </c>
      <c r="I239" s="371"/>
    </row>
    <row r="240" spans="2:16" x14ac:dyDescent="0.25">
      <c r="B240" s="634">
        <v>42447</v>
      </c>
      <c r="C240" s="370">
        <v>7928</v>
      </c>
      <c r="D240" s="635">
        <v>18.734999999999999</v>
      </c>
      <c r="E240" s="371">
        <v>11.63</v>
      </c>
      <c r="F240" s="371">
        <f t="shared" si="111"/>
        <v>-56328.439999999988</v>
      </c>
      <c r="G240" s="371">
        <f t="shared" si="112"/>
        <v>148531.07999999999</v>
      </c>
      <c r="H240" s="373">
        <f t="shared" si="113"/>
        <v>-0.37923672271150249</v>
      </c>
      <c r="I240" s="371"/>
    </row>
    <row r="241" spans="2:17" x14ac:dyDescent="0.25">
      <c r="B241" s="634">
        <v>42450</v>
      </c>
      <c r="C241" s="370">
        <v>9278</v>
      </c>
      <c r="D241" s="635">
        <v>17.670000000000002</v>
      </c>
      <c r="E241" s="371">
        <v>11.43</v>
      </c>
      <c r="F241" s="371">
        <f t="shared" si="111"/>
        <v>-57894.720000000016</v>
      </c>
      <c r="G241" s="371">
        <f t="shared" si="112"/>
        <v>163942.26</v>
      </c>
      <c r="H241" s="372">
        <f t="shared" si="113"/>
        <v>-0.35314091680814946</v>
      </c>
      <c r="I241" s="371"/>
    </row>
    <row r="242" spans="2:17" x14ac:dyDescent="0.25">
      <c r="B242" s="634">
        <v>42451</v>
      </c>
      <c r="C242" s="370">
        <v>9628</v>
      </c>
      <c r="D242" s="635">
        <v>17.428000000000001</v>
      </c>
      <c r="E242" s="371">
        <v>11.31</v>
      </c>
      <c r="F242" s="371">
        <f t="shared" si="111"/>
        <v>-58904.104000000007</v>
      </c>
      <c r="G242" s="371">
        <f t="shared" si="112"/>
        <v>167796.78400000001</v>
      </c>
      <c r="H242" s="372">
        <f t="shared" si="113"/>
        <v>-0.35104429653431263</v>
      </c>
      <c r="I242" s="371"/>
      <c r="P242" s="1"/>
    </row>
    <row r="243" spans="2:17" x14ac:dyDescent="0.25">
      <c r="B243" s="634">
        <v>42453</v>
      </c>
      <c r="C243" s="370">
        <v>13278</v>
      </c>
      <c r="D243" s="635">
        <v>15.5565</v>
      </c>
      <c r="E243" s="371">
        <v>10.29</v>
      </c>
      <c r="F243" s="371">
        <f t="shared" ref="F243:F282" si="114">C243*(E243-D243)</f>
        <v>-69928.587000000014</v>
      </c>
      <c r="G243" s="371">
        <f t="shared" ref="G243:G282" si="115">IF(C243=0, 0,D243*C243)</f>
        <v>206559.20699999999</v>
      </c>
      <c r="H243" s="372">
        <f t="shared" si="113"/>
        <v>-0.33854016006171056</v>
      </c>
      <c r="I243" s="371"/>
      <c r="Q243" s="70"/>
    </row>
    <row r="244" spans="2:17" x14ac:dyDescent="0.25">
      <c r="B244" s="634">
        <v>42459</v>
      </c>
      <c r="C244" s="370">
        <v>11278</v>
      </c>
      <c r="D244" s="635">
        <v>16.408899999999999</v>
      </c>
      <c r="E244" s="371">
        <v>10.53</v>
      </c>
      <c r="F244" s="371">
        <f t="shared" si="114"/>
        <v>-66302.234199999992</v>
      </c>
      <c r="G244" s="371">
        <f t="shared" si="115"/>
        <v>185059.5742</v>
      </c>
      <c r="H244" s="372">
        <f t="shared" si="113"/>
        <v>-0.35827508242478168</v>
      </c>
      <c r="I244" s="371"/>
      <c r="P244" s="1"/>
    </row>
    <row r="245" spans="2:17" x14ac:dyDescent="0.25">
      <c r="B245" s="634">
        <v>42460</v>
      </c>
      <c r="C245" s="370">
        <v>9678</v>
      </c>
      <c r="D245" s="635">
        <v>17.311699999999998</v>
      </c>
      <c r="E245" s="371">
        <v>11.14</v>
      </c>
      <c r="F245" s="371">
        <f t="shared" si="114"/>
        <v>-59729.712599999977</v>
      </c>
      <c r="G245" s="371">
        <f t="shared" si="115"/>
        <v>167542.63259999998</v>
      </c>
      <c r="H245" s="372">
        <f t="shared" si="113"/>
        <v>-0.35650456049954643</v>
      </c>
      <c r="I245" s="371"/>
      <c r="P245" s="1"/>
      <c r="Q245" s="70"/>
    </row>
    <row r="246" spans="2:17" x14ac:dyDescent="0.25">
      <c r="B246" s="634">
        <v>42461</v>
      </c>
      <c r="C246" s="370">
        <v>11678</v>
      </c>
      <c r="D246" s="635">
        <v>16.116</v>
      </c>
      <c r="E246" s="371">
        <v>10.53</v>
      </c>
      <c r="F246" s="371">
        <f t="shared" si="114"/>
        <v>-65233.308000000005</v>
      </c>
      <c r="G246" s="371">
        <f t="shared" si="115"/>
        <v>188202.64799999999</v>
      </c>
      <c r="H246" s="372">
        <f t="shared" si="113"/>
        <v>-0.34661206254653765</v>
      </c>
      <c r="I246" s="371"/>
      <c r="P246" s="1"/>
    </row>
    <row r="247" spans="2:17" x14ac:dyDescent="0.25">
      <c r="B247" s="634">
        <v>42461</v>
      </c>
      <c r="C247" s="370">
        <v>9678</v>
      </c>
      <c r="D247" s="635">
        <v>17.266200000000001</v>
      </c>
      <c r="E247" s="371">
        <v>10.56</v>
      </c>
      <c r="F247" s="371">
        <f t="shared" si="114"/>
        <v>-64902.603600000009</v>
      </c>
      <c r="G247" s="371">
        <f t="shared" si="115"/>
        <v>167102.28360000002</v>
      </c>
      <c r="H247" s="372">
        <f t="shared" si="113"/>
        <v>-0.388400458699656</v>
      </c>
      <c r="I247" s="371"/>
      <c r="P247" s="1"/>
      <c r="Q247" s="70"/>
    </row>
    <row r="248" spans="2:17" x14ac:dyDescent="0.25">
      <c r="B248" s="634">
        <v>42464</v>
      </c>
      <c r="C248" s="370">
        <v>9778</v>
      </c>
      <c r="D248" s="635">
        <v>17.196100000000001</v>
      </c>
      <c r="E248" s="371">
        <v>10.4</v>
      </c>
      <c r="F248" s="371">
        <f t="shared" si="114"/>
        <v>-66452.265800000008</v>
      </c>
      <c r="G248" s="371">
        <f t="shared" si="115"/>
        <v>168143.46580000001</v>
      </c>
      <c r="H248" s="372">
        <f t="shared" si="113"/>
        <v>-0.3952117049796175</v>
      </c>
      <c r="I248" s="371"/>
      <c r="Q248" s="70"/>
    </row>
    <row r="249" spans="2:17" x14ac:dyDescent="0.25">
      <c r="B249" s="634">
        <v>42465</v>
      </c>
      <c r="C249" s="370">
        <v>9678</v>
      </c>
      <c r="D249" s="635">
        <v>17.262699999999999</v>
      </c>
      <c r="E249" s="371">
        <v>10.63</v>
      </c>
      <c r="F249" s="371">
        <f t="shared" si="114"/>
        <v>-64191.270599999982</v>
      </c>
      <c r="G249" s="371">
        <f t="shared" si="115"/>
        <v>167068.4106</v>
      </c>
      <c r="H249" s="372">
        <f t="shared" si="113"/>
        <v>-0.38422147172806098</v>
      </c>
      <c r="I249" s="371"/>
      <c r="P249" s="1"/>
    </row>
    <row r="250" spans="2:17" x14ac:dyDescent="0.25">
      <c r="B250" s="634">
        <v>42469</v>
      </c>
      <c r="C250" s="370">
        <v>8678</v>
      </c>
      <c r="D250" s="635">
        <v>17.895700000000001</v>
      </c>
      <c r="E250" s="371">
        <v>11.78</v>
      </c>
      <c r="F250" s="371">
        <f t="shared" si="114"/>
        <v>-53072.044600000016</v>
      </c>
      <c r="G250" s="371">
        <f t="shared" si="115"/>
        <v>155298.88460000002</v>
      </c>
      <c r="H250" s="372">
        <f t="shared" si="113"/>
        <v>-0.34174131215878684</v>
      </c>
      <c r="I250" s="371"/>
    </row>
    <row r="251" spans="2:17" x14ac:dyDescent="0.25">
      <c r="B251" s="634">
        <v>42471</v>
      </c>
      <c r="C251" s="370">
        <v>9678</v>
      </c>
      <c r="D251" s="635">
        <v>17.2514</v>
      </c>
      <c r="E251" s="371">
        <v>11.67</v>
      </c>
      <c r="F251" s="371">
        <f t="shared" si="114"/>
        <v>-54016.789200000007</v>
      </c>
      <c r="G251" s="371">
        <f t="shared" si="115"/>
        <v>166959.04920000001</v>
      </c>
      <c r="H251" s="372">
        <f t="shared" si="113"/>
        <v>-0.32353316252593994</v>
      </c>
      <c r="I251" s="371"/>
    </row>
    <row r="252" spans="2:17" x14ac:dyDescent="0.25">
      <c r="B252" s="634">
        <v>42472</v>
      </c>
      <c r="C252" s="370">
        <v>8288</v>
      </c>
      <c r="D252" s="635">
        <v>17.96</v>
      </c>
      <c r="E252" s="371">
        <v>13.05</v>
      </c>
      <c r="F252" s="371">
        <f t="shared" si="114"/>
        <v>-40694.080000000002</v>
      </c>
      <c r="G252" s="371">
        <f t="shared" si="115"/>
        <v>148852.48000000001</v>
      </c>
      <c r="H252" s="372">
        <f t="shared" si="113"/>
        <v>-0.27338530066815142</v>
      </c>
      <c r="I252" s="371"/>
    </row>
    <row r="253" spans="2:17" x14ac:dyDescent="0.25">
      <c r="B253" s="634">
        <v>42473</v>
      </c>
      <c r="C253" s="370">
        <v>9258</v>
      </c>
      <c r="D253" s="635">
        <v>17.415800000000001</v>
      </c>
      <c r="E253" s="371">
        <v>12.92</v>
      </c>
      <c r="F253" s="371">
        <f t="shared" si="114"/>
        <v>-41622.116400000006</v>
      </c>
      <c r="G253" s="371">
        <f t="shared" si="115"/>
        <v>161235.47640000001</v>
      </c>
      <c r="H253" s="372">
        <f t="shared" si="113"/>
        <v>-0.2581449029042594</v>
      </c>
      <c r="I253" s="371"/>
    </row>
    <row r="254" spans="2:17" x14ac:dyDescent="0.25">
      <c r="B254" s="634">
        <v>42474</v>
      </c>
      <c r="C254" s="370">
        <v>9678</v>
      </c>
      <c r="D254" s="635">
        <v>17.2135</v>
      </c>
      <c r="E254" s="371">
        <v>13.11</v>
      </c>
      <c r="F254" s="371">
        <f t="shared" si="114"/>
        <v>-39713.673000000003</v>
      </c>
      <c r="G254" s="371">
        <f t="shared" si="115"/>
        <v>166592.253</v>
      </c>
      <c r="H254" s="372">
        <f t="shared" si="113"/>
        <v>-0.23838847416272113</v>
      </c>
      <c r="I254" s="371"/>
    </row>
    <row r="255" spans="2:17" x14ac:dyDescent="0.25">
      <c r="B255" s="634">
        <v>42474</v>
      </c>
      <c r="C255" s="370">
        <v>9178</v>
      </c>
      <c r="D255" s="635">
        <v>17.433299999999999</v>
      </c>
      <c r="E255" s="371">
        <v>13.11</v>
      </c>
      <c r="F255" s="371">
        <f t="shared" si="114"/>
        <v>-39679.2474</v>
      </c>
      <c r="G255" s="371">
        <f t="shared" si="115"/>
        <v>160002.82739999998</v>
      </c>
      <c r="H255" s="372">
        <f t="shared" si="113"/>
        <v>-0.24799091394056202</v>
      </c>
      <c r="I255" s="371"/>
    </row>
    <row r="256" spans="2:17" x14ac:dyDescent="0.25">
      <c r="B256" s="634">
        <v>42475</v>
      </c>
      <c r="C256" s="370">
        <v>9678</v>
      </c>
      <c r="D256" s="635">
        <v>17.205100000000002</v>
      </c>
      <c r="E256" s="371">
        <v>13.01</v>
      </c>
      <c r="F256" s="371">
        <f t="shared" si="114"/>
        <v>-40600.177800000019</v>
      </c>
      <c r="G256" s="371">
        <f t="shared" si="115"/>
        <v>166510.9578</v>
      </c>
      <c r="H256" s="372">
        <f t="shared" si="113"/>
        <v>-0.24382886469709572</v>
      </c>
      <c r="I256" s="371"/>
    </row>
    <row r="257" spans="2:14" x14ac:dyDescent="0.25">
      <c r="B257" s="634">
        <v>42478</v>
      </c>
      <c r="C257" s="370">
        <v>9178</v>
      </c>
      <c r="D257" s="635">
        <v>17.412400000000002</v>
      </c>
      <c r="E257" s="371">
        <v>13.36</v>
      </c>
      <c r="F257" s="371">
        <f t="shared" si="114"/>
        <v>-37192.92720000002</v>
      </c>
      <c r="G257" s="371">
        <f t="shared" si="115"/>
        <v>159811.00720000002</v>
      </c>
      <c r="H257" s="372">
        <f t="shared" si="113"/>
        <v>-0.232730697663734</v>
      </c>
      <c r="I257" s="371"/>
    </row>
    <row r="258" spans="2:14" x14ac:dyDescent="0.25">
      <c r="B258" s="634">
        <v>42484</v>
      </c>
      <c r="C258" s="391">
        <v>9178</v>
      </c>
      <c r="D258" s="636">
        <v>17.412400000000002</v>
      </c>
      <c r="E258" s="371">
        <v>14.34</v>
      </c>
      <c r="F258" s="371">
        <f t="shared" si="114"/>
        <v>-28198.487200000018</v>
      </c>
      <c r="G258" s="371">
        <f t="shared" si="115"/>
        <v>159811.00720000002</v>
      </c>
      <c r="H258" s="372">
        <f t="shared" si="113"/>
        <v>-0.17644896740254082</v>
      </c>
      <c r="I258" s="371"/>
    </row>
    <row r="259" spans="2:14" x14ac:dyDescent="0.25">
      <c r="B259" s="634">
        <v>42485</v>
      </c>
      <c r="C259" s="391">
        <v>9678</v>
      </c>
      <c r="D259" s="636">
        <v>17.233499999999999</v>
      </c>
      <c r="E259" s="371">
        <v>13.83</v>
      </c>
      <c r="F259" s="371">
        <f t="shared" si="114"/>
        <v>-32939.072999999997</v>
      </c>
      <c r="G259" s="371">
        <f t="shared" si="115"/>
        <v>166785.81299999999</v>
      </c>
      <c r="H259" s="372">
        <f t="shared" si="113"/>
        <v>-0.19749325441726867</v>
      </c>
      <c r="I259" s="371"/>
    </row>
    <row r="260" spans="2:14" x14ac:dyDescent="0.25">
      <c r="B260" s="634">
        <v>42486</v>
      </c>
      <c r="C260" s="370">
        <v>9178</v>
      </c>
      <c r="D260" s="635">
        <v>17.390599999999999</v>
      </c>
      <c r="E260" s="371">
        <v>14.44</v>
      </c>
      <c r="F260" s="371">
        <f t="shared" si="114"/>
        <v>-27080.606799999998</v>
      </c>
      <c r="G260" s="371">
        <f t="shared" si="115"/>
        <v>159610.92679999999</v>
      </c>
      <c r="H260" s="373">
        <f t="shared" si="113"/>
        <v>-0.16966637148804525</v>
      </c>
      <c r="I260" s="371"/>
    </row>
    <row r="261" spans="2:14" x14ac:dyDescent="0.25">
      <c r="B261" s="634">
        <v>42487</v>
      </c>
      <c r="C261" s="370">
        <v>9178</v>
      </c>
      <c r="D261" s="635">
        <v>17.376300000000001</v>
      </c>
      <c r="E261" s="371">
        <v>14.84</v>
      </c>
      <c r="F261" s="371">
        <f t="shared" si="114"/>
        <v>-23278.161400000005</v>
      </c>
      <c r="G261" s="371">
        <f t="shared" si="115"/>
        <v>159479.6814</v>
      </c>
      <c r="H261" s="373">
        <f t="shared" si="113"/>
        <v>-0.14596317973331496</v>
      </c>
      <c r="I261" s="371"/>
    </row>
    <row r="262" spans="2:14" x14ac:dyDescent="0.25">
      <c r="B262" s="634">
        <v>42488</v>
      </c>
      <c r="C262" s="370">
        <v>9678</v>
      </c>
      <c r="D262" s="635">
        <v>17.2287</v>
      </c>
      <c r="E262" s="371">
        <v>14.35</v>
      </c>
      <c r="F262" s="371">
        <f t="shared" si="114"/>
        <v>-27860.058600000004</v>
      </c>
      <c r="G262" s="371">
        <f t="shared" si="115"/>
        <v>166739.35860000001</v>
      </c>
      <c r="H262" s="373">
        <f t="shared" si="113"/>
        <v>-0.16708747612994598</v>
      </c>
      <c r="I262" s="371"/>
    </row>
    <row r="263" spans="2:14" x14ac:dyDescent="0.25">
      <c r="B263" s="634">
        <v>42489</v>
      </c>
      <c r="C263" s="370">
        <v>9678</v>
      </c>
      <c r="D263" s="635">
        <v>17.179200000000002</v>
      </c>
      <c r="E263" s="371">
        <v>14.09</v>
      </c>
      <c r="F263" s="371">
        <f t="shared" si="114"/>
        <v>-29897.277600000016</v>
      </c>
      <c r="G263" s="371">
        <f t="shared" si="115"/>
        <v>166260.29760000002</v>
      </c>
      <c r="H263" s="373">
        <f t="shared" si="113"/>
        <v>-0.17982211045916</v>
      </c>
      <c r="I263" s="371"/>
      <c r="N263" s="70"/>
    </row>
    <row r="264" spans="2:14" x14ac:dyDescent="0.25">
      <c r="B264" s="634">
        <v>42492</v>
      </c>
      <c r="C264" s="370">
        <v>9678</v>
      </c>
      <c r="D264" s="635">
        <v>17.136399999999998</v>
      </c>
      <c r="E264" s="371">
        <v>13.55</v>
      </c>
      <c r="F264" s="371">
        <f t="shared" si="114"/>
        <v>-34709.179199999977</v>
      </c>
      <c r="G264" s="371">
        <f t="shared" si="115"/>
        <v>165846.07919999998</v>
      </c>
      <c r="H264" s="373">
        <f t="shared" si="113"/>
        <v>-0.20928549753740563</v>
      </c>
      <c r="I264" s="371"/>
    </row>
    <row r="265" spans="2:14" x14ac:dyDescent="0.25">
      <c r="B265" s="634">
        <v>42493</v>
      </c>
      <c r="C265" s="370">
        <v>9678</v>
      </c>
      <c r="D265" s="635">
        <v>17.1221</v>
      </c>
      <c r="E265" s="371">
        <v>12.79</v>
      </c>
      <c r="F265" s="371">
        <f t="shared" si="114"/>
        <v>-41926.063800000004</v>
      </c>
      <c r="G265" s="371">
        <f t="shared" si="115"/>
        <v>165707.6838</v>
      </c>
      <c r="H265" s="373">
        <f t="shared" si="113"/>
        <v>-0.25301218892542388</v>
      </c>
      <c r="I265" s="371"/>
    </row>
    <row r="266" spans="2:14" x14ac:dyDescent="0.25">
      <c r="B266" s="634">
        <v>42494</v>
      </c>
      <c r="C266" s="370">
        <v>11678</v>
      </c>
      <c r="D266" s="635">
        <v>16.316800000000001</v>
      </c>
      <c r="E266" s="371">
        <v>12.17</v>
      </c>
      <c r="F266" s="371">
        <f t="shared" si="114"/>
        <v>-48426.330400000006</v>
      </c>
      <c r="G266" s="371">
        <f t="shared" si="115"/>
        <v>190547.59040000002</v>
      </c>
      <c r="H266" s="373">
        <f t="shared" si="113"/>
        <v>-0.25414296920964896</v>
      </c>
      <c r="I266" s="371"/>
    </row>
    <row r="267" spans="2:14" x14ac:dyDescent="0.25">
      <c r="B267" s="634">
        <v>42495</v>
      </c>
      <c r="C267" s="370">
        <v>9678</v>
      </c>
      <c r="D267" s="635">
        <v>17.0684</v>
      </c>
      <c r="E267" s="371">
        <v>12.07</v>
      </c>
      <c r="F267" s="371">
        <f t="shared" si="114"/>
        <v>-48374.515200000002</v>
      </c>
      <c r="G267" s="371">
        <f t="shared" si="115"/>
        <v>165187.97520000002</v>
      </c>
      <c r="H267" s="372">
        <f t="shared" si="113"/>
        <v>-0.29284525790349419</v>
      </c>
      <c r="I267" s="371"/>
    </row>
    <row r="268" spans="2:14" x14ac:dyDescent="0.25">
      <c r="B268" s="634">
        <v>42499</v>
      </c>
      <c r="C268" s="370">
        <v>10678</v>
      </c>
      <c r="D268" s="635">
        <v>16.537600000000001</v>
      </c>
      <c r="E268" s="371">
        <v>11.44</v>
      </c>
      <c r="F268" s="371">
        <f t="shared" si="114"/>
        <v>-54432.172800000015</v>
      </c>
      <c r="G268" s="371">
        <f t="shared" si="115"/>
        <v>176588.49280000001</v>
      </c>
      <c r="H268" s="372">
        <f t="shared" si="113"/>
        <v>-0.30824303405572762</v>
      </c>
      <c r="I268" s="371"/>
    </row>
    <row r="269" spans="2:14" x14ac:dyDescent="0.25">
      <c r="B269" s="634">
        <v>42500</v>
      </c>
      <c r="C269" s="370">
        <v>9678</v>
      </c>
      <c r="D269" s="635">
        <v>17.042100000000001</v>
      </c>
      <c r="E269" s="371">
        <v>11.94</v>
      </c>
      <c r="F269" s="371">
        <f t="shared" si="114"/>
        <v>-49378.123800000016</v>
      </c>
      <c r="G269" s="371">
        <f t="shared" si="115"/>
        <v>164933.44380000001</v>
      </c>
      <c r="H269" s="372">
        <f t="shared" si="113"/>
        <v>-0.2993821184009014</v>
      </c>
      <c r="I269" s="371"/>
    </row>
    <row r="270" spans="2:14" x14ac:dyDescent="0.25">
      <c r="B270" s="634">
        <v>42502</v>
      </c>
      <c r="C270" s="370">
        <v>10678</v>
      </c>
      <c r="D270" s="635">
        <v>16.601800000000001</v>
      </c>
      <c r="E270" s="371">
        <v>12.33</v>
      </c>
      <c r="F270" s="371">
        <f t="shared" si="114"/>
        <v>-45614.280400000011</v>
      </c>
      <c r="G270" s="371">
        <f t="shared" si="115"/>
        <v>177274.02040000001</v>
      </c>
      <c r="H270" s="372">
        <f t="shared" si="113"/>
        <v>-0.25730944837306802</v>
      </c>
      <c r="I270" s="371"/>
    </row>
    <row r="271" spans="2:14" x14ac:dyDescent="0.25">
      <c r="B271" s="634">
        <v>42502</v>
      </c>
      <c r="C271" s="370">
        <v>9678</v>
      </c>
      <c r="D271" s="635">
        <v>17.0334</v>
      </c>
      <c r="E271" s="371">
        <v>12.33</v>
      </c>
      <c r="F271" s="371">
        <f t="shared" si="114"/>
        <v>-45519.5052</v>
      </c>
      <c r="G271" s="371">
        <f t="shared" si="115"/>
        <v>164849.2452</v>
      </c>
      <c r="H271" s="372">
        <f t="shared" si="113"/>
        <v>-0.27612807777660364</v>
      </c>
      <c r="I271" s="371"/>
    </row>
    <row r="272" spans="2:14" x14ac:dyDescent="0.25">
      <c r="B272" s="634">
        <v>42503</v>
      </c>
      <c r="C272" s="370">
        <v>9678</v>
      </c>
      <c r="D272" s="635">
        <v>17.029299999999999</v>
      </c>
      <c r="E272" s="371">
        <v>12.3</v>
      </c>
      <c r="F272" s="371">
        <f t="shared" si="114"/>
        <v>-45770.165399999983</v>
      </c>
      <c r="G272" s="371">
        <f t="shared" si="115"/>
        <v>164809.56539999999</v>
      </c>
      <c r="H272" s="372">
        <f t="shared" si="113"/>
        <v>-0.27771546687180321</v>
      </c>
      <c r="I272" s="371"/>
    </row>
    <row r="273" spans="2:14" x14ac:dyDescent="0.25">
      <c r="B273" s="634">
        <v>42506</v>
      </c>
      <c r="C273" s="370">
        <v>9678</v>
      </c>
      <c r="D273" s="635">
        <v>17.027699999999999</v>
      </c>
      <c r="E273" s="371">
        <v>12.78</v>
      </c>
      <c r="F273" s="371">
        <f t="shared" si="114"/>
        <v>-41109.240599999997</v>
      </c>
      <c r="G273" s="371">
        <f t="shared" si="115"/>
        <v>164794.08059999999</v>
      </c>
      <c r="H273" s="372">
        <f t="shared" si="113"/>
        <v>-0.24945823569830336</v>
      </c>
      <c r="I273" s="371"/>
    </row>
    <row r="274" spans="2:14" x14ac:dyDescent="0.25">
      <c r="B274" s="634">
        <v>42513</v>
      </c>
      <c r="C274" s="370">
        <v>9178</v>
      </c>
      <c r="D274" s="635">
        <v>17.244399999999999</v>
      </c>
      <c r="E274" s="371">
        <v>13.19</v>
      </c>
      <c r="F274" s="371">
        <f t="shared" si="114"/>
        <v>-37211.283199999991</v>
      </c>
      <c r="G274" s="371">
        <f t="shared" si="115"/>
        <v>158269.10319999998</v>
      </c>
      <c r="H274" s="372">
        <f t="shared" si="113"/>
        <v>-0.23511400802579385</v>
      </c>
      <c r="I274" s="371"/>
    </row>
    <row r="275" spans="2:14" x14ac:dyDescent="0.25">
      <c r="B275" s="634">
        <v>42514</v>
      </c>
      <c r="C275" s="370">
        <v>9678</v>
      </c>
      <c r="D275" s="635">
        <v>17.026</v>
      </c>
      <c r="E275" s="371">
        <v>13.02</v>
      </c>
      <c r="F275" s="371">
        <f t="shared" si="114"/>
        <v>-38770.067999999999</v>
      </c>
      <c r="G275" s="371">
        <f t="shared" si="115"/>
        <v>164777.628</v>
      </c>
      <c r="H275" s="372">
        <f t="shared" si="113"/>
        <v>-0.23528720779983556</v>
      </c>
      <c r="I275" s="371"/>
    </row>
    <row r="276" spans="2:14" x14ac:dyDescent="0.25">
      <c r="B276" s="634">
        <v>42515</v>
      </c>
      <c r="C276" s="370">
        <v>9178</v>
      </c>
      <c r="D276" s="635">
        <v>17.206800000000001</v>
      </c>
      <c r="E276" s="371">
        <v>13.54</v>
      </c>
      <c r="F276" s="371">
        <f t="shared" si="114"/>
        <v>-33653.890400000018</v>
      </c>
      <c r="G276" s="371">
        <f t="shared" si="115"/>
        <v>157924.0104</v>
      </c>
      <c r="H276" s="372">
        <f t="shared" si="113"/>
        <v>-0.21310179696399109</v>
      </c>
      <c r="I276" s="371"/>
    </row>
    <row r="277" spans="2:14" x14ac:dyDescent="0.25">
      <c r="B277" s="634">
        <v>42516</v>
      </c>
      <c r="C277" s="370">
        <v>9678</v>
      </c>
      <c r="D277" s="635">
        <v>17.003799999999998</v>
      </c>
      <c r="E277" s="371">
        <v>13.17</v>
      </c>
      <c r="F277" s="371">
        <f t="shared" si="114"/>
        <v>-37103.516399999986</v>
      </c>
      <c r="G277" s="371">
        <f t="shared" si="115"/>
        <v>164562.77639999997</v>
      </c>
      <c r="H277" s="372">
        <f t="shared" si="113"/>
        <v>-0.22546724849739463</v>
      </c>
      <c r="I277" s="371"/>
    </row>
    <row r="278" spans="2:14" x14ac:dyDescent="0.25">
      <c r="B278" s="634">
        <v>42517</v>
      </c>
      <c r="C278" s="370">
        <v>9678</v>
      </c>
      <c r="D278" s="635">
        <v>16.999700000000001</v>
      </c>
      <c r="E278" s="371">
        <v>12.9</v>
      </c>
      <c r="F278" s="371">
        <f t="shared" si="114"/>
        <v>-39676.8966</v>
      </c>
      <c r="G278" s="371">
        <f t="shared" si="115"/>
        <v>164523.09660000002</v>
      </c>
      <c r="H278" s="372">
        <f t="shared" si="113"/>
        <v>-0.2411630793484591</v>
      </c>
      <c r="I278" s="371"/>
    </row>
    <row r="279" spans="2:14" x14ac:dyDescent="0.25">
      <c r="B279" s="634">
        <v>42525</v>
      </c>
      <c r="C279" s="370">
        <v>9678</v>
      </c>
      <c r="D279" s="635">
        <v>16.9956</v>
      </c>
      <c r="E279" s="371">
        <v>13.32</v>
      </c>
      <c r="F279" s="371">
        <f t="shared" si="114"/>
        <v>-35572.456799999993</v>
      </c>
      <c r="G279" s="371">
        <f t="shared" si="115"/>
        <v>164483.41680000001</v>
      </c>
      <c r="H279" s="372">
        <f t="shared" si="113"/>
        <v>-0.21626773988561743</v>
      </c>
      <c r="I279" s="371"/>
    </row>
    <row r="280" spans="2:14" x14ac:dyDescent="0.25">
      <c r="B280" s="634">
        <v>42527</v>
      </c>
      <c r="C280" s="370">
        <v>8178</v>
      </c>
      <c r="D280" s="635">
        <v>17.568999999999999</v>
      </c>
      <c r="E280" s="371">
        <v>13.96</v>
      </c>
      <c r="F280" s="371">
        <f t="shared" si="114"/>
        <v>-29514.401999999984</v>
      </c>
      <c r="G280" s="371">
        <f t="shared" si="115"/>
        <v>143679.28200000001</v>
      </c>
      <c r="H280" s="372">
        <f t="shared" si="113"/>
        <v>-0.20541863509590746</v>
      </c>
      <c r="I280" s="371"/>
    </row>
    <row r="281" spans="2:14" x14ac:dyDescent="0.25">
      <c r="B281" s="634">
        <v>42528</v>
      </c>
      <c r="C281" s="370">
        <v>7678</v>
      </c>
      <c r="D281" s="635">
        <v>17.759599999999999</v>
      </c>
      <c r="E281" s="371">
        <v>14.62</v>
      </c>
      <c r="F281" s="371">
        <f t="shared" si="114"/>
        <v>-24105.848799999996</v>
      </c>
      <c r="G281" s="371">
        <f t="shared" si="115"/>
        <v>136358.20879999999</v>
      </c>
      <c r="H281" s="372">
        <f t="shared" si="113"/>
        <v>-0.17678326088425414</v>
      </c>
      <c r="I281" s="371"/>
      <c r="N281" s="70"/>
    </row>
    <row r="282" spans="2:14" x14ac:dyDescent="0.25">
      <c r="B282" s="634">
        <v>42529</v>
      </c>
      <c r="C282" s="370">
        <v>8178</v>
      </c>
      <c r="D282" s="635">
        <v>17.5654</v>
      </c>
      <c r="E282" s="371">
        <v>14.53</v>
      </c>
      <c r="F282" s="371">
        <f t="shared" si="114"/>
        <v>-24823.50120000001</v>
      </c>
      <c r="G282" s="371">
        <f t="shared" si="115"/>
        <v>143649.8412</v>
      </c>
      <c r="H282" s="372">
        <f t="shared" si="113"/>
        <v>-0.17280562924840887</v>
      </c>
      <c r="I282" s="371"/>
    </row>
    <row r="283" spans="2:14" x14ac:dyDescent="0.25">
      <c r="B283" s="634">
        <v>42531</v>
      </c>
      <c r="C283" s="370">
        <v>8978</v>
      </c>
      <c r="D283" s="635">
        <v>17.1751</v>
      </c>
      <c r="E283" s="371">
        <v>13.42</v>
      </c>
      <c r="F283" s="371">
        <f t="shared" ref="F283:F291" si="116">C283*(E283-D283)</f>
        <v>-33713.287800000006</v>
      </c>
      <c r="G283" s="371">
        <f t="shared" ref="G283:G291" si="117">IF(C283=0, 0,D283*C283)</f>
        <v>154198.0478</v>
      </c>
      <c r="H283" s="372">
        <f t="shared" ref="H283:H291" si="118">IF(C283=0, D283, (E283-D283)/D283)</f>
        <v>-0.21863628159370255</v>
      </c>
      <c r="I283" s="371"/>
    </row>
    <row r="284" spans="2:14" x14ac:dyDescent="0.25">
      <c r="B284" s="634">
        <v>42531</v>
      </c>
      <c r="C284" s="391">
        <v>9278</v>
      </c>
      <c r="D284" s="636">
        <v>17.1052</v>
      </c>
      <c r="E284" s="371">
        <v>13.42</v>
      </c>
      <c r="F284" s="371">
        <f t="shared" si="116"/>
        <v>-34191.285600000003</v>
      </c>
      <c r="G284" s="371">
        <f t="shared" si="117"/>
        <v>158702.04560000001</v>
      </c>
      <c r="H284" s="372">
        <f t="shared" si="118"/>
        <v>-0.21544325702125669</v>
      </c>
      <c r="I284" s="371"/>
    </row>
    <row r="285" spans="2:14" x14ac:dyDescent="0.25">
      <c r="B285" s="634">
        <v>42532</v>
      </c>
      <c r="C285" s="370">
        <v>9278</v>
      </c>
      <c r="D285" s="635">
        <v>17.053000000000001</v>
      </c>
      <c r="E285" s="371">
        <v>13.42</v>
      </c>
      <c r="F285" s="371">
        <f t="shared" si="116"/>
        <v>-33706.974000000009</v>
      </c>
      <c r="G285" s="371">
        <f t="shared" si="117"/>
        <v>158217.734</v>
      </c>
      <c r="H285" s="372">
        <f t="shared" si="118"/>
        <v>-0.21304169354365804</v>
      </c>
      <c r="I285" s="371" t="s">
        <v>182</v>
      </c>
    </row>
    <row r="286" spans="2:14" x14ac:dyDescent="0.25">
      <c r="B286" s="634">
        <v>42535</v>
      </c>
      <c r="C286" s="370">
        <v>9678</v>
      </c>
      <c r="D286" s="635">
        <v>16.879300000000001</v>
      </c>
      <c r="E286" s="371">
        <v>13.23</v>
      </c>
      <c r="F286" s="371">
        <f t="shared" si="116"/>
        <v>-35317.9254</v>
      </c>
      <c r="G286" s="371">
        <f t="shared" si="117"/>
        <v>163357.86540000001</v>
      </c>
      <c r="H286" s="372">
        <f t="shared" si="118"/>
        <v>-0.21619972392220058</v>
      </c>
      <c r="I286" s="371" t="s">
        <v>219</v>
      </c>
    </row>
    <row r="287" spans="2:14" x14ac:dyDescent="0.25">
      <c r="B287" s="634">
        <v>42536</v>
      </c>
      <c r="C287" s="370">
        <v>9278</v>
      </c>
      <c r="D287" s="635">
        <v>17.027999999999999</v>
      </c>
      <c r="E287" s="371">
        <v>13.06</v>
      </c>
      <c r="F287" s="371">
        <f t="shared" si="116"/>
        <v>-36815.103999999985</v>
      </c>
      <c r="G287" s="371">
        <f t="shared" si="117"/>
        <v>157985.78399999999</v>
      </c>
      <c r="H287" s="372">
        <f t="shared" si="118"/>
        <v>-0.23302795395818643</v>
      </c>
      <c r="I287" s="371"/>
    </row>
    <row r="288" spans="2:14" x14ac:dyDescent="0.25">
      <c r="B288" s="634">
        <v>42537</v>
      </c>
      <c r="C288" s="391">
        <v>9278</v>
      </c>
      <c r="D288" s="636">
        <v>17.0168</v>
      </c>
      <c r="E288" s="371">
        <v>12.67</v>
      </c>
      <c r="F288" s="371">
        <f t="shared" si="116"/>
        <v>-40329.610399999998</v>
      </c>
      <c r="G288" s="371">
        <f t="shared" si="117"/>
        <v>157881.87039999999</v>
      </c>
      <c r="H288" s="372">
        <f t="shared" si="118"/>
        <v>-0.25544168116214566</v>
      </c>
      <c r="I288" s="371"/>
    </row>
    <row r="289" spans="2:9" x14ac:dyDescent="0.25">
      <c r="B289" s="634">
        <v>42538</v>
      </c>
      <c r="C289" s="391">
        <v>9278</v>
      </c>
      <c r="D289" s="636">
        <v>17.0061</v>
      </c>
      <c r="E289" s="371">
        <v>13.16</v>
      </c>
      <c r="F289" s="371">
        <f t="shared" si="116"/>
        <v>-35684.1158</v>
      </c>
      <c r="G289" s="371">
        <f t="shared" si="117"/>
        <v>157782.59580000001</v>
      </c>
      <c r="H289" s="372">
        <f t="shared" si="118"/>
        <v>-0.2261600249322302</v>
      </c>
      <c r="I289" s="371"/>
    </row>
    <row r="290" spans="2:9" x14ac:dyDescent="0.25">
      <c r="B290" s="634">
        <v>42541</v>
      </c>
      <c r="C290" s="370">
        <v>7678</v>
      </c>
      <c r="D290" s="635">
        <v>17.568000000000001</v>
      </c>
      <c r="E290" s="371">
        <v>14.48</v>
      </c>
      <c r="F290" s="371">
        <f t="shared" si="116"/>
        <v>-23709.664000000008</v>
      </c>
      <c r="G290" s="371">
        <f t="shared" si="117"/>
        <v>134887.10400000002</v>
      </c>
      <c r="H290" s="373">
        <f t="shared" si="118"/>
        <v>-0.17577413479052828</v>
      </c>
      <c r="I290" s="371"/>
    </row>
    <row r="291" spans="2:9" x14ac:dyDescent="0.25">
      <c r="B291" s="634">
        <v>42542</v>
      </c>
      <c r="C291" s="370">
        <v>6800</v>
      </c>
      <c r="D291" s="635">
        <v>17.892099999999999</v>
      </c>
      <c r="E291" s="371">
        <v>15.09</v>
      </c>
      <c r="F291" s="371">
        <f t="shared" si="116"/>
        <v>-19054.279999999995</v>
      </c>
      <c r="G291" s="371">
        <f t="shared" si="117"/>
        <v>121666.28</v>
      </c>
      <c r="H291" s="373">
        <f t="shared" si="118"/>
        <v>-0.15661101827063337</v>
      </c>
      <c r="I291" s="371"/>
    </row>
    <row r="292" spans="2:9" x14ac:dyDescent="0.25">
      <c r="B292" s="634">
        <v>42543</v>
      </c>
      <c r="C292" s="370">
        <v>7300</v>
      </c>
      <c r="D292" s="635">
        <v>17.6769</v>
      </c>
      <c r="E292" s="371">
        <v>14.75</v>
      </c>
      <c r="F292" s="371">
        <f t="shared" ref="F292:F300" si="119">C292*(E292-D292)</f>
        <v>-21366.37</v>
      </c>
      <c r="G292" s="371">
        <f t="shared" ref="G292:G300" si="120">IF(C292=0, 0,D292*C292)</f>
        <v>129041.37</v>
      </c>
      <c r="H292" s="373">
        <f t="shared" ref="H292:H300" si="121">IF(C292=0, D292, (E292-D292)/D292)</f>
        <v>-0.16557767481854849</v>
      </c>
      <c r="I292" s="371"/>
    </row>
    <row r="293" spans="2:9" x14ac:dyDescent="0.25">
      <c r="B293" s="634">
        <v>42544</v>
      </c>
      <c r="C293" s="370">
        <v>6800</v>
      </c>
      <c r="D293" s="635">
        <v>17.856100000000001</v>
      </c>
      <c r="E293" s="371">
        <v>15.27</v>
      </c>
      <c r="F293" s="371">
        <f t="shared" si="119"/>
        <v>-17585.480000000014</v>
      </c>
      <c r="G293" s="371">
        <f t="shared" si="120"/>
        <v>121421.48000000001</v>
      </c>
      <c r="H293" s="373">
        <f t="shared" si="121"/>
        <v>-0.1448300580753917</v>
      </c>
      <c r="I293" s="371"/>
    </row>
    <row r="294" spans="2:9" x14ac:dyDescent="0.25">
      <c r="B294" s="634">
        <v>42545</v>
      </c>
      <c r="C294" s="370">
        <v>7678</v>
      </c>
      <c r="D294" s="635">
        <v>17.462</v>
      </c>
      <c r="E294" s="371">
        <v>14.41</v>
      </c>
      <c r="F294" s="371">
        <f t="shared" si="119"/>
        <v>-23433.255999999998</v>
      </c>
      <c r="G294" s="371">
        <f t="shared" si="120"/>
        <v>134073.236</v>
      </c>
      <c r="H294" s="373">
        <f t="shared" si="121"/>
        <v>-0.17477952124613444</v>
      </c>
      <c r="I294" s="371"/>
    </row>
    <row r="295" spans="2:9" x14ac:dyDescent="0.25">
      <c r="B295" s="634">
        <v>42545</v>
      </c>
      <c r="C295" s="370">
        <v>8013</v>
      </c>
      <c r="D295" s="635">
        <v>17.32</v>
      </c>
      <c r="E295" s="371">
        <v>14.68</v>
      </c>
      <c r="F295" s="371">
        <f t="shared" si="119"/>
        <v>-21154.320000000003</v>
      </c>
      <c r="G295" s="371">
        <f t="shared" si="120"/>
        <v>138785.16</v>
      </c>
      <c r="H295" s="373">
        <f t="shared" si="121"/>
        <v>-0.15242494226327949</v>
      </c>
      <c r="I295" s="371"/>
    </row>
    <row r="296" spans="2:9" x14ac:dyDescent="0.25">
      <c r="B296" s="634">
        <v>42548</v>
      </c>
      <c r="C296" s="370">
        <v>8978</v>
      </c>
      <c r="D296" s="635">
        <v>16.943300000000001</v>
      </c>
      <c r="E296" s="371">
        <v>13.66</v>
      </c>
      <c r="F296" s="371">
        <f t="shared" si="119"/>
        <v>-29477.467400000005</v>
      </c>
      <c r="G296" s="371">
        <f t="shared" si="120"/>
        <v>152116.9474</v>
      </c>
      <c r="H296" s="373">
        <f t="shared" si="121"/>
        <v>-0.19378161279089673</v>
      </c>
      <c r="I296" s="371"/>
    </row>
    <row r="297" spans="2:9" x14ac:dyDescent="0.25">
      <c r="B297" s="634">
        <v>42548</v>
      </c>
      <c r="C297" s="370">
        <v>9278</v>
      </c>
      <c r="D297" s="635">
        <v>16.834599999999998</v>
      </c>
      <c r="E297" s="371">
        <v>13.66</v>
      </c>
      <c r="F297" s="371">
        <f t="shared" si="119"/>
        <v>-29453.938799999982</v>
      </c>
      <c r="G297" s="371">
        <f t="shared" si="120"/>
        <v>156191.41879999998</v>
      </c>
      <c r="H297" s="372">
        <f t="shared" si="121"/>
        <v>-0.18857590913951019</v>
      </c>
      <c r="I297" s="371"/>
    </row>
    <row r="298" spans="2:9" x14ac:dyDescent="0.25">
      <c r="B298" s="634">
        <v>42549</v>
      </c>
      <c r="C298" s="370">
        <v>8178</v>
      </c>
      <c r="D298" s="635">
        <v>17.124400000000001</v>
      </c>
      <c r="E298" s="371">
        <v>14.78</v>
      </c>
      <c r="F298" s="371">
        <f t="shared" si="119"/>
        <v>-19172.503200000017</v>
      </c>
      <c r="G298" s="371">
        <f t="shared" si="120"/>
        <v>140043.3432</v>
      </c>
      <c r="H298" s="372">
        <f t="shared" si="121"/>
        <v>-0.13690406671182651</v>
      </c>
      <c r="I298" s="371">
        <v>17</v>
      </c>
    </row>
    <row r="299" spans="2:9" x14ac:dyDescent="0.25">
      <c r="B299" s="634">
        <v>42552</v>
      </c>
      <c r="C299" s="370">
        <v>7678</v>
      </c>
      <c r="D299" s="635">
        <v>17.2315</v>
      </c>
      <c r="E299" s="371">
        <v>15.48</v>
      </c>
      <c r="F299" s="371">
        <f t="shared" si="119"/>
        <v>-13448.017</v>
      </c>
      <c r="G299" s="371">
        <f t="shared" si="120"/>
        <v>132303.45699999999</v>
      </c>
      <c r="H299" s="372">
        <f t="shared" si="121"/>
        <v>-0.1016452427240809</v>
      </c>
      <c r="I299" s="371">
        <v>17</v>
      </c>
    </row>
    <row r="300" spans="2:9" x14ac:dyDescent="0.25">
      <c r="B300" s="634">
        <v>42552</v>
      </c>
      <c r="C300" s="370">
        <v>7300</v>
      </c>
      <c r="D300" s="635">
        <v>17.313400000000001</v>
      </c>
      <c r="E300" s="371">
        <v>15.65</v>
      </c>
      <c r="F300" s="371">
        <f t="shared" si="119"/>
        <v>-12142.820000000009</v>
      </c>
      <c r="G300" s="371">
        <f t="shared" si="120"/>
        <v>126387.82</v>
      </c>
      <c r="H300" s="372">
        <f t="shared" si="121"/>
        <v>-9.6075871868032903E-2</v>
      </c>
      <c r="I300" s="371"/>
    </row>
    <row r="301" spans="2:9" x14ac:dyDescent="0.25">
      <c r="B301" s="634">
        <v>42552</v>
      </c>
      <c r="C301" s="370">
        <v>6800</v>
      </c>
      <c r="D301" s="635">
        <v>17.446100000000001</v>
      </c>
      <c r="E301" s="371">
        <v>15.7</v>
      </c>
      <c r="F301" s="371">
        <f t="shared" ref="F301:F322" si="122">C301*(E301-D301)</f>
        <v>-11873.480000000014</v>
      </c>
      <c r="G301" s="371">
        <f t="shared" ref="G301:G322" si="123">IF(C301=0, 0,D301*C301)</f>
        <v>118633.48000000001</v>
      </c>
      <c r="H301" s="372">
        <f t="shared" ref="H301:H322" si="124">IF(C301=0, D301, (E301-D301)/D301)</f>
        <v>-0.10008540590733757</v>
      </c>
      <c r="I301" s="371"/>
    </row>
    <row r="302" spans="2:9" x14ac:dyDescent="0.25">
      <c r="B302" s="634">
        <v>42552</v>
      </c>
      <c r="C302" s="370">
        <v>6000</v>
      </c>
      <c r="D302" s="635">
        <v>17.668199999999999</v>
      </c>
      <c r="E302" s="371">
        <v>15.68</v>
      </c>
      <c r="F302" s="371">
        <f t="shared" si="122"/>
        <v>-11929.199999999995</v>
      </c>
      <c r="G302" s="371">
        <f t="shared" si="123"/>
        <v>106009.2</v>
      </c>
      <c r="H302" s="372">
        <f t="shared" si="124"/>
        <v>-0.11252985589929926</v>
      </c>
      <c r="I302" s="371"/>
    </row>
    <row r="303" spans="2:9" x14ac:dyDescent="0.25">
      <c r="B303" s="634">
        <v>42556</v>
      </c>
      <c r="C303" s="370">
        <v>8178</v>
      </c>
      <c r="D303" s="635">
        <v>16.978899999999999</v>
      </c>
      <c r="E303" s="371">
        <v>14.72</v>
      </c>
      <c r="F303" s="371">
        <f t="shared" si="122"/>
        <v>-18473.284199999991</v>
      </c>
      <c r="G303" s="371">
        <f t="shared" si="123"/>
        <v>138853.4442</v>
      </c>
      <c r="H303" s="372">
        <f t="shared" si="124"/>
        <v>-0.13304159869013887</v>
      </c>
      <c r="I303" s="371">
        <v>16.75</v>
      </c>
    </row>
    <row r="304" spans="2:9" x14ac:dyDescent="0.25">
      <c r="B304" s="634">
        <v>42556</v>
      </c>
      <c r="C304" s="370">
        <v>8678</v>
      </c>
      <c r="D304" s="635">
        <v>16.843</v>
      </c>
      <c r="E304" s="371">
        <v>14.72</v>
      </c>
      <c r="F304" s="371">
        <f t="shared" si="122"/>
        <v>-18423.393999999993</v>
      </c>
      <c r="G304" s="371">
        <f t="shared" si="123"/>
        <v>146163.554</v>
      </c>
      <c r="H304" s="372">
        <f t="shared" si="124"/>
        <v>-0.12604642878347083</v>
      </c>
      <c r="I304" s="371"/>
    </row>
    <row r="305" spans="2:14" x14ac:dyDescent="0.25">
      <c r="B305" s="634">
        <v>42557</v>
      </c>
      <c r="C305" s="370">
        <v>8178</v>
      </c>
      <c r="D305" s="635">
        <v>16.960599999999999</v>
      </c>
      <c r="E305" s="371">
        <v>14.84</v>
      </c>
      <c r="F305" s="371">
        <f t="shared" si="122"/>
        <v>-17342.266799999998</v>
      </c>
      <c r="G305" s="371">
        <f t="shared" si="123"/>
        <v>138703.7868</v>
      </c>
      <c r="H305" s="372">
        <f t="shared" si="124"/>
        <v>-0.12503095409360515</v>
      </c>
      <c r="I305" s="371">
        <v>16.75</v>
      </c>
    </row>
    <row r="306" spans="2:14" x14ac:dyDescent="0.25">
      <c r="B306" s="634">
        <v>42557</v>
      </c>
      <c r="C306" s="370">
        <v>8678</v>
      </c>
      <c r="D306" s="635">
        <v>16.835000000000001</v>
      </c>
      <c r="E306" s="371">
        <v>14.84</v>
      </c>
      <c r="F306" s="371">
        <f t="shared" si="122"/>
        <v>-17312.610000000008</v>
      </c>
      <c r="G306" s="371">
        <f t="shared" si="123"/>
        <v>146094.13</v>
      </c>
      <c r="H306" s="372">
        <f t="shared" si="124"/>
        <v>-0.11850311850311855</v>
      </c>
      <c r="I306" s="371"/>
    </row>
    <row r="307" spans="2:14" x14ac:dyDescent="0.25">
      <c r="B307" s="634">
        <v>42559</v>
      </c>
      <c r="C307" s="370">
        <v>8678</v>
      </c>
      <c r="D307" s="635">
        <v>16.835000000000001</v>
      </c>
      <c r="E307" s="371">
        <v>14.92</v>
      </c>
      <c r="F307" s="371">
        <f t="shared" si="122"/>
        <v>-16618.370000000006</v>
      </c>
      <c r="G307" s="371">
        <f t="shared" si="123"/>
        <v>146094.13</v>
      </c>
      <c r="H307" s="372">
        <f t="shared" si="124"/>
        <v>-0.1137511137511138</v>
      </c>
      <c r="I307" s="371"/>
    </row>
    <row r="308" spans="2:14" x14ac:dyDescent="0.25">
      <c r="B308" s="634">
        <v>42562</v>
      </c>
      <c r="C308" s="370">
        <v>8678</v>
      </c>
      <c r="D308" s="635">
        <v>16.835000000000001</v>
      </c>
      <c r="E308" s="371">
        <v>14.69</v>
      </c>
      <c r="F308" s="371">
        <f t="shared" si="122"/>
        <v>-18614.310000000012</v>
      </c>
      <c r="G308" s="371">
        <f t="shared" si="123"/>
        <v>146094.13</v>
      </c>
      <c r="H308" s="372">
        <f t="shared" si="124"/>
        <v>-0.12741312741312749</v>
      </c>
      <c r="I308" s="371"/>
    </row>
    <row r="309" spans="2:14" x14ac:dyDescent="0.25">
      <c r="B309" s="634">
        <v>42563</v>
      </c>
      <c r="C309" s="370">
        <v>8678</v>
      </c>
      <c r="D309" s="635">
        <v>16.835000000000001</v>
      </c>
      <c r="E309" s="371">
        <v>15.6</v>
      </c>
      <c r="F309" s="371">
        <f t="shared" si="122"/>
        <v>-10717.330000000011</v>
      </c>
      <c r="G309" s="371">
        <f t="shared" si="123"/>
        <v>146094.13</v>
      </c>
      <c r="H309" s="372">
        <f t="shared" si="124"/>
        <v>-7.3359073359073421E-2</v>
      </c>
      <c r="I309" s="371"/>
    </row>
    <row r="310" spans="2:14" x14ac:dyDescent="0.25">
      <c r="B310" s="634">
        <v>42564</v>
      </c>
      <c r="C310" s="370">
        <v>8738</v>
      </c>
      <c r="D310" s="635">
        <v>16.816099999999999</v>
      </c>
      <c r="E310" s="371">
        <v>15.29</v>
      </c>
      <c r="F310" s="371">
        <f t="shared" si="122"/>
        <v>-13335.061799999996</v>
      </c>
      <c r="G310" s="371">
        <f t="shared" si="123"/>
        <v>146939.08179999999</v>
      </c>
      <c r="H310" s="372">
        <f t="shared" si="124"/>
        <v>-9.0752314745987453E-2</v>
      </c>
      <c r="I310" s="371"/>
    </row>
    <row r="311" spans="2:14" x14ac:dyDescent="0.25">
      <c r="B311" s="634">
        <v>42566</v>
      </c>
      <c r="C311" s="370">
        <v>8738</v>
      </c>
      <c r="D311" s="635">
        <v>16.816099999999999</v>
      </c>
      <c r="E311" s="371">
        <v>15.21</v>
      </c>
      <c r="F311" s="371">
        <f t="shared" si="122"/>
        <v>-14034.101799999982</v>
      </c>
      <c r="G311" s="371">
        <f t="shared" si="123"/>
        <v>146939.08179999999</v>
      </c>
      <c r="H311" s="372">
        <f t="shared" si="124"/>
        <v>-9.5509660384988079E-2</v>
      </c>
      <c r="I311" s="371"/>
    </row>
    <row r="312" spans="2:14" x14ac:dyDescent="0.25">
      <c r="B312" s="634">
        <v>42570</v>
      </c>
      <c r="C312" s="370">
        <v>9138</v>
      </c>
      <c r="D312" s="635">
        <v>16.733499999999999</v>
      </c>
      <c r="E312" s="371">
        <v>14.75</v>
      </c>
      <c r="F312" s="371">
        <f t="shared" si="122"/>
        <v>-18125.222999999994</v>
      </c>
      <c r="G312" s="371">
        <f t="shared" si="123"/>
        <v>152910.723</v>
      </c>
      <c r="H312" s="372">
        <f t="shared" si="124"/>
        <v>-0.1185346759494427</v>
      </c>
      <c r="I312" s="371"/>
      <c r="N312" s="29"/>
    </row>
    <row r="313" spans="2:14" x14ac:dyDescent="0.25">
      <c r="B313" s="634">
        <v>42571</v>
      </c>
      <c r="C313" s="391">
        <v>9138</v>
      </c>
      <c r="D313" s="636">
        <v>16.7227</v>
      </c>
      <c r="E313" s="371">
        <v>14.84</v>
      </c>
      <c r="F313" s="371">
        <f t="shared" si="122"/>
        <v>-17204.112599999997</v>
      </c>
      <c r="G313" s="371">
        <f t="shared" si="123"/>
        <v>152812.03260000001</v>
      </c>
      <c r="H313" s="372">
        <f t="shared" si="124"/>
        <v>-0.11258349429218965</v>
      </c>
      <c r="I313" s="371"/>
    </row>
    <row r="314" spans="2:14" x14ac:dyDescent="0.25">
      <c r="B314" s="634">
        <v>42572</v>
      </c>
      <c r="C314" s="370">
        <v>9138</v>
      </c>
      <c r="D314" s="635">
        <v>16.718900000000001</v>
      </c>
      <c r="E314" s="371">
        <v>14.42</v>
      </c>
      <c r="F314" s="371">
        <f t="shared" si="122"/>
        <v>-21007.348200000015</v>
      </c>
      <c r="G314" s="371">
        <f t="shared" si="123"/>
        <v>152777.3082</v>
      </c>
      <c r="H314" s="372">
        <f t="shared" si="124"/>
        <v>-0.13750306539305823</v>
      </c>
      <c r="I314" s="371"/>
    </row>
    <row r="315" spans="2:14" x14ac:dyDescent="0.25">
      <c r="B315" s="634">
        <v>42573</v>
      </c>
      <c r="C315" s="370">
        <v>9278</v>
      </c>
      <c r="D315" s="635">
        <v>16.679099999999998</v>
      </c>
      <c r="E315" s="371">
        <v>14.11</v>
      </c>
      <c r="F315" s="371">
        <f t="shared" si="122"/>
        <v>-23836.109799999987</v>
      </c>
      <c r="G315" s="371">
        <f t="shared" si="123"/>
        <v>154748.68979999999</v>
      </c>
      <c r="H315" s="372">
        <f t="shared" si="124"/>
        <v>-0.15403109280476759</v>
      </c>
      <c r="I315" s="371"/>
    </row>
    <row r="316" spans="2:14" ht="15" customHeight="1" x14ac:dyDescent="0.25">
      <c r="B316" s="634">
        <v>42576</v>
      </c>
      <c r="C316" s="370">
        <v>9478</v>
      </c>
      <c r="D316" s="635">
        <v>16.613099999999999</v>
      </c>
      <c r="E316" s="371">
        <v>13.58</v>
      </c>
      <c r="F316" s="371">
        <f t="shared" si="122"/>
        <v>-28747.721799999992</v>
      </c>
      <c r="G316" s="371">
        <f t="shared" si="123"/>
        <v>157458.96179999999</v>
      </c>
      <c r="H316" s="372">
        <f t="shared" si="124"/>
        <v>-0.18257278894366491</v>
      </c>
      <c r="I316" s="371"/>
    </row>
    <row r="317" spans="2:14" x14ac:dyDescent="0.25">
      <c r="B317" s="634">
        <v>42577</v>
      </c>
      <c r="C317" s="391">
        <v>9278</v>
      </c>
      <c r="D317" s="636">
        <v>16.674199999999999</v>
      </c>
      <c r="E317" s="371">
        <v>13.78</v>
      </c>
      <c r="F317" s="371">
        <f t="shared" si="122"/>
        <v>-26852.387599999998</v>
      </c>
      <c r="G317" s="371">
        <f t="shared" si="123"/>
        <v>154703.22759999998</v>
      </c>
      <c r="H317" s="372">
        <f t="shared" si="124"/>
        <v>-0.17357354475776948</v>
      </c>
      <c r="I317" s="371">
        <v>16.53</v>
      </c>
    </row>
    <row r="318" spans="2:14" x14ac:dyDescent="0.25">
      <c r="B318" s="634">
        <v>42578</v>
      </c>
      <c r="C318" s="391">
        <v>9478</v>
      </c>
      <c r="D318" s="636">
        <v>16.6004</v>
      </c>
      <c r="E318" s="371">
        <v>13.13</v>
      </c>
      <c r="F318" s="371">
        <f t="shared" si="122"/>
        <v>-32892.451199999996</v>
      </c>
      <c r="G318" s="371">
        <f t="shared" si="123"/>
        <v>157338.5912</v>
      </c>
      <c r="H318" s="372">
        <f t="shared" si="124"/>
        <v>-0.20905520348907253</v>
      </c>
      <c r="I318" s="371"/>
    </row>
    <row r="319" spans="2:14" x14ac:dyDescent="0.25">
      <c r="B319" s="634">
        <v>42580</v>
      </c>
      <c r="C319" s="370">
        <v>9478</v>
      </c>
      <c r="D319" s="635">
        <v>16.599</v>
      </c>
      <c r="E319" s="371">
        <v>13.64</v>
      </c>
      <c r="F319" s="371">
        <f t="shared" si="122"/>
        <v>-28045.401999999998</v>
      </c>
      <c r="G319" s="371">
        <f t="shared" si="123"/>
        <v>157325.32200000001</v>
      </c>
      <c r="H319" s="373">
        <f t="shared" si="124"/>
        <v>-0.17826375082836313</v>
      </c>
      <c r="I319" s="371"/>
    </row>
    <row r="320" spans="2:14" x14ac:dyDescent="0.25">
      <c r="B320" s="634">
        <v>42580</v>
      </c>
      <c r="C320" s="370">
        <v>9278</v>
      </c>
      <c r="D320" s="635">
        <v>16.664000000000001</v>
      </c>
      <c r="E320" s="371">
        <v>13.64</v>
      </c>
      <c r="F320" s="371">
        <f t="shared" si="122"/>
        <v>-28056.67200000001</v>
      </c>
      <c r="G320" s="371">
        <f t="shared" si="123"/>
        <v>154608.592</v>
      </c>
      <c r="H320" s="373">
        <f t="shared" si="124"/>
        <v>-0.18146903504560732</v>
      </c>
      <c r="I320" s="371">
        <v>16.53</v>
      </c>
    </row>
    <row r="321" spans="2:9" x14ac:dyDescent="0.25">
      <c r="B321" s="634">
        <v>42583</v>
      </c>
      <c r="C321" s="370">
        <v>9478</v>
      </c>
      <c r="D321" s="635">
        <v>16.5871</v>
      </c>
      <c r="E321" s="371">
        <v>12.92</v>
      </c>
      <c r="F321" s="371">
        <f t="shared" si="122"/>
        <v>-34756.773799999995</v>
      </c>
      <c r="G321" s="371">
        <f t="shared" si="123"/>
        <v>157212.5338</v>
      </c>
      <c r="H321" s="373">
        <f t="shared" si="124"/>
        <v>-0.22108144280796521</v>
      </c>
      <c r="I321" s="371"/>
    </row>
    <row r="322" spans="2:9" x14ac:dyDescent="0.25">
      <c r="B322" s="634">
        <v>42584</v>
      </c>
      <c r="C322" s="370">
        <v>9678</v>
      </c>
      <c r="D322" s="635">
        <v>16.5063</v>
      </c>
      <c r="E322" s="371">
        <v>12.9</v>
      </c>
      <c r="F322" s="371">
        <f t="shared" si="122"/>
        <v>-34901.771399999991</v>
      </c>
      <c r="G322" s="371">
        <f t="shared" si="123"/>
        <v>159747.97140000001</v>
      </c>
      <c r="H322" s="373">
        <f t="shared" si="124"/>
        <v>-0.21848021664455386</v>
      </c>
      <c r="I322" s="371"/>
    </row>
    <row r="323" spans="2:9" x14ac:dyDescent="0.25">
      <c r="B323" s="634">
        <v>42585</v>
      </c>
      <c r="C323" s="370">
        <v>10078</v>
      </c>
      <c r="D323" s="635">
        <v>16.5063</v>
      </c>
      <c r="E323" s="371">
        <v>12.9</v>
      </c>
      <c r="F323" s="371">
        <f t="shared" ref="F323:F338" si="125">C323*(E323-D323)</f>
        <v>-36344.291399999995</v>
      </c>
      <c r="G323" s="371">
        <f t="shared" ref="G323:G338" si="126">IF(C323=0, 0,D323*C323)</f>
        <v>166350.4914</v>
      </c>
      <c r="H323" s="373">
        <f t="shared" ref="H323:H338" si="127">IF(C323=0, D323, (E323-D323)/D323)</f>
        <v>-0.21848021664455386</v>
      </c>
      <c r="I323" s="371"/>
    </row>
    <row r="324" spans="2:9" x14ac:dyDescent="0.25">
      <c r="B324" s="634">
        <v>42586</v>
      </c>
      <c r="C324" s="370">
        <v>9678</v>
      </c>
      <c r="D324" s="635">
        <v>16.489799999999999</v>
      </c>
      <c r="E324" s="371">
        <v>13.41</v>
      </c>
      <c r="F324" s="371">
        <f t="shared" si="125"/>
        <v>-29806.304399999986</v>
      </c>
      <c r="G324" s="371">
        <f t="shared" si="126"/>
        <v>159588.28439999997</v>
      </c>
      <c r="H324" s="373">
        <f t="shared" si="127"/>
        <v>-0.1867700032747516</v>
      </c>
      <c r="I324" s="371"/>
    </row>
    <row r="325" spans="2:9" x14ac:dyDescent="0.25">
      <c r="B325" s="634">
        <v>42586</v>
      </c>
      <c r="C325" s="370">
        <v>9278</v>
      </c>
      <c r="D325" s="635">
        <v>16.609200000000001</v>
      </c>
      <c r="E325" s="371">
        <v>13.66</v>
      </c>
      <c r="F325" s="371">
        <f t="shared" si="125"/>
        <v>-27362.67760000001</v>
      </c>
      <c r="G325" s="371">
        <f t="shared" si="126"/>
        <v>154100.15760000001</v>
      </c>
      <c r="H325" s="373">
        <f t="shared" si="127"/>
        <v>-0.17756424150470829</v>
      </c>
      <c r="I325" s="371">
        <v>16.53</v>
      </c>
    </row>
    <row r="326" spans="2:9" x14ac:dyDescent="0.25">
      <c r="B326" s="634">
        <v>42586</v>
      </c>
      <c r="C326" s="370">
        <v>9138</v>
      </c>
      <c r="D326" s="635">
        <v>16.6511</v>
      </c>
      <c r="E326" s="371">
        <v>13.87</v>
      </c>
      <c r="F326" s="371">
        <f t="shared" si="125"/>
        <v>-25413.691800000004</v>
      </c>
      <c r="G326" s="371">
        <f t="shared" si="126"/>
        <v>152157.7518</v>
      </c>
      <c r="H326" s="372">
        <f t="shared" si="127"/>
        <v>-0.1670219985466426</v>
      </c>
      <c r="I326" s="371"/>
    </row>
    <row r="327" spans="2:9" x14ac:dyDescent="0.25">
      <c r="B327" s="634">
        <v>42593</v>
      </c>
      <c r="C327" s="370">
        <v>8678</v>
      </c>
      <c r="D327" s="635">
        <v>16.760300000000001</v>
      </c>
      <c r="E327" s="371">
        <v>14.61</v>
      </c>
      <c r="F327" s="371">
        <f t="shared" si="125"/>
        <v>-18660.303400000012</v>
      </c>
      <c r="G327" s="371">
        <f t="shared" si="126"/>
        <v>145445.88340000002</v>
      </c>
      <c r="H327" s="372">
        <f t="shared" si="127"/>
        <v>-0.12829722618330228</v>
      </c>
      <c r="I327" s="371"/>
    </row>
    <row r="328" spans="2:9" x14ac:dyDescent="0.25">
      <c r="B328" s="634">
        <v>42597</v>
      </c>
      <c r="C328" s="370">
        <v>8678</v>
      </c>
      <c r="D328" s="635">
        <v>16.7471</v>
      </c>
      <c r="E328" s="371">
        <v>14.9</v>
      </c>
      <c r="F328" s="371">
        <f t="shared" si="125"/>
        <v>-16029.133799999994</v>
      </c>
      <c r="G328" s="371">
        <f t="shared" si="126"/>
        <v>145331.33379999999</v>
      </c>
      <c r="H328" s="372">
        <f t="shared" si="127"/>
        <v>-0.11029372249523794</v>
      </c>
      <c r="I328" s="371"/>
    </row>
    <row r="329" spans="2:9" x14ac:dyDescent="0.25">
      <c r="B329" s="634">
        <v>42598</v>
      </c>
      <c r="C329" s="370">
        <v>8178</v>
      </c>
      <c r="D329" s="635">
        <v>16.8429</v>
      </c>
      <c r="E329" s="371">
        <v>15.17</v>
      </c>
      <c r="F329" s="371">
        <f t="shared" si="125"/>
        <v>-13680.976200000003</v>
      </c>
      <c r="G329" s="371">
        <f t="shared" si="126"/>
        <v>137741.23620000001</v>
      </c>
      <c r="H329" s="372">
        <f t="shared" si="127"/>
        <v>-9.9323750660515728E-2</v>
      </c>
      <c r="I329" s="371">
        <v>16.75</v>
      </c>
    </row>
    <row r="330" spans="2:9" x14ac:dyDescent="0.25">
      <c r="B330" s="634">
        <v>42599</v>
      </c>
      <c r="C330" s="370">
        <v>7178</v>
      </c>
      <c r="D330" s="635">
        <v>17.009899999999998</v>
      </c>
      <c r="E330" s="371">
        <v>15.7</v>
      </c>
      <c r="F330" s="371">
        <f t="shared" si="125"/>
        <v>-9402.4621999999927</v>
      </c>
      <c r="G330" s="371">
        <f t="shared" si="126"/>
        <v>122097.06219999999</v>
      </c>
      <c r="H330" s="372">
        <f t="shared" si="127"/>
        <v>-7.7008095285686515E-2</v>
      </c>
      <c r="I330" s="371"/>
    </row>
    <row r="331" spans="2:9" x14ac:dyDescent="0.25">
      <c r="B331" s="634">
        <v>42600</v>
      </c>
      <c r="C331" s="370">
        <v>5500</v>
      </c>
      <c r="D331" s="635">
        <v>17.185600000000001</v>
      </c>
      <c r="E331" s="371">
        <v>16.68</v>
      </c>
      <c r="F331" s="371">
        <f t="shared" si="125"/>
        <v>-2780.8000000000065</v>
      </c>
      <c r="G331" s="371">
        <f t="shared" si="126"/>
        <v>94520.8</v>
      </c>
      <c r="H331" s="372">
        <f t="shared" si="127"/>
        <v>-2.9419979517735846E-2</v>
      </c>
      <c r="I331" s="371"/>
    </row>
    <row r="332" spans="2:9" x14ac:dyDescent="0.25">
      <c r="B332" s="634">
        <v>42601</v>
      </c>
      <c r="C332" s="370">
        <v>5000</v>
      </c>
      <c r="D332" s="635">
        <v>17.222200000000001</v>
      </c>
      <c r="E332" s="371">
        <v>16.8</v>
      </c>
      <c r="F332" s="371">
        <f t="shared" si="125"/>
        <v>-2111.0000000000005</v>
      </c>
      <c r="G332" s="371">
        <f t="shared" si="126"/>
        <v>86111</v>
      </c>
      <c r="H332" s="372">
        <f t="shared" si="127"/>
        <v>-2.4514870341768188E-2</v>
      </c>
      <c r="I332" s="371"/>
    </row>
    <row r="333" spans="2:9" x14ac:dyDescent="0.25">
      <c r="B333" s="634">
        <v>42604</v>
      </c>
      <c r="C333" s="370">
        <v>6000</v>
      </c>
      <c r="D333" s="635">
        <v>16.9651</v>
      </c>
      <c r="E333" s="371">
        <v>15.64</v>
      </c>
      <c r="F333" s="371">
        <f t="shared" si="125"/>
        <v>-7950.599999999994</v>
      </c>
      <c r="G333" s="371">
        <f t="shared" si="126"/>
        <v>101790.59999999999</v>
      </c>
      <c r="H333" s="372">
        <f t="shared" si="127"/>
        <v>-7.8107408739117312E-2</v>
      </c>
      <c r="I333" s="371"/>
    </row>
    <row r="334" spans="2:9" x14ac:dyDescent="0.25">
      <c r="B334" s="634">
        <v>42604</v>
      </c>
      <c r="C334" s="370">
        <v>6500</v>
      </c>
      <c r="D334" s="635">
        <v>16.850899999999999</v>
      </c>
      <c r="E334" s="371">
        <v>15.64</v>
      </c>
      <c r="F334" s="371">
        <f t="shared" si="125"/>
        <v>-7870.8499999999922</v>
      </c>
      <c r="G334" s="371">
        <f t="shared" si="126"/>
        <v>109530.84999999999</v>
      </c>
      <c r="H334" s="372">
        <f t="shared" si="127"/>
        <v>-7.1859663282079822E-2</v>
      </c>
      <c r="I334" s="371"/>
    </row>
    <row r="335" spans="2:9" x14ac:dyDescent="0.25">
      <c r="B335" s="634">
        <v>42605</v>
      </c>
      <c r="C335" s="370">
        <v>6000</v>
      </c>
      <c r="D335" s="635">
        <v>16.923500000000001</v>
      </c>
      <c r="E335" s="371">
        <v>16.43</v>
      </c>
      <c r="F335" s="371">
        <f t="shared" si="125"/>
        <v>-2961.0000000000055</v>
      </c>
      <c r="G335" s="371">
        <f t="shared" si="126"/>
        <v>101541</v>
      </c>
      <c r="H335" s="372">
        <f t="shared" si="127"/>
        <v>-2.9160634620498178E-2</v>
      </c>
      <c r="I335" s="371"/>
    </row>
    <row r="336" spans="2:9" x14ac:dyDescent="0.25">
      <c r="B336" s="634">
        <v>42605</v>
      </c>
      <c r="C336" s="370">
        <v>5500</v>
      </c>
      <c r="D336" s="635">
        <v>16.9848</v>
      </c>
      <c r="E336" s="371">
        <v>16.43</v>
      </c>
      <c r="F336" s="371">
        <f t="shared" si="125"/>
        <v>-3051.400000000001</v>
      </c>
      <c r="G336" s="371">
        <f t="shared" si="126"/>
        <v>93416.4</v>
      </c>
      <c r="H336" s="372">
        <f t="shared" si="127"/>
        <v>-3.266450002355048E-2</v>
      </c>
      <c r="I336" s="371"/>
    </row>
    <row r="337" spans="2:9" x14ac:dyDescent="0.25">
      <c r="B337" s="634">
        <v>42605</v>
      </c>
      <c r="C337" s="370">
        <v>5000</v>
      </c>
      <c r="D337" s="635">
        <v>17.035299999999999</v>
      </c>
      <c r="E337" s="371">
        <v>16.43</v>
      </c>
      <c r="F337" s="371">
        <f t="shared" si="125"/>
        <v>-3026.4999999999986</v>
      </c>
      <c r="G337" s="371">
        <f t="shared" si="126"/>
        <v>85176.5</v>
      </c>
      <c r="H337" s="372">
        <f t="shared" si="127"/>
        <v>-3.5532100990296606E-2</v>
      </c>
      <c r="I337" s="371"/>
    </row>
    <row r="338" spans="2:9" x14ac:dyDescent="0.25">
      <c r="B338" s="634">
        <v>42606</v>
      </c>
      <c r="C338" s="370">
        <v>5178</v>
      </c>
      <c r="D338" s="635">
        <v>17.0017</v>
      </c>
      <c r="E338" s="371">
        <v>16.059999999999999</v>
      </c>
      <c r="F338" s="371">
        <f t="shared" si="125"/>
        <v>-4876.1226000000042</v>
      </c>
      <c r="G338" s="371">
        <f t="shared" si="126"/>
        <v>88034.802599999995</v>
      </c>
      <c r="H338" s="372">
        <f t="shared" si="127"/>
        <v>-5.5388578789179958E-2</v>
      </c>
      <c r="I338" s="371"/>
    </row>
    <row r="339" spans="2:9" x14ac:dyDescent="0.25">
      <c r="B339" s="634">
        <v>42607</v>
      </c>
      <c r="C339" s="370">
        <v>5178</v>
      </c>
      <c r="D339" s="635">
        <v>17.0017</v>
      </c>
      <c r="E339" s="371">
        <v>16.010000000000002</v>
      </c>
      <c r="F339" s="371">
        <f>C339*(E339-D339)</f>
        <v>-5135.0225999999902</v>
      </c>
      <c r="G339" s="371">
        <f>IF(C339=0, 0,D339*C339)</f>
        <v>88034.802599999995</v>
      </c>
      <c r="H339" s="372">
        <f>IF(C339=0, D339, (E339-D339)/D339)</f>
        <v>-5.8329461171529789E-2</v>
      </c>
      <c r="I339" s="371"/>
    </row>
    <row r="340" spans="2:9" x14ac:dyDescent="0.25">
      <c r="B340" s="634">
        <v>42608</v>
      </c>
      <c r="C340" s="370">
        <v>6178</v>
      </c>
      <c r="D340" s="635">
        <v>16.825800000000001</v>
      </c>
      <c r="E340" s="371">
        <v>15.95</v>
      </c>
      <c r="F340" s="371">
        <f>C340*(E340-D340)</f>
        <v>-5410.6924000000108</v>
      </c>
      <c r="G340" s="371">
        <f>IF(C340=0, 0,D340*C340)</f>
        <v>103949.79240000001</v>
      </c>
      <c r="H340" s="372">
        <f>IF(C340=0, D340, (E340-D340)/D340)</f>
        <v>-5.2051016890727435E-2</v>
      </c>
      <c r="I340" s="371"/>
    </row>
    <row r="341" spans="2:9" x14ac:dyDescent="0.25">
      <c r="B341" s="634">
        <v>42611</v>
      </c>
      <c r="C341" s="370">
        <v>6178</v>
      </c>
      <c r="D341" s="635">
        <v>16.825800000000001</v>
      </c>
      <c r="E341" s="371">
        <v>15.99</v>
      </c>
      <c r="F341" s="371">
        <f t="shared" ref="F341:F346" si="128">C341*(E341-D341)</f>
        <v>-5163.5724000000046</v>
      </c>
      <c r="G341" s="371">
        <f t="shared" ref="G341:G346" si="129">IF(C341=0, 0,D341*C341)</f>
        <v>103949.79240000001</v>
      </c>
      <c r="H341" s="372">
        <f t="shared" ref="H341:H346" si="130">IF(C341=0, D341, (E341-D341)/D341)</f>
        <v>-4.9673715365688452E-2</v>
      </c>
      <c r="I341" s="371"/>
    </row>
    <row r="342" spans="2:9" x14ac:dyDescent="0.25">
      <c r="B342" s="634">
        <v>42612</v>
      </c>
      <c r="C342" s="370">
        <v>6678</v>
      </c>
      <c r="D342" s="635">
        <v>16.739999999999998</v>
      </c>
      <c r="E342" s="371">
        <v>15.55</v>
      </c>
      <c r="F342" s="453">
        <f t="shared" si="128"/>
        <v>-7946.8199999999852</v>
      </c>
      <c r="G342" s="371">
        <f t="shared" si="129"/>
        <v>111789.71999999999</v>
      </c>
      <c r="H342" s="373">
        <f t="shared" si="130"/>
        <v>-7.1087216248506446E-2</v>
      </c>
      <c r="I342" s="390"/>
    </row>
    <row r="343" spans="2:9" x14ac:dyDescent="0.25">
      <c r="B343" s="634">
        <v>42612</v>
      </c>
      <c r="C343" s="370">
        <v>7178</v>
      </c>
      <c r="D343" s="635">
        <v>16.6571</v>
      </c>
      <c r="E343" s="371">
        <v>15.55</v>
      </c>
      <c r="F343" s="371">
        <f t="shared" si="128"/>
        <v>-7946.7637999999934</v>
      </c>
      <c r="G343" s="371">
        <f t="shared" si="129"/>
        <v>119564.66379999999</v>
      </c>
      <c r="H343" s="372">
        <f t="shared" si="130"/>
        <v>-6.6464150422342369E-2</v>
      </c>
      <c r="I343" s="371"/>
    </row>
    <row r="344" spans="2:9" x14ac:dyDescent="0.25">
      <c r="B344" s="634">
        <v>42613</v>
      </c>
      <c r="C344" s="370">
        <v>7678</v>
      </c>
      <c r="D344" s="635">
        <v>16.565200000000001</v>
      </c>
      <c r="E344" s="371">
        <v>15.02</v>
      </c>
      <c r="F344" s="371">
        <f t="shared" si="128"/>
        <v>-11864.04560000001</v>
      </c>
      <c r="G344" s="371">
        <f t="shared" si="129"/>
        <v>127187.60560000001</v>
      </c>
      <c r="H344" s="372">
        <f t="shared" si="130"/>
        <v>-9.3279887957887692E-2</v>
      </c>
      <c r="I344" s="371" t="s">
        <v>260</v>
      </c>
    </row>
    <row r="345" spans="2:9" x14ac:dyDescent="0.25">
      <c r="B345" s="634">
        <v>42613</v>
      </c>
      <c r="C345" s="370">
        <v>8178</v>
      </c>
      <c r="D345" s="635">
        <v>16.474399999999999</v>
      </c>
      <c r="E345" s="371">
        <v>15.02</v>
      </c>
      <c r="F345" s="371">
        <f t="shared" si="128"/>
        <v>-11894.083199999997</v>
      </c>
      <c r="G345" s="371">
        <f t="shared" si="129"/>
        <v>134727.64319999999</v>
      </c>
      <c r="H345" s="372">
        <f t="shared" si="130"/>
        <v>-8.8282426067110162E-2</v>
      </c>
      <c r="I345" s="371" t="s">
        <v>261</v>
      </c>
    </row>
    <row r="346" spans="2:9" x14ac:dyDescent="0.25">
      <c r="B346" s="634">
        <v>42615</v>
      </c>
      <c r="C346" s="370">
        <v>7678</v>
      </c>
      <c r="D346" s="635">
        <v>16.528099999999998</v>
      </c>
      <c r="E346" s="371">
        <v>15.49</v>
      </c>
      <c r="F346" s="371">
        <f t="shared" si="128"/>
        <v>-7970.5317999999861</v>
      </c>
      <c r="G346" s="371">
        <f t="shared" si="129"/>
        <v>126902.75179999998</v>
      </c>
      <c r="H346" s="372">
        <f t="shared" si="130"/>
        <v>-6.2808187268953986E-2</v>
      </c>
      <c r="I346" s="371">
        <v>16.350000000000001</v>
      </c>
    </row>
    <row r="347" spans="2:9" x14ac:dyDescent="0.25">
      <c r="B347" s="634">
        <v>42616</v>
      </c>
      <c r="C347" s="370">
        <v>7678</v>
      </c>
      <c r="D347" s="635">
        <v>16.528099999999998</v>
      </c>
      <c r="E347" s="371">
        <v>15.64</v>
      </c>
      <c r="F347" s="371">
        <f>C347*(E347-D347)</f>
        <v>-6818.8317999999836</v>
      </c>
      <c r="G347" s="371">
        <f>IF(C347=0, 0,D347*C347)</f>
        <v>126902.75179999998</v>
      </c>
      <c r="H347" s="372">
        <f>IF(C347=0, D347, (E347-D347)/D347)</f>
        <v>-5.3732733950060681E-2</v>
      </c>
      <c r="I347" s="371"/>
    </row>
    <row r="348" spans="2:9" ht="15" customHeight="1" x14ac:dyDescent="0.25">
      <c r="B348" s="634">
        <v>42621</v>
      </c>
      <c r="C348" s="370">
        <v>7178</v>
      </c>
      <c r="D348" s="635">
        <v>16.545400000000001</v>
      </c>
      <c r="E348" s="371">
        <v>16.739999999999998</v>
      </c>
      <c r="F348" s="371">
        <f>C348*(E348-D348)</f>
        <v>1396.8387999999832</v>
      </c>
      <c r="G348" s="371">
        <f>IF(C348=0, 0,D348*C348)</f>
        <v>118762.8812</v>
      </c>
      <c r="H348" s="372">
        <f>IF(C348=0, D348, (E348-D348)/D348)</f>
        <v>1.1761577235968768E-2</v>
      </c>
      <c r="I348" s="371"/>
    </row>
    <row r="349" spans="2:9" x14ac:dyDescent="0.25">
      <c r="B349" s="634">
        <v>42621</v>
      </c>
      <c r="C349" s="391">
        <v>6678</v>
      </c>
      <c r="D349" s="636">
        <v>16.532299999999999</v>
      </c>
      <c r="E349" s="371">
        <v>16.739999999999998</v>
      </c>
      <c r="F349" s="371">
        <f>C349*(E349-D349)</f>
        <v>1387.0205999999941</v>
      </c>
      <c r="G349" s="371">
        <f>IF(C349=0, 0,D349*C349)</f>
        <v>110402.6994</v>
      </c>
      <c r="H349" s="372">
        <f>IF(C349=0, D349, (E349-D349)/D349)</f>
        <v>1.256328520532528E-2</v>
      </c>
      <c r="I349" s="371"/>
    </row>
    <row r="350" spans="2:9" x14ac:dyDescent="0.25">
      <c r="B350" s="634">
        <v>42621</v>
      </c>
      <c r="C350" s="370">
        <v>6458</v>
      </c>
      <c r="D350" s="635">
        <v>16.524263999999999</v>
      </c>
      <c r="E350" s="371">
        <v>16.739999999999998</v>
      </c>
      <c r="F350" s="371">
        <f>C350*(E350-D350)</f>
        <v>1393.2230879999981</v>
      </c>
      <c r="G350" s="371">
        <f>IF(C350=0, 0,D350*C350)</f>
        <v>106713.69691199998</v>
      </c>
      <c r="H350" s="372">
        <f>IF(C350=0, D350, (E350-D350)/D350)</f>
        <v>1.3055710075801242E-2</v>
      </c>
      <c r="I350" s="371"/>
    </row>
    <row r="351" spans="2:9" x14ac:dyDescent="0.25">
      <c r="B351" s="634">
        <v>42622</v>
      </c>
      <c r="C351" s="370">
        <v>7178</v>
      </c>
      <c r="D351" s="635">
        <v>16.477945999999999</v>
      </c>
      <c r="E351" s="371">
        <v>15.67</v>
      </c>
      <c r="F351" s="371">
        <f>C351*(E351-D351)</f>
        <v>-5799.4363879999955</v>
      </c>
      <c r="G351" s="371">
        <f>IF(C351=0, 0,D351*C351)</f>
        <v>118278.696388</v>
      </c>
      <c r="H351" s="372">
        <f>IF(C351=0, D351, (E351-D351)/D351)</f>
        <v>-4.9031960658203359E-2</v>
      </c>
      <c r="I351" s="371"/>
    </row>
    <row r="352" spans="2:9" x14ac:dyDescent="0.25">
      <c r="B352" s="634">
        <v>42622</v>
      </c>
      <c r="C352" s="370">
        <v>7678</v>
      </c>
      <c r="D352" s="635">
        <v>16.430541999999999</v>
      </c>
      <c r="E352" s="371">
        <v>15.67</v>
      </c>
      <c r="F352" s="371">
        <f t="shared" ref="F352:F358" si="131">C352*(E352-D352)</f>
        <v>-5839.4414759999936</v>
      </c>
      <c r="G352" s="371">
        <f t="shared" ref="G352:G358" si="132">IF(C352=0, 0,D352*C352)</f>
        <v>126153.70147599999</v>
      </c>
      <c r="H352" s="372">
        <f t="shared" ref="H352:H358" si="133">IF(C352=0, D352, (E352-D352)/D352)</f>
        <v>-4.6288308687564853E-2</v>
      </c>
      <c r="I352" s="371">
        <v>16.350000000000001</v>
      </c>
    </row>
    <row r="353" spans="2:9" x14ac:dyDescent="0.25">
      <c r="B353" s="634">
        <v>42625</v>
      </c>
      <c r="C353" s="391">
        <v>7678</v>
      </c>
      <c r="D353" s="636">
        <v>16.412330000000001</v>
      </c>
      <c r="E353" s="371">
        <v>15.47</v>
      </c>
      <c r="F353" s="371">
        <f t="shared" si="131"/>
        <v>-7235.2097400000011</v>
      </c>
      <c r="G353" s="371">
        <f t="shared" si="132"/>
        <v>126013.86974000001</v>
      </c>
      <c r="H353" s="372">
        <f t="shared" si="133"/>
        <v>-5.7415979327737135E-2</v>
      </c>
      <c r="I353" s="371"/>
    </row>
    <row r="354" spans="2:9" x14ac:dyDescent="0.25">
      <c r="B354" s="634">
        <v>42625</v>
      </c>
      <c r="C354" s="391">
        <v>7678</v>
      </c>
      <c r="D354" s="636">
        <v>16.355817999999999</v>
      </c>
      <c r="E354" s="371">
        <v>15.47</v>
      </c>
      <c r="F354" s="371">
        <f t="shared" si="131"/>
        <v>-6801.3106039999893</v>
      </c>
      <c r="G354" s="371">
        <f t="shared" si="132"/>
        <v>125579.970604</v>
      </c>
      <c r="H354" s="372">
        <f t="shared" si="133"/>
        <v>-5.4159198885680847E-2</v>
      </c>
      <c r="I354" s="371" t="s">
        <v>276</v>
      </c>
    </row>
    <row r="355" spans="2:9" x14ac:dyDescent="0.25">
      <c r="B355" s="634">
        <v>42626</v>
      </c>
      <c r="C355" s="370">
        <v>8278</v>
      </c>
      <c r="D355" s="635">
        <v>16.25066</v>
      </c>
      <c r="E355" s="371">
        <v>14.34</v>
      </c>
      <c r="F355" s="371">
        <f t="shared" si="131"/>
        <v>-15816.44348</v>
      </c>
      <c r="G355" s="371">
        <f t="shared" si="132"/>
        <v>134522.96348000001</v>
      </c>
      <c r="H355" s="373">
        <f t="shared" si="133"/>
        <v>-0.11757430159759666</v>
      </c>
      <c r="I355" s="371"/>
    </row>
    <row r="356" spans="2:9" x14ac:dyDescent="0.25">
      <c r="B356" s="634">
        <v>42626</v>
      </c>
      <c r="C356" s="370">
        <v>8678</v>
      </c>
      <c r="D356" s="635">
        <v>16.18149</v>
      </c>
      <c r="E356" s="371">
        <v>14.34</v>
      </c>
      <c r="F356" s="371">
        <f t="shared" si="131"/>
        <v>-15980.450220000002</v>
      </c>
      <c r="G356" s="371">
        <f t="shared" si="132"/>
        <v>140422.97021999999</v>
      </c>
      <c r="H356" s="373">
        <f t="shared" si="133"/>
        <v>-0.11380225183218605</v>
      </c>
      <c r="I356" s="371"/>
    </row>
    <row r="357" spans="2:9" x14ac:dyDescent="0.25">
      <c r="B357" s="634">
        <v>42626</v>
      </c>
      <c r="C357" s="370">
        <v>8978</v>
      </c>
      <c r="D357" s="635">
        <v>16.124635000000001</v>
      </c>
      <c r="E357" s="371">
        <v>14.34</v>
      </c>
      <c r="F357" s="371">
        <f t="shared" si="131"/>
        <v>-16022.453030000013</v>
      </c>
      <c r="G357" s="371">
        <f t="shared" si="132"/>
        <v>144766.97303000002</v>
      </c>
      <c r="H357" s="373">
        <f t="shared" si="133"/>
        <v>-0.11067754401882594</v>
      </c>
      <c r="I357" s="371"/>
    </row>
    <row r="358" spans="2:9" x14ac:dyDescent="0.25">
      <c r="B358" s="634">
        <v>42626</v>
      </c>
      <c r="C358" s="370">
        <v>9278</v>
      </c>
      <c r="D358" s="635">
        <v>16.064019999999999</v>
      </c>
      <c r="E358" s="371">
        <v>14.34</v>
      </c>
      <c r="F358" s="371">
        <f t="shared" si="131"/>
        <v>-15995.457559999995</v>
      </c>
      <c r="G358" s="371">
        <f t="shared" si="132"/>
        <v>149041.97756</v>
      </c>
      <c r="H358" s="373">
        <f t="shared" si="133"/>
        <v>-0.10732182853357998</v>
      </c>
      <c r="I358" s="371" t="s">
        <v>277</v>
      </c>
    </row>
    <row r="359" spans="2:9" ht="15" customHeight="1" x14ac:dyDescent="0.25">
      <c r="B359" s="634">
        <v>42627</v>
      </c>
      <c r="C359" s="370">
        <v>9478</v>
      </c>
      <c r="D359" s="635">
        <v>16.020790999999999</v>
      </c>
      <c r="E359" s="371">
        <v>14.01</v>
      </c>
      <c r="F359" s="371">
        <f t="shared" ref="F359:F366" si="134">C359*(E359-D359)</f>
        <v>-19058.277097999995</v>
      </c>
      <c r="G359" s="371">
        <f t="shared" ref="G359:G366" si="135">IF(C359=0, 0,D359*C359)</f>
        <v>151845.05709799999</v>
      </c>
      <c r="H359" s="373">
        <f t="shared" ref="H359:H366" si="136">IF(C359=0, D359, (E359-D359)/D359)</f>
        <v>-0.1255113433537707</v>
      </c>
      <c r="I359" s="371"/>
    </row>
    <row r="360" spans="2:9" x14ac:dyDescent="0.25">
      <c r="B360" s="634">
        <v>42628</v>
      </c>
      <c r="C360" s="370">
        <v>9478</v>
      </c>
      <c r="D360" s="635">
        <v>16.015726999999998</v>
      </c>
      <c r="E360" s="371">
        <v>14.26</v>
      </c>
      <c r="F360" s="371">
        <f t="shared" si="134"/>
        <v>-16640.780505999985</v>
      </c>
      <c r="G360" s="371">
        <f t="shared" si="135"/>
        <v>151797.06050599998</v>
      </c>
      <c r="H360" s="373">
        <f t="shared" si="136"/>
        <v>-0.1096251827968845</v>
      </c>
      <c r="I360" s="371"/>
    </row>
    <row r="361" spans="2:9" x14ac:dyDescent="0.25">
      <c r="B361" s="634">
        <v>42629</v>
      </c>
      <c r="C361" s="370">
        <v>9478</v>
      </c>
      <c r="D361" s="635">
        <v>16.015726999999998</v>
      </c>
      <c r="E361" s="371">
        <v>14.24</v>
      </c>
      <c r="F361" s="371">
        <f t="shared" si="134"/>
        <v>-16830.340505999982</v>
      </c>
      <c r="G361" s="371">
        <f t="shared" si="135"/>
        <v>151797.06050599998</v>
      </c>
      <c r="H361" s="373">
        <f t="shared" si="136"/>
        <v>-0.1108739553315312</v>
      </c>
      <c r="I361" s="371"/>
    </row>
    <row r="362" spans="2:9" x14ac:dyDescent="0.25">
      <c r="B362" s="634">
        <v>42632</v>
      </c>
      <c r="C362" s="370">
        <v>9678</v>
      </c>
      <c r="D362" s="635">
        <v>15.975311</v>
      </c>
      <c r="E362" s="371">
        <v>14.09</v>
      </c>
      <c r="F362" s="371">
        <f t="shared" si="134"/>
        <v>-18246.039857999996</v>
      </c>
      <c r="G362" s="371">
        <f t="shared" si="135"/>
        <v>154609.05985799999</v>
      </c>
      <c r="H362" s="372">
        <f t="shared" si="136"/>
        <v>-0.11801404054043141</v>
      </c>
      <c r="I362" s="371"/>
    </row>
    <row r="363" spans="2:9" x14ac:dyDescent="0.25">
      <c r="B363" s="634">
        <v>42633</v>
      </c>
      <c r="C363" s="370">
        <v>9878</v>
      </c>
      <c r="D363" s="635">
        <v>15.937544000000001</v>
      </c>
      <c r="E363" s="371">
        <v>13.87</v>
      </c>
      <c r="F363" s="371">
        <f t="shared" si="134"/>
        <v>-20423.199632000014</v>
      </c>
      <c r="G363" s="371">
        <f t="shared" si="135"/>
        <v>157431.05963200002</v>
      </c>
      <c r="H363" s="372">
        <f t="shared" si="136"/>
        <v>-0.12972789282966068</v>
      </c>
      <c r="I363" s="371"/>
    </row>
    <row r="364" spans="2:9" x14ac:dyDescent="0.25">
      <c r="B364" s="634">
        <v>42633</v>
      </c>
      <c r="C364" s="370">
        <v>10000</v>
      </c>
      <c r="D364" s="635">
        <v>15.915126000000001</v>
      </c>
      <c r="E364" s="371">
        <v>13.87</v>
      </c>
      <c r="F364" s="371">
        <f t="shared" si="134"/>
        <v>-20451.260000000017</v>
      </c>
      <c r="G364" s="371">
        <f t="shared" si="135"/>
        <v>159151.26</v>
      </c>
      <c r="H364" s="372">
        <f t="shared" si="136"/>
        <v>-0.12850203008132022</v>
      </c>
      <c r="I364" s="371"/>
    </row>
    <row r="365" spans="2:9" x14ac:dyDescent="0.25">
      <c r="B365" s="634">
        <v>42634</v>
      </c>
      <c r="C365" s="370">
        <v>9678</v>
      </c>
      <c r="D365" s="635">
        <v>15.969538999999999</v>
      </c>
      <c r="E365" s="371">
        <v>14.65</v>
      </c>
      <c r="F365" s="371">
        <f t="shared" si="134"/>
        <v>-12770.498441999989</v>
      </c>
      <c r="G365" s="371">
        <f t="shared" si="135"/>
        <v>154553.19844199999</v>
      </c>
      <c r="H365" s="372">
        <f t="shared" si="136"/>
        <v>-8.2628496664806608E-2</v>
      </c>
      <c r="I365" s="371"/>
    </row>
    <row r="366" spans="2:9" x14ac:dyDescent="0.25">
      <c r="B366" s="634">
        <v>42634</v>
      </c>
      <c r="C366" s="370">
        <v>9278</v>
      </c>
      <c r="D366" s="635">
        <v>16.026872999999998</v>
      </c>
      <c r="E366" s="371">
        <v>14.65</v>
      </c>
      <c r="F366" s="371">
        <f t="shared" si="134"/>
        <v>-12774.627693999981</v>
      </c>
      <c r="G366" s="371">
        <f t="shared" si="135"/>
        <v>148697.32769399998</v>
      </c>
      <c r="H366" s="372">
        <f t="shared" si="136"/>
        <v>-8.5910270830747718E-2</v>
      </c>
      <c r="I366" s="371">
        <v>16</v>
      </c>
    </row>
    <row r="367" spans="2:9" x14ac:dyDescent="0.25">
      <c r="B367" s="634">
        <v>42635</v>
      </c>
      <c r="C367" s="370">
        <v>9278</v>
      </c>
      <c r="D367" s="635">
        <v>16.026872999999998</v>
      </c>
      <c r="E367" s="371">
        <v>14.87</v>
      </c>
      <c r="F367" s="371">
        <f t="shared" ref="F367:F378" si="137">C367*(E367-D367)</f>
        <v>-10733.467693999992</v>
      </c>
      <c r="G367" s="371">
        <f t="shared" ref="G367:G378" si="138">IF(C367=0, 0,D367*C367)</f>
        <v>148697.32769399998</v>
      </c>
      <c r="H367" s="372">
        <f t="shared" ref="H367:H378" si="139">IF(C367=0, D367, (E367-D367)/D367)</f>
        <v>-7.2183326092369937E-2</v>
      </c>
      <c r="I367" s="371"/>
    </row>
    <row r="368" spans="2:9" x14ac:dyDescent="0.25">
      <c r="B368" s="634">
        <v>42636</v>
      </c>
      <c r="C368" s="370">
        <v>9478</v>
      </c>
      <c r="D368" s="635">
        <v>15.992122</v>
      </c>
      <c r="E368" s="371">
        <v>14.49</v>
      </c>
      <c r="F368" s="371">
        <f t="shared" si="137"/>
        <v>-14237.112315999999</v>
      </c>
      <c r="G368" s="371">
        <f t="shared" si="138"/>
        <v>151573.33231600001</v>
      </c>
      <c r="H368" s="372">
        <f t="shared" si="139"/>
        <v>-9.39288732289561E-2</v>
      </c>
      <c r="I368" s="371"/>
    </row>
    <row r="369" spans="2:9" x14ac:dyDescent="0.25">
      <c r="B369" s="634">
        <v>42639</v>
      </c>
      <c r="C369" s="370">
        <v>9278</v>
      </c>
      <c r="D369" s="635">
        <v>16.019549999999999</v>
      </c>
      <c r="E369" s="371">
        <v>14.41</v>
      </c>
      <c r="F369" s="371">
        <f t="shared" si="137"/>
        <v>-14933.404899999989</v>
      </c>
      <c r="G369" s="371">
        <f t="shared" si="138"/>
        <v>148629.38489999998</v>
      </c>
      <c r="H369" s="372">
        <f t="shared" si="139"/>
        <v>-0.10047410819904422</v>
      </c>
      <c r="I369" s="371">
        <v>16</v>
      </c>
    </row>
    <row r="370" spans="2:9" x14ac:dyDescent="0.25">
      <c r="B370" s="634">
        <v>42639</v>
      </c>
      <c r="C370" s="370">
        <v>9478</v>
      </c>
      <c r="D370" s="635">
        <v>15.987468</v>
      </c>
      <c r="E370" s="371">
        <v>14.41</v>
      </c>
      <c r="F370" s="371">
        <f t="shared" si="137"/>
        <v>-14951.241703999996</v>
      </c>
      <c r="G370" s="371">
        <f t="shared" si="138"/>
        <v>151529.221704</v>
      </c>
      <c r="H370" s="372">
        <f t="shared" si="139"/>
        <v>-9.8669032519721048E-2</v>
      </c>
      <c r="I370" s="371"/>
    </row>
    <row r="371" spans="2:9" x14ac:dyDescent="0.25">
      <c r="B371" s="634">
        <v>42639</v>
      </c>
      <c r="C371" s="370">
        <v>9678</v>
      </c>
      <c r="D371" s="635">
        <v>15.954266000000001</v>
      </c>
      <c r="E371" s="371">
        <v>14.41</v>
      </c>
      <c r="F371" s="371">
        <f t="shared" si="137"/>
        <v>-14945.406348000004</v>
      </c>
      <c r="G371" s="371">
        <f t="shared" si="138"/>
        <v>154405.386348</v>
      </c>
      <c r="H371" s="372">
        <f t="shared" si="139"/>
        <v>-9.6793296538994669E-2</v>
      </c>
      <c r="I371" s="371"/>
    </row>
    <row r="372" spans="2:9" x14ac:dyDescent="0.25">
      <c r="B372" s="634">
        <v>42640</v>
      </c>
      <c r="C372" s="370">
        <v>10000</v>
      </c>
      <c r="D372" s="635">
        <v>15.890373</v>
      </c>
      <c r="E372" s="371">
        <v>14.06</v>
      </c>
      <c r="F372" s="371">
        <f t="shared" si="137"/>
        <v>-18303.73</v>
      </c>
      <c r="G372" s="371">
        <f t="shared" si="138"/>
        <v>158903.73000000001</v>
      </c>
      <c r="H372" s="372">
        <f t="shared" si="139"/>
        <v>-0.11518754153851517</v>
      </c>
      <c r="I372" s="371"/>
    </row>
    <row r="373" spans="2:9" x14ac:dyDescent="0.25">
      <c r="B373" s="634">
        <v>42641</v>
      </c>
      <c r="C373" s="370">
        <v>9278</v>
      </c>
      <c r="D373" s="635">
        <v>15.968</v>
      </c>
      <c r="E373" s="371">
        <v>15.18</v>
      </c>
      <c r="F373" s="371">
        <f t="shared" si="137"/>
        <v>-7311.0640000000021</v>
      </c>
      <c r="G373" s="371">
        <f t="shared" si="138"/>
        <v>148151.10399999999</v>
      </c>
      <c r="H373" s="372">
        <f t="shared" si="139"/>
        <v>-4.9348697394789594E-2</v>
      </c>
      <c r="I373" s="371" t="s">
        <v>289</v>
      </c>
    </row>
    <row r="374" spans="2:9" x14ac:dyDescent="0.25">
      <c r="B374" s="634">
        <v>42641</v>
      </c>
      <c r="C374" s="370">
        <v>8978</v>
      </c>
      <c r="D374" s="635">
        <v>15.991466000000001</v>
      </c>
      <c r="E374" s="371">
        <v>15.18</v>
      </c>
      <c r="F374" s="371">
        <f t="shared" si="137"/>
        <v>-7285.3417480000098</v>
      </c>
      <c r="G374" s="371">
        <f t="shared" si="138"/>
        <v>143571.38174800001</v>
      </c>
      <c r="H374" s="372">
        <f t="shared" si="139"/>
        <v>-5.0743690415875634E-2</v>
      </c>
      <c r="I374" s="371"/>
    </row>
    <row r="375" spans="2:9" x14ac:dyDescent="0.25">
      <c r="B375" s="634">
        <v>42642</v>
      </c>
      <c r="C375" s="370">
        <v>8678</v>
      </c>
      <c r="D375" s="635">
        <v>16.016100000000002</v>
      </c>
      <c r="E375" s="371">
        <v>15.9</v>
      </c>
      <c r="F375" s="371">
        <f t="shared" si="137"/>
        <v>-1007.5158000000105</v>
      </c>
      <c r="G375" s="371">
        <f t="shared" si="138"/>
        <v>138987.71580000001</v>
      </c>
      <c r="H375" s="372">
        <f t="shared" si="139"/>
        <v>-7.2489557382884214E-3</v>
      </c>
      <c r="I375" s="371"/>
    </row>
    <row r="376" spans="2:9" x14ac:dyDescent="0.25">
      <c r="B376" s="634">
        <v>42642</v>
      </c>
      <c r="C376" s="370">
        <v>7978</v>
      </c>
      <c r="D376" s="635">
        <v>16.036825</v>
      </c>
      <c r="E376" s="371">
        <v>15.9</v>
      </c>
      <c r="F376" s="371">
        <f t="shared" si="137"/>
        <v>-1091.5898499999998</v>
      </c>
      <c r="G376" s="371">
        <f t="shared" si="138"/>
        <v>127941.78985</v>
      </c>
      <c r="H376" s="372">
        <f t="shared" si="139"/>
        <v>-8.5319257396648009E-3</v>
      </c>
      <c r="I376" s="371"/>
    </row>
    <row r="377" spans="2:9" x14ac:dyDescent="0.25">
      <c r="B377" s="634">
        <v>42642</v>
      </c>
      <c r="C377" s="370">
        <v>7764</v>
      </c>
      <c r="D377" s="635">
        <v>16.038399999999999</v>
      </c>
      <c r="E377" s="371">
        <v>15.9</v>
      </c>
      <c r="F377" s="371">
        <f t="shared" si="137"/>
        <v>-1074.5375999999919</v>
      </c>
      <c r="G377" s="371">
        <f t="shared" si="138"/>
        <v>124522.1376</v>
      </c>
      <c r="H377" s="372">
        <f t="shared" si="139"/>
        <v>-8.6292897047086353E-3</v>
      </c>
      <c r="I377" s="371"/>
    </row>
    <row r="378" spans="2:9" x14ac:dyDescent="0.25">
      <c r="B378" s="634">
        <v>42642</v>
      </c>
      <c r="C378" s="370">
        <v>8178</v>
      </c>
      <c r="D378" s="635">
        <v>16.019235999999999</v>
      </c>
      <c r="E378" s="371">
        <v>15.9</v>
      </c>
      <c r="F378" s="371">
        <f t="shared" si="137"/>
        <v>-975.11200799999187</v>
      </c>
      <c r="G378" s="371">
        <f t="shared" si="138"/>
        <v>131005.31200799999</v>
      </c>
      <c r="H378" s="372">
        <f t="shared" si="139"/>
        <v>-7.4433012910228059E-3</v>
      </c>
      <c r="I378" s="371" t="s">
        <v>290</v>
      </c>
    </row>
    <row r="379" spans="2:9" x14ac:dyDescent="0.25">
      <c r="B379" s="634">
        <v>42643</v>
      </c>
      <c r="C379" s="370">
        <v>8178</v>
      </c>
      <c r="D379" s="635">
        <v>16.019235999999999</v>
      </c>
      <c r="E379" s="371">
        <v>15.81</v>
      </c>
      <c r="F379" s="371">
        <f>C379*(E379-D379)</f>
        <v>-1711.1320079999907</v>
      </c>
      <c r="G379" s="371">
        <f>IF(C379=0, 0,D379*C379)</f>
        <v>131005.31200799999</v>
      </c>
      <c r="H379" s="372">
        <f>IF(C379=0, D379, (E379-D379)/D379)</f>
        <v>-1.3061546755413234E-2</v>
      </c>
      <c r="I379" s="371"/>
    </row>
    <row r="380" spans="2:9" ht="15" customHeight="1" x14ac:dyDescent="0.25">
      <c r="B380" s="634">
        <v>42646</v>
      </c>
      <c r="C380" s="370">
        <v>8178</v>
      </c>
      <c r="D380" s="635">
        <v>16.019235999999999</v>
      </c>
      <c r="E380" s="371">
        <v>15.98</v>
      </c>
      <c r="F380" s="371">
        <f t="shared" ref="F380:F389" si="140">C380*(E380-D380)</f>
        <v>-320.8720079999913</v>
      </c>
      <c r="G380" s="371">
        <f t="shared" ref="G380:G389" si="141">IF(C380=0, 0,D380*C380)</f>
        <v>131005.31200799999</v>
      </c>
      <c r="H380" s="372">
        <f t="shared" ref="H380:H389" si="142">IF(C380=0, D380, (E380-D380)/D380)</f>
        <v>-2.4493053226757469E-3</v>
      </c>
      <c r="I380" s="371"/>
    </row>
    <row r="381" spans="2:9" x14ac:dyDescent="0.25">
      <c r="B381" s="634">
        <v>42647</v>
      </c>
      <c r="C381" s="370">
        <v>8678</v>
      </c>
      <c r="D381" s="635">
        <v>16.010061</v>
      </c>
      <c r="E381" s="371">
        <v>15.63</v>
      </c>
      <c r="F381" s="371">
        <f t="shared" si="140"/>
        <v>-3298.169357999996</v>
      </c>
      <c r="G381" s="371">
        <f t="shared" si="141"/>
        <v>138935.309358</v>
      </c>
      <c r="H381" s="372">
        <f t="shared" si="142"/>
        <v>-2.3738885192255015E-2</v>
      </c>
      <c r="I381" s="371"/>
    </row>
    <row r="382" spans="2:9" x14ac:dyDescent="0.25">
      <c r="B382" s="634">
        <v>42647</v>
      </c>
      <c r="C382" s="370">
        <v>9178</v>
      </c>
      <c r="D382" s="635">
        <v>15.988811</v>
      </c>
      <c r="E382" s="371">
        <v>15.63</v>
      </c>
      <c r="F382" s="371">
        <f t="shared" si="140"/>
        <v>-3293.1673579999938</v>
      </c>
      <c r="G382" s="371">
        <f t="shared" si="141"/>
        <v>146745.30735799999</v>
      </c>
      <c r="H382" s="372">
        <f t="shared" si="142"/>
        <v>-2.2441381038277287E-2</v>
      </c>
      <c r="I382" s="371"/>
    </row>
    <row r="383" spans="2:9" x14ac:dyDescent="0.25">
      <c r="B383" s="634">
        <v>42648</v>
      </c>
      <c r="C383" s="370">
        <v>8178</v>
      </c>
      <c r="D383" s="635">
        <v>15.977725</v>
      </c>
      <c r="E383" s="371">
        <v>16.12</v>
      </c>
      <c r="F383" s="371">
        <f t="shared" si="140"/>
        <v>1163.524950000012</v>
      </c>
      <c r="G383" s="371">
        <f t="shared" si="141"/>
        <v>130665.83504999999</v>
      </c>
      <c r="H383" s="372">
        <f t="shared" si="142"/>
        <v>8.904584351026288E-3</v>
      </c>
      <c r="I383" s="371">
        <v>15.75</v>
      </c>
    </row>
    <row r="384" spans="2:9" x14ac:dyDescent="0.25">
      <c r="B384" s="634">
        <v>42648</v>
      </c>
      <c r="C384" s="391">
        <v>7678</v>
      </c>
      <c r="D384" s="636">
        <v>15.951529000000001</v>
      </c>
      <c r="E384" s="371">
        <v>16.12</v>
      </c>
      <c r="F384" s="371">
        <f t="shared" si="140"/>
        <v>1293.5203380000021</v>
      </c>
      <c r="G384" s="371">
        <f t="shared" si="141"/>
        <v>122475.839662</v>
      </c>
      <c r="H384" s="372">
        <f t="shared" si="142"/>
        <v>1.0561432700275958E-2</v>
      </c>
      <c r="I384" s="371" t="s">
        <v>294</v>
      </c>
    </row>
    <row r="385" spans="2:9" x14ac:dyDescent="0.25">
      <c r="B385" s="634">
        <v>42649</v>
      </c>
      <c r="C385" s="370">
        <v>8678</v>
      </c>
      <c r="D385" s="635">
        <v>15.941579000000001</v>
      </c>
      <c r="E385" s="371">
        <v>16.079999999999998</v>
      </c>
      <c r="F385" s="371">
        <f t="shared" si="140"/>
        <v>1201.2174379999781</v>
      </c>
      <c r="G385" s="371">
        <f t="shared" si="141"/>
        <v>138341.022562</v>
      </c>
      <c r="H385" s="372">
        <f t="shared" si="142"/>
        <v>8.683016908174369E-3</v>
      </c>
      <c r="I385" s="371"/>
    </row>
    <row r="386" spans="2:9" x14ac:dyDescent="0.25">
      <c r="B386" s="634">
        <v>42650</v>
      </c>
      <c r="C386" s="370">
        <v>8978</v>
      </c>
      <c r="D386" s="635">
        <v>15.935176999999999</v>
      </c>
      <c r="E386" s="371">
        <v>15.56</v>
      </c>
      <c r="F386" s="371">
        <f t="shared" si="140"/>
        <v>-3368.3391059999908</v>
      </c>
      <c r="G386" s="371">
        <f t="shared" si="141"/>
        <v>143066.01910599999</v>
      </c>
      <c r="H386" s="372">
        <f t="shared" si="142"/>
        <v>-2.354394933925108E-2</v>
      </c>
      <c r="I386" s="371"/>
    </row>
    <row r="387" spans="2:9" x14ac:dyDescent="0.25">
      <c r="B387" s="634">
        <v>42650</v>
      </c>
      <c r="C387" s="370">
        <v>9278</v>
      </c>
      <c r="D387" s="635">
        <v>15.923692000000001</v>
      </c>
      <c r="E387" s="371">
        <v>15.56</v>
      </c>
      <c r="F387" s="371">
        <f t="shared" si="140"/>
        <v>-3374.3343760000034</v>
      </c>
      <c r="G387" s="371">
        <f t="shared" si="141"/>
        <v>147740.01437600001</v>
      </c>
      <c r="H387" s="372">
        <f t="shared" si="142"/>
        <v>-2.2839678134945106E-2</v>
      </c>
      <c r="I387" s="371">
        <v>15.8</v>
      </c>
    </row>
    <row r="388" spans="2:9" x14ac:dyDescent="0.25">
      <c r="B388" s="634">
        <v>42653</v>
      </c>
      <c r="C388" s="391">
        <v>9678</v>
      </c>
      <c r="D388" s="636">
        <v>15.9153</v>
      </c>
      <c r="E388" s="371">
        <v>15.72</v>
      </c>
      <c r="F388" s="371">
        <f t="shared" si="140"/>
        <v>-1890.1133999999961</v>
      </c>
      <c r="G388" s="371">
        <f t="shared" si="141"/>
        <v>154028.27340000001</v>
      </c>
      <c r="H388" s="372">
        <f t="shared" si="142"/>
        <v>-1.2271210721758281E-2</v>
      </c>
      <c r="I388" s="371"/>
    </row>
    <row r="389" spans="2:9" x14ac:dyDescent="0.25">
      <c r="B389" s="634">
        <v>42661</v>
      </c>
      <c r="C389" s="391">
        <v>10000</v>
      </c>
      <c r="D389" s="636">
        <v>15.901258</v>
      </c>
      <c r="E389" s="371">
        <v>14.2</v>
      </c>
      <c r="F389" s="371">
        <f t="shared" si="140"/>
        <v>-17012.580000000009</v>
      </c>
      <c r="G389" s="371">
        <f t="shared" si="141"/>
        <v>159012.58000000002</v>
      </c>
      <c r="H389" s="372">
        <f t="shared" si="142"/>
        <v>-0.10698889358313669</v>
      </c>
      <c r="I389" s="371"/>
    </row>
    <row r="390" spans="2:9" x14ac:dyDescent="0.25">
      <c r="B390" s="634">
        <v>42663</v>
      </c>
      <c r="C390" s="370">
        <v>10000</v>
      </c>
      <c r="D390" s="635">
        <v>15.901258</v>
      </c>
      <c r="E390" s="371">
        <v>14.7</v>
      </c>
      <c r="F390" s="371">
        <f>C390*(E390-D390)</f>
        <v>-12012.580000000011</v>
      </c>
      <c r="G390" s="371">
        <f>IF(C390=0, 0,D390*C390)</f>
        <v>159012.58000000002</v>
      </c>
      <c r="H390" s="373">
        <f>IF(C390=0, D390, (E390-D390)/D390)</f>
        <v>-7.5544840540289399E-2</v>
      </c>
      <c r="I390" s="371"/>
    </row>
    <row r="391" spans="2:9" x14ac:dyDescent="0.25">
      <c r="B391" s="634">
        <v>42668</v>
      </c>
      <c r="C391" s="370">
        <v>11000</v>
      </c>
      <c r="D391" s="635">
        <v>15.74728</v>
      </c>
      <c r="E391" s="371">
        <v>14.18</v>
      </c>
      <c r="F391" s="371">
        <f>C391*(E391-D391)</f>
        <v>-17240.080000000002</v>
      </c>
      <c r="G391" s="371">
        <f>IF(C391=0, 0,D391*C391)</f>
        <v>173220.08</v>
      </c>
      <c r="H391" s="373">
        <f>IF(C391=0, D391, (E391-D391)/D391)</f>
        <v>-9.9527029429844413E-2</v>
      </c>
      <c r="I391" s="371"/>
    </row>
    <row r="392" spans="2:9" x14ac:dyDescent="0.25">
      <c r="B392" s="634">
        <v>42670</v>
      </c>
      <c r="C392" s="370">
        <v>11500</v>
      </c>
      <c r="D392" s="635">
        <v>15.679137000000001</v>
      </c>
      <c r="E392" s="371">
        <v>13.95</v>
      </c>
      <c r="F392" s="371">
        <f>C392*(E392-D392)</f>
        <v>-19885.075500000017</v>
      </c>
      <c r="G392" s="371">
        <f>IF(C392=0, 0,D392*C392)</f>
        <v>180310.07550000001</v>
      </c>
      <c r="H392" s="373">
        <f>IF(C392=0, D392, (E392-D392)/D392)</f>
        <v>-0.11028266415428357</v>
      </c>
      <c r="I392" s="371"/>
    </row>
    <row r="393" spans="2:9" x14ac:dyDescent="0.25">
      <c r="B393" s="634">
        <v>42670</v>
      </c>
      <c r="C393" s="370">
        <v>12000</v>
      </c>
      <c r="D393" s="635">
        <v>15.6113</v>
      </c>
      <c r="E393" s="371">
        <v>13.95</v>
      </c>
      <c r="F393" s="371">
        <f t="shared" ref="F393:F400" si="143">C393*(E393-D393)</f>
        <v>-19935.600000000009</v>
      </c>
      <c r="G393" s="371">
        <f t="shared" ref="G393:G400" si="144">IF(C393=0, 0,D393*C393)</f>
        <v>187335.6</v>
      </c>
      <c r="H393" s="373">
        <f t="shared" ref="H393:H400" si="145">IF(C393=0, D393, (E393-D393)/D393)</f>
        <v>-0.10641650599245422</v>
      </c>
      <c r="I393" s="371"/>
    </row>
    <row r="394" spans="2:9" x14ac:dyDescent="0.25">
      <c r="B394" s="634">
        <v>42670</v>
      </c>
      <c r="C394" s="370">
        <v>12500</v>
      </c>
      <c r="D394" s="635">
        <v>15.542006000000001</v>
      </c>
      <c r="E394" s="371">
        <v>13.95</v>
      </c>
      <c r="F394" s="371">
        <f t="shared" si="143"/>
        <v>-19900.075000000015</v>
      </c>
      <c r="G394" s="371">
        <f t="shared" si="144"/>
        <v>194275.07500000001</v>
      </c>
      <c r="H394" s="373">
        <f t="shared" si="145"/>
        <v>-0.10243246592492637</v>
      </c>
      <c r="I394" s="371"/>
    </row>
    <row r="395" spans="2:9" x14ac:dyDescent="0.25">
      <c r="B395" s="634">
        <v>42671</v>
      </c>
      <c r="C395" s="370">
        <v>12500</v>
      </c>
      <c r="D395" s="635">
        <v>15.536431</v>
      </c>
      <c r="E395" s="371">
        <v>13.72</v>
      </c>
      <c r="F395" s="371">
        <f t="shared" si="143"/>
        <v>-22705.387499999997</v>
      </c>
      <c r="G395" s="371">
        <f t="shared" si="144"/>
        <v>194205.38750000001</v>
      </c>
      <c r="H395" s="373">
        <f t="shared" si="145"/>
        <v>-0.11691430290521676</v>
      </c>
      <c r="I395" s="371"/>
    </row>
    <row r="396" spans="2:9" x14ac:dyDescent="0.25">
      <c r="B396" s="634">
        <v>42674</v>
      </c>
      <c r="C396" s="370">
        <v>12500</v>
      </c>
      <c r="D396" s="635">
        <v>15.5313</v>
      </c>
      <c r="E396" s="371">
        <v>13.18</v>
      </c>
      <c r="F396" s="371">
        <f t="shared" si="143"/>
        <v>-29391.250000000004</v>
      </c>
      <c r="G396" s="371">
        <f t="shared" si="144"/>
        <v>194141.25</v>
      </c>
      <c r="H396" s="373">
        <f t="shared" si="145"/>
        <v>-0.15139106192012261</v>
      </c>
      <c r="I396" s="371"/>
    </row>
    <row r="397" spans="2:9" x14ac:dyDescent="0.25">
      <c r="B397" s="634">
        <v>42676</v>
      </c>
      <c r="C397" s="370">
        <v>12500</v>
      </c>
      <c r="D397" s="635">
        <v>15.528746</v>
      </c>
      <c r="E397" s="371">
        <v>12.78</v>
      </c>
      <c r="F397" s="371">
        <f t="shared" si="143"/>
        <v>-34359.325000000004</v>
      </c>
      <c r="G397" s="371">
        <f t="shared" si="144"/>
        <v>194109.32500000001</v>
      </c>
      <c r="H397" s="372">
        <f t="shared" si="145"/>
        <v>-0.17701017197396368</v>
      </c>
      <c r="I397" s="371"/>
    </row>
    <row r="398" spans="2:9" x14ac:dyDescent="0.25">
      <c r="B398" s="634">
        <v>42677</v>
      </c>
      <c r="C398" s="370">
        <v>10000</v>
      </c>
      <c r="D398" s="635">
        <v>15.813000000000001</v>
      </c>
      <c r="E398" s="371">
        <v>14.15</v>
      </c>
      <c r="F398" s="371">
        <f t="shared" si="143"/>
        <v>-16630.000000000004</v>
      </c>
      <c r="G398" s="371">
        <f t="shared" si="144"/>
        <v>158130</v>
      </c>
      <c r="H398" s="372">
        <f t="shared" si="145"/>
        <v>-0.10516663504711314</v>
      </c>
      <c r="I398" s="371"/>
    </row>
    <row r="399" spans="2:9" x14ac:dyDescent="0.25">
      <c r="B399" s="634">
        <v>42678</v>
      </c>
      <c r="C399" s="370">
        <v>11000</v>
      </c>
      <c r="D399" s="635">
        <v>15.62</v>
      </c>
      <c r="E399" s="371">
        <v>13.69</v>
      </c>
      <c r="F399" s="371">
        <f t="shared" si="143"/>
        <v>-21229.999999999996</v>
      </c>
      <c r="G399" s="371">
        <f t="shared" si="144"/>
        <v>171820</v>
      </c>
      <c r="H399" s="372">
        <f t="shared" si="145"/>
        <v>-0.12355953905249678</v>
      </c>
      <c r="I399" s="371"/>
    </row>
    <row r="400" spans="2:9" x14ac:dyDescent="0.25">
      <c r="B400" s="634">
        <v>42701</v>
      </c>
      <c r="C400" s="370">
        <v>7678</v>
      </c>
      <c r="D400" s="635">
        <v>15.484220000000001</v>
      </c>
      <c r="E400" s="371">
        <v>16.28</v>
      </c>
      <c r="F400" s="371">
        <f t="shared" si="143"/>
        <v>6109.9988400000047</v>
      </c>
      <c r="G400" s="371">
        <f t="shared" si="144"/>
        <v>118887.84116000001</v>
      </c>
      <c r="H400" s="372">
        <f t="shared" si="145"/>
        <v>5.1392966516879801E-2</v>
      </c>
      <c r="I400" s="371" t="s">
        <v>305</v>
      </c>
    </row>
    <row r="401" spans="2:10" x14ac:dyDescent="0.25">
      <c r="B401" s="634">
        <v>42702</v>
      </c>
      <c r="C401" s="370">
        <v>8178</v>
      </c>
      <c r="D401" s="635">
        <v>15.519399999999999</v>
      </c>
      <c r="E401" s="371">
        <v>15.62</v>
      </c>
      <c r="F401" s="371">
        <f t="shared" ref="F401:F418" si="146">C401*(E401-D401)</f>
        <v>822.70680000000016</v>
      </c>
      <c r="G401" s="371">
        <f t="shared" ref="G401:G418" si="147">IF(C401=0, 0,D401*C401)</f>
        <v>126917.6532</v>
      </c>
      <c r="H401" s="372">
        <f t="shared" ref="H401:H418" si="148">IF(C401=0, D401, (E401-D401)/D401)</f>
        <v>6.4822093637640649E-3</v>
      </c>
      <c r="I401" s="371" t="s">
        <v>310</v>
      </c>
    </row>
    <row r="402" spans="2:10" ht="15" customHeight="1" x14ac:dyDescent="0.25">
      <c r="B402" s="634">
        <v>42702</v>
      </c>
      <c r="C402" s="370">
        <v>8678</v>
      </c>
      <c r="D402" s="635">
        <v>15.5304</v>
      </c>
      <c r="E402" s="371">
        <v>15.54</v>
      </c>
      <c r="F402" s="371">
        <f t="shared" si="146"/>
        <v>83.308799999990825</v>
      </c>
      <c r="G402" s="371">
        <f t="shared" si="147"/>
        <v>134772.8112</v>
      </c>
      <c r="H402" s="372">
        <f t="shared" si="148"/>
        <v>6.1814248184199655E-4</v>
      </c>
      <c r="I402" s="371"/>
    </row>
    <row r="403" spans="2:10" x14ac:dyDescent="0.25">
      <c r="B403" s="634">
        <v>42703</v>
      </c>
      <c r="C403" s="370">
        <v>8978</v>
      </c>
      <c r="D403" s="635">
        <v>15.5053</v>
      </c>
      <c r="E403" s="371">
        <v>14.95</v>
      </c>
      <c r="F403" s="371">
        <f t="shared" si="146"/>
        <v>-4985.4834000000074</v>
      </c>
      <c r="G403" s="371">
        <f t="shared" si="147"/>
        <v>139206.5834</v>
      </c>
      <c r="H403" s="372">
        <f t="shared" si="148"/>
        <v>-3.5813560524465882E-2</v>
      </c>
      <c r="I403" s="371"/>
    </row>
    <row r="404" spans="2:10" x14ac:dyDescent="0.25">
      <c r="B404" s="634">
        <v>42704</v>
      </c>
      <c r="C404" s="370">
        <v>5178</v>
      </c>
      <c r="D404" s="635">
        <v>14.3947</v>
      </c>
      <c r="E404" s="371">
        <v>18.059999999999999</v>
      </c>
      <c r="F404" s="371">
        <f t="shared" si="146"/>
        <v>18978.923399999992</v>
      </c>
      <c r="G404" s="371">
        <f t="shared" si="147"/>
        <v>74535.756600000008</v>
      </c>
      <c r="H404" s="372">
        <f t="shared" si="148"/>
        <v>0.25462843963403187</v>
      </c>
      <c r="I404" s="371"/>
    </row>
    <row r="405" spans="2:10" x14ac:dyDescent="0.25">
      <c r="B405" s="634">
        <v>42705</v>
      </c>
      <c r="C405" s="370">
        <v>4678</v>
      </c>
      <c r="D405" s="635">
        <v>13.905799999999999</v>
      </c>
      <c r="E405" s="371">
        <v>17.89</v>
      </c>
      <c r="F405" s="371">
        <f t="shared" si="146"/>
        <v>18638.087600000006</v>
      </c>
      <c r="G405" s="371">
        <f t="shared" si="147"/>
        <v>65051.332399999999</v>
      </c>
      <c r="H405" s="372">
        <f t="shared" si="148"/>
        <v>0.28651354111234173</v>
      </c>
      <c r="I405" s="371"/>
    </row>
    <row r="406" spans="2:10" x14ac:dyDescent="0.25">
      <c r="B406" s="634">
        <v>42705</v>
      </c>
      <c r="C406" s="370">
        <v>5000</v>
      </c>
      <c r="D406" s="635">
        <v>14.1645</v>
      </c>
      <c r="E406" s="371">
        <v>17.89</v>
      </c>
      <c r="F406" s="371">
        <f t="shared" si="146"/>
        <v>18627.5</v>
      </c>
      <c r="G406" s="371">
        <f t="shared" si="147"/>
        <v>70822.5</v>
      </c>
      <c r="H406" s="372">
        <f t="shared" si="148"/>
        <v>0.2630166966712556</v>
      </c>
      <c r="I406" s="371"/>
    </row>
    <row r="407" spans="2:10" x14ac:dyDescent="0.25">
      <c r="B407" s="634">
        <v>42708</v>
      </c>
      <c r="C407" s="370">
        <v>5000</v>
      </c>
      <c r="D407" s="635">
        <v>14.1645</v>
      </c>
      <c r="E407" s="371">
        <v>18.2</v>
      </c>
      <c r="F407" s="371">
        <f t="shared" si="146"/>
        <v>20177.499999999996</v>
      </c>
      <c r="G407" s="371">
        <f t="shared" si="147"/>
        <v>70822.5</v>
      </c>
      <c r="H407" s="372">
        <f t="shared" si="148"/>
        <v>0.28490239683716323</v>
      </c>
      <c r="I407" s="371"/>
    </row>
    <row r="408" spans="2:10" x14ac:dyDescent="0.25">
      <c r="B408" s="634">
        <v>42711</v>
      </c>
      <c r="C408" s="370">
        <v>5000</v>
      </c>
      <c r="D408" s="635">
        <v>14.143514</v>
      </c>
      <c r="E408" s="371">
        <v>18.420000000000002</v>
      </c>
      <c r="F408" s="371">
        <f t="shared" si="146"/>
        <v>21382.430000000011</v>
      </c>
      <c r="G408" s="371">
        <f t="shared" si="147"/>
        <v>70717.569999999992</v>
      </c>
      <c r="H408" s="372">
        <f t="shared" si="148"/>
        <v>0.3023637548631834</v>
      </c>
      <c r="I408" s="371"/>
    </row>
    <row r="409" spans="2:10" ht="15" customHeight="1" x14ac:dyDescent="0.25">
      <c r="B409" s="634">
        <v>42713</v>
      </c>
      <c r="C409" s="370">
        <v>5000</v>
      </c>
      <c r="D409" s="635">
        <v>14.127554</v>
      </c>
      <c r="E409" s="371">
        <v>18.25</v>
      </c>
      <c r="F409" s="371">
        <f t="shared" si="146"/>
        <v>20612.23</v>
      </c>
      <c r="G409" s="371">
        <f t="shared" si="147"/>
        <v>70637.77</v>
      </c>
      <c r="H409" s="372">
        <f t="shared" si="148"/>
        <v>0.29180182216964096</v>
      </c>
      <c r="I409" s="371"/>
    </row>
    <row r="410" spans="2:10" x14ac:dyDescent="0.25">
      <c r="B410" s="634">
        <v>42716</v>
      </c>
      <c r="C410" s="370">
        <v>5000</v>
      </c>
      <c r="D410" s="635">
        <v>14.0276</v>
      </c>
      <c r="E410" s="371">
        <v>18.489999999999998</v>
      </c>
      <c r="F410" s="371">
        <f t="shared" si="146"/>
        <v>22311.999999999993</v>
      </c>
      <c r="G410" s="371">
        <f t="shared" si="147"/>
        <v>70138</v>
      </c>
      <c r="H410" s="372">
        <f t="shared" si="148"/>
        <v>0.3181157147338104</v>
      </c>
      <c r="I410" s="371" t="s">
        <v>185</v>
      </c>
    </row>
    <row r="411" spans="2:10" x14ac:dyDescent="0.25">
      <c r="B411" s="634">
        <v>42718</v>
      </c>
      <c r="C411" s="370">
        <v>5000</v>
      </c>
      <c r="D411" s="635">
        <v>14.025399999999999</v>
      </c>
      <c r="E411" s="371">
        <v>18.2</v>
      </c>
      <c r="F411" s="371">
        <f t="shared" si="146"/>
        <v>20873</v>
      </c>
      <c r="G411" s="371">
        <f t="shared" si="147"/>
        <v>70127</v>
      </c>
      <c r="H411" s="372">
        <f t="shared" si="148"/>
        <v>0.29764569994438661</v>
      </c>
      <c r="I411" s="371">
        <v>13.8</v>
      </c>
    </row>
    <row r="412" spans="2:10" x14ac:dyDescent="0.25">
      <c r="B412" s="634">
        <v>42726</v>
      </c>
      <c r="C412" s="370">
        <v>5000</v>
      </c>
      <c r="D412" s="635">
        <v>14.025399999999999</v>
      </c>
      <c r="E412" s="371">
        <v>18.04</v>
      </c>
      <c r="F412" s="371">
        <f t="shared" si="146"/>
        <v>20073</v>
      </c>
      <c r="G412" s="371">
        <f t="shared" si="147"/>
        <v>70127</v>
      </c>
      <c r="H412" s="372">
        <f t="shared" si="148"/>
        <v>0.28623782565916123</v>
      </c>
      <c r="I412" s="371"/>
    </row>
    <row r="413" spans="2:10" x14ac:dyDescent="0.25">
      <c r="B413" s="634">
        <v>42733</v>
      </c>
      <c r="C413" s="370">
        <v>6000</v>
      </c>
      <c r="D413" s="635">
        <v>14.627558000000001</v>
      </c>
      <c r="E413" s="371">
        <v>17.57</v>
      </c>
      <c r="F413" s="453">
        <f t="shared" si="146"/>
        <v>17654.651999999998</v>
      </c>
      <c r="G413" s="371">
        <f t="shared" si="147"/>
        <v>87765.347999999998</v>
      </c>
      <c r="H413" s="373">
        <f t="shared" si="148"/>
        <v>0.20115743174629694</v>
      </c>
      <c r="I413" s="371"/>
      <c r="J413" s="3"/>
    </row>
    <row r="414" spans="2:10" x14ac:dyDescent="0.25">
      <c r="B414" s="634">
        <v>42734</v>
      </c>
      <c r="C414" s="370">
        <v>6000</v>
      </c>
      <c r="D414" s="635">
        <v>14.562623</v>
      </c>
      <c r="E414" s="371">
        <v>17.309999999999999</v>
      </c>
      <c r="F414" s="453">
        <f t="shared" si="146"/>
        <v>16484.261999999992</v>
      </c>
      <c r="G414" s="371">
        <f t="shared" si="147"/>
        <v>87375.737999999998</v>
      </c>
      <c r="H414" s="373">
        <f t="shared" si="148"/>
        <v>0.18865948806063293</v>
      </c>
      <c r="I414" s="371"/>
    </row>
    <row r="415" spans="2:10" x14ac:dyDescent="0.25">
      <c r="B415" s="634">
        <v>42739</v>
      </c>
      <c r="C415" s="370">
        <v>5500</v>
      </c>
      <c r="D415" s="635">
        <v>14.242898</v>
      </c>
      <c r="E415" s="371">
        <v>18.05</v>
      </c>
      <c r="F415" s="453">
        <f t="shared" si="146"/>
        <v>20939.061000000002</v>
      </c>
      <c r="G415" s="371">
        <f t="shared" si="147"/>
        <v>78335.938999999998</v>
      </c>
      <c r="H415" s="373">
        <f t="shared" si="148"/>
        <v>0.26729827033796072</v>
      </c>
      <c r="I415" s="371"/>
    </row>
    <row r="416" spans="2:10" x14ac:dyDescent="0.25">
      <c r="B416" s="634">
        <v>42741</v>
      </c>
      <c r="C416" s="370">
        <v>6000</v>
      </c>
      <c r="D416" s="635">
        <v>14.54599</v>
      </c>
      <c r="E416" s="371">
        <v>17.98</v>
      </c>
      <c r="F416" s="453">
        <f t="shared" si="146"/>
        <v>20604.060000000005</v>
      </c>
      <c r="G416" s="371">
        <f t="shared" si="147"/>
        <v>87275.94</v>
      </c>
      <c r="H416" s="373">
        <f t="shared" si="148"/>
        <v>0.23607949682352322</v>
      </c>
      <c r="I416" s="371"/>
    </row>
    <row r="417" spans="1:9" x14ac:dyDescent="0.25">
      <c r="B417" s="634">
        <v>42748</v>
      </c>
      <c r="C417" s="370">
        <v>6000</v>
      </c>
      <c r="D417" s="635">
        <v>14.527687999999999</v>
      </c>
      <c r="E417" s="371">
        <v>17.46</v>
      </c>
      <c r="F417" s="453">
        <f t="shared" si="146"/>
        <v>17593.872000000007</v>
      </c>
      <c r="G417" s="371">
        <f t="shared" si="147"/>
        <v>87166.127999999997</v>
      </c>
      <c r="H417" s="373">
        <f t="shared" si="148"/>
        <v>0.20184299112150547</v>
      </c>
      <c r="I417" s="371"/>
    </row>
    <row r="418" spans="1:9" x14ac:dyDescent="0.25">
      <c r="A418" s="230" t="s">
        <v>339</v>
      </c>
      <c r="B418" s="634">
        <v>42754</v>
      </c>
      <c r="C418" s="370">
        <v>6000</v>
      </c>
      <c r="D418" s="635">
        <v>14.527687999999999</v>
      </c>
      <c r="E418" s="371">
        <v>17.27</v>
      </c>
      <c r="F418" s="453">
        <f t="shared" si="146"/>
        <v>16453.871999999999</v>
      </c>
      <c r="G418" s="371">
        <f t="shared" si="147"/>
        <v>87166.127999999997</v>
      </c>
      <c r="H418" s="373">
        <f t="shared" si="148"/>
        <v>0.1887645164185795</v>
      </c>
      <c r="I418" s="371"/>
    </row>
    <row r="419" spans="1:9" ht="15" customHeight="1" x14ac:dyDescent="0.25">
      <c r="A419" t="s">
        <v>339</v>
      </c>
      <c r="B419" s="634">
        <v>42760</v>
      </c>
      <c r="C419" s="370">
        <v>6000</v>
      </c>
      <c r="D419" s="635">
        <v>14.527687999999999</v>
      </c>
      <c r="E419" s="371">
        <v>17.75</v>
      </c>
      <c r="F419" s="453">
        <f t="shared" ref="F419:F433" si="149">C419*(E419-D419)</f>
        <v>19333.872000000003</v>
      </c>
      <c r="G419" s="371">
        <f t="shared" ref="G419:G433" si="150">IF(C419=0, 0,D419*C419)</f>
        <v>87166.127999999997</v>
      </c>
      <c r="H419" s="373">
        <f t="shared" ref="H419:H433" si="151">IF(C419=0, D419, (E419-D419)/D419)</f>
        <v>0.22180487356281334</v>
      </c>
      <c r="I419" s="371"/>
    </row>
    <row r="420" spans="1:9" x14ac:dyDescent="0.25">
      <c r="A420" t="s">
        <v>372</v>
      </c>
      <c r="B420" s="634">
        <v>42761</v>
      </c>
      <c r="C420" s="370">
        <v>6000</v>
      </c>
      <c r="D420" s="635">
        <v>14.50817</v>
      </c>
      <c r="E420" s="371">
        <v>17.75</v>
      </c>
      <c r="F420" s="453">
        <f t="shared" si="149"/>
        <v>19450.98</v>
      </c>
      <c r="G420" s="371">
        <f t="shared" si="150"/>
        <v>87049.02</v>
      </c>
      <c r="H420" s="373">
        <f t="shared" si="151"/>
        <v>0.22344858104088938</v>
      </c>
      <c r="I420" s="371"/>
    </row>
    <row r="421" spans="1:9" x14ac:dyDescent="0.25">
      <c r="A421" t="s">
        <v>375</v>
      </c>
      <c r="B421" s="634">
        <v>42762</v>
      </c>
      <c r="C421" s="370">
        <v>6100</v>
      </c>
      <c r="D421" s="635">
        <v>14.553610000000001</v>
      </c>
      <c r="E421" s="371">
        <v>17.41</v>
      </c>
      <c r="F421" s="453">
        <f t="shared" si="149"/>
        <v>17423.978999999996</v>
      </c>
      <c r="G421" s="371">
        <f t="shared" si="150"/>
        <v>88777.021000000008</v>
      </c>
      <c r="H421" s="373">
        <f t="shared" si="151"/>
        <v>0.19626676817641803</v>
      </c>
      <c r="I421" s="371"/>
    </row>
    <row r="422" spans="1:9" x14ac:dyDescent="0.25">
      <c r="A422" t="s">
        <v>386</v>
      </c>
      <c r="B422" s="634">
        <v>42765</v>
      </c>
      <c r="C422" s="370">
        <v>6900</v>
      </c>
      <c r="D422" s="635">
        <v>14.793915999999999</v>
      </c>
      <c r="E422" s="371">
        <v>16.53</v>
      </c>
      <c r="F422" s="453">
        <f t="shared" si="149"/>
        <v>11978.979600000011</v>
      </c>
      <c r="G422" s="371">
        <f t="shared" si="150"/>
        <v>102078.02039999999</v>
      </c>
      <c r="H422" s="373">
        <f t="shared" si="151"/>
        <v>0.11735121383682331</v>
      </c>
      <c r="I422" s="371"/>
    </row>
    <row r="423" spans="1:9" x14ac:dyDescent="0.25">
      <c r="A423" t="s">
        <v>387</v>
      </c>
      <c r="B423" s="634">
        <v>42766</v>
      </c>
      <c r="C423" s="370">
        <v>6900</v>
      </c>
      <c r="D423" s="635">
        <v>14.783497000000001</v>
      </c>
      <c r="E423" s="371">
        <v>16.75</v>
      </c>
      <c r="F423" s="453">
        <f t="shared" si="149"/>
        <v>13568.870699999996</v>
      </c>
      <c r="G423" s="371">
        <f t="shared" si="150"/>
        <v>102006.1293</v>
      </c>
      <c r="H423" s="373">
        <f t="shared" si="151"/>
        <v>0.13302015078029233</v>
      </c>
      <c r="I423" s="371"/>
    </row>
    <row r="424" spans="1:9" x14ac:dyDescent="0.25">
      <c r="B424" s="634">
        <v>42767</v>
      </c>
      <c r="C424" s="370">
        <v>6000</v>
      </c>
      <c r="D424" s="635">
        <v>14.442175000000001</v>
      </c>
      <c r="E424" s="371">
        <v>16.59</v>
      </c>
      <c r="F424" s="453">
        <f t="shared" si="149"/>
        <v>12886.949999999995</v>
      </c>
      <c r="G424" s="371">
        <f t="shared" si="150"/>
        <v>86653.05</v>
      </c>
      <c r="H424" s="373">
        <f t="shared" si="151"/>
        <v>0.14871894295699914</v>
      </c>
      <c r="I424" s="371"/>
    </row>
    <row r="425" spans="1:9" x14ac:dyDescent="0.25">
      <c r="B425" s="634">
        <v>42767</v>
      </c>
      <c r="C425" s="370">
        <v>7000</v>
      </c>
      <c r="D425" s="635">
        <v>14.725436</v>
      </c>
      <c r="E425" s="371">
        <v>16.59</v>
      </c>
      <c r="F425" s="453">
        <f t="shared" si="149"/>
        <v>13051.947999999999</v>
      </c>
      <c r="G425" s="371">
        <f t="shared" si="150"/>
        <v>103078.052</v>
      </c>
      <c r="H425" s="373">
        <f t="shared" si="151"/>
        <v>0.1266219893251378</v>
      </c>
      <c r="I425" s="371"/>
    </row>
    <row r="426" spans="1:9" ht="15" customHeight="1" x14ac:dyDescent="0.25">
      <c r="B426" s="634">
        <v>42767</v>
      </c>
      <c r="C426" s="370">
        <v>7200</v>
      </c>
      <c r="D426" s="635">
        <v>14.771951</v>
      </c>
      <c r="E426" s="371">
        <v>16.59</v>
      </c>
      <c r="F426" s="453">
        <f t="shared" si="149"/>
        <v>13089.952800000001</v>
      </c>
      <c r="G426" s="371">
        <f t="shared" si="150"/>
        <v>106358.0472</v>
      </c>
      <c r="H426" s="373">
        <f t="shared" si="151"/>
        <v>0.12307439958337259</v>
      </c>
      <c r="I426" s="371"/>
    </row>
    <row r="427" spans="1:9" x14ac:dyDescent="0.25">
      <c r="A427" t="s">
        <v>391</v>
      </c>
      <c r="B427" s="634">
        <v>42767</v>
      </c>
      <c r="C427" s="370">
        <v>6500</v>
      </c>
      <c r="D427" s="635">
        <v>14.578353999999999</v>
      </c>
      <c r="E427" s="371">
        <v>16.59</v>
      </c>
      <c r="F427" s="453">
        <f t="shared" si="149"/>
        <v>13075.699000000004</v>
      </c>
      <c r="G427" s="371">
        <f t="shared" si="150"/>
        <v>94759.300999999992</v>
      </c>
      <c r="H427" s="373">
        <f t="shared" si="151"/>
        <v>0.13798855481215511</v>
      </c>
      <c r="I427" s="371"/>
    </row>
    <row r="428" spans="1:9" x14ac:dyDescent="0.25">
      <c r="A428" t="s">
        <v>393</v>
      </c>
      <c r="B428" s="634">
        <v>42768</v>
      </c>
      <c r="C428" s="370">
        <v>6000</v>
      </c>
      <c r="D428" s="635">
        <v>14.368788</v>
      </c>
      <c r="E428" s="371">
        <v>16.68</v>
      </c>
      <c r="F428" s="453">
        <f t="shared" si="149"/>
        <v>13867.271999999995</v>
      </c>
      <c r="G428" s="371">
        <f>IF(C428=0, 0,D428*C428)</f>
        <v>86212.728000000003</v>
      </c>
      <c r="H428" s="373">
        <f t="shared" si="151"/>
        <v>0.16084947456946261</v>
      </c>
      <c r="I428" s="371"/>
    </row>
    <row r="429" spans="1:9" x14ac:dyDescent="0.25">
      <c r="A429" t="s">
        <v>401</v>
      </c>
      <c r="B429" s="634">
        <v>42769</v>
      </c>
      <c r="C429" s="370">
        <v>5300</v>
      </c>
      <c r="D429" s="635">
        <v>14.006677</v>
      </c>
      <c r="E429" s="371">
        <v>17.23</v>
      </c>
      <c r="F429" s="453">
        <f t="shared" si="149"/>
        <v>17083.611900000004</v>
      </c>
      <c r="G429" s="371">
        <f t="shared" si="150"/>
        <v>74235.388099999996</v>
      </c>
      <c r="H429" s="373">
        <f t="shared" si="151"/>
        <v>0.2301276027140485</v>
      </c>
      <c r="I429" s="371"/>
    </row>
    <row r="430" spans="1:9" x14ac:dyDescent="0.25">
      <c r="A430" t="s">
        <v>411</v>
      </c>
      <c r="B430" s="634">
        <v>42772</v>
      </c>
      <c r="C430" s="370">
        <v>6000</v>
      </c>
      <c r="D430" s="635">
        <v>14.311230999999999</v>
      </c>
      <c r="E430" s="371">
        <v>16.52</v>
      </c>
      <c r="F430" s="453">
        <f t="shared" si="149"/>
        <v>13252.614000000001</v>
      </c>
      <c r="G430" s="371">
        <f t="shared" si="150"/>
        <v>85867.385999999999</v>
      </c>
      <c r="H430" s="373">
        <f t="shared" si="151"/>
        <v>0.15433815581622576</v>
      </c>
      <c r="I430" s="371"/>
    </row>
    <row r="431" spans="1:9" x14ac:dyDescent="0.25">
      <c r="A431" t="s">
        <v>416</v>
      </c>
      <c r="B431" s="634">
        <v>42773</v>
      </c>
      <c r="C431" s="370">
        <v>6600</v>
      </c>
      <c r="D431" s="635">
        <v>14.461574000000001</v>
      </c>
      <c r="E431" s="371">
        <v>16.03</v>
      </c>
      <c r="F431" s="453">
        <f t="shared" si="149"/>
        <v>10351.611600000004</v>
      </c>
      <c r="G431" s="371">
        <f t="shared" si="150"/>
        <v>95446.388400000011</v>
      </c>
      <c r="H431" s="373">
        <f t="shared" si="151"/>
        <v>0.10845472283998965</v>
      </c>
      <c r="I431" s="371"/>
    </row>
    <row r="432" spans="1:9" ht="15" customHeight="1" x14ac:dyDescent="0.25">
      <c r="A432" t="s">
        <v>439</v>
      </c>
      <c r="B432" s="634">
        <v>42781</v>
      </c>
      <c r="C432" s="370">
        <v>5700</v>
      </c>
      <c r="D432" s="635">
        <v>14.140828000000001</v>
      </c>
      <c r="E432" s="371">
        <v>16.3</v>
      </c>
      <c r="F432" s="453">
        <f t="shared" si="149"/>
        <v>12307.2804</v>
      </c>
      <c r="G432" s="371">
        <f t="shared" si="150"/>
        <v>80602.719600000011</v>
      </c>
      <c r="H432" s="373">
        <f t="shared" si="151"/>
        <v>0.1526906345229572</v>
      </c>
      <c r="I432" s="371"/>
    </row>
    <row r="433" spans="1:13" x14ac:dyDescent="0.25">
      <c r="A433" t="s">
        <v>441</v>
      </c>
      <c r="B433" s="634">
        <v>42782</v>
      </c>
      <c r="C433" s="370">
        <v>5700</v>
      </c>
      <c r="D433" s="635">
        <v>14.103</v>
      </c>
      <c r="E433" s="371">
        <v>16.170000000000002</v>
      </c>
      <c r="F433" s="453">
        <f t="shared" si="149"/>
        <v>11781.900000000011</v>
      </c>
      <c r="G433" s="371">
        <f t="shared" si="150"/>
        <v>80387.100000000006</v>
      </c>
      <c r="H433" s="373">
        <f t="shared" si="151"/>
        <v>0.14656456073175933</v>
      </c>
      <c r="I433" s="371"/>
    </row>
    <row r="434" spans="1:13" x14ac:dyDescent="0.25">
      <c r="B434" s="634"/>
      <c r="C434" s="370"/>
      <c r="D434" s="635"/>
      <c r="E434" s="371"/>
      <c r="F434" s="453"/>
      <c r="G434" s="371"/>
      <c r="H434" s="373"/>
      <c r="I434" s="371"/>
    </row>
    <row r="435" spans="1:13" x14ac:dyDescent="0.25">
      <c r="B435" s="634"/>
      <c r="C435" s="370"/>
      <c r="D435" s="635"/>
      <c r="E435" s="371"/>
      <c r="F435" s="453"/>
      <c r="G435" s="371"/>
      <c r="H435" s="373"/>
      <c r="I435" s="371"/>
    </row>
    <row r="436" spans="1:13" x14ac:dyDescent="0.25">
      <c r="B436" s="634"/>
      <c r="C436" s="370"/>
      <c r="D436" s="635"/>
      <c r="E436" s="371"/>
      <c r="F436" s="453"/>
      <c r="G436" s="371"/>
      <c r="H436" s="373"/>
      <c r="I436" s="371"/>
    </row>
    <row r="437" spans="1:13" x14ac:dyDescent="0.25">
      <c r="B437" s="634"/>
      <c r="C437" s="370"/>
      <c r="D437" s="635"/>
      <c r="E437" s="371"/>
      <c r="F437" s="453"/>
      <c r="G437" s="371"/>
      <c r="H437" s="373"/>
      <c r="I437" s="371"/>
    </row>
    <row r="441" spans="1:13" x14ac:dyDescent="0.25">
      <c r="L441" t="s">
        <v>65</v>
      </c>
      <c r="M441" s="231">
        <f>K704+M704-F704</f>
        <v>14615.571000001626</v>
      </c>
    </row>
    <row r="442" spans="1:13" x14ac:dyDescent="0.25">
      <c r="A442" s="524" t="s">
        <v>1</v>
      </c>
      <c r="B442" s="601" t="s">
        <v>2</v>
      </c>
      <c r="C442" s="524" t="s">
        <v>4</v>
      </c>
      <c r="D442" s="602" t="s">
        <v>5</v>
      </c>
      <c r="E442" s="525" t="s">
        <v>90</v>
      </c>
      <c r="F442" s="525" t="s">
        <v>60</v>
      </c>
      <c r="G442" s="524" t="s">
        <v>3</v>
      </c>
      <c r="H442" s="603" t="s">
        <v>6</v>
      </c>
      <c r="I442" s="602" t="s">
        <v>7</v>
      </c>
      <c r="J442" s="525" t="s">
        <v>89</v>
      </c>
      <c r="K442" s="525" t="s">
        <v>61</v>
      </c>
      <c r="L442" s="524" t="s">
        <v>37</v>
      </c>
      <c r="M442" s="525" t="s">
        <v>38</v>
      </c>
    </row>
    <row r="443" spans="1:13" x14ac:dyDescent="0.25">
      <c r="A443" s="526" t="s">
        <v>50</v>
      </c>
      <c r="B443" s="559">
        <v>42187</v>
      </c>
      <c r="C443" s="510">
        <v>1000</v>
      </c>
      <c r="D443" s="511">
        <v>27.25</v>
      </c>
      <c r="E443" s="512">
        <v>0</v>
      </c>
      <c r="F443" s="512">
        <f>C443*D443+E443</f>
        <v>27250</v>
      </c>
      <c r="G443" s="509">
        <v>42187</v>
      </c>
      <c r="H443" s="527">
        <v>2000</v>
      </c>
      <c r="I443" s="511">
        <v>27.34</v>
      </c>
      <c r="J443" s="512">
        <v>-5.49</v>
      </c>
      <c r="K443" s="512">
        <f>H443*I443-J443</f>
        <v>54685.49</v>
      </c>
      <c r="L443" s="509">
        <v>42257</v>
      </c>
      <c r="M443" s="512">
        <v>850.5</v>
      </c>
    </row>
    <row r="444" spans="1:13" x14ac:dyDescent="0.25">
      <c r="A444" s="528" t="s">
        <v>71</v>
      </c>
      <c r="B444" s="559">
        <v>42187</v>
      </c>
      <c r="C444" s="510">
        <v>80</v>
      </c>
      <c r="D444" s="511">
        <v>27.152249999999999</v>
      </c>
      <c r="E444" s="512">
        <v>0</v>
      </c>
      <c r="F444" s="512">
        <f t="shared" ref="F444:F507" si="152">C444*D444+E444</f>
        <v>2172.1799999999998</v>
      </c>
      <c r="G444" s="509">
        <v>42199</v>
      </c>
      <c r="H444" s="527">
        <v>102</v>
      </c>
      <c r="I444" s="511">
        <v>25.28</v>
      </c>
      <c r="J444" s="512">
        <v>0.05</v>
      </c>
      <c r="K444" s="512">
        <f t="shared" ref="K444:K471" si="153">H444*I444-J444</f>
        <v>2578.5099999999998</v>
      </c>
      <c r="L444" s="509">
        <v>42439</v>
      </c>
      <c r="M444" s="512">
        <v>483.9</v>
      </c>
    </row>
    <row r="445" spans="1:13" x14ac:dyDescent="0.25">
      <c r="A445" s="510"/>
      <c r="B445" s="559">
        <v>42187</v>
      </c>
      <c r="C445" s="510">
        <v>1000</v>
      </c>
      <c r="D445" s="511">
        <v>27.1</v>
      </c>
      <c r="E445" s="512">
        <v>0</v>
      </c>
      <c r="F445" s="512">
        <f t="shared" si="152"/>
        <v>27100</v>
      </c>
      <c r="G445" s="509">
        <v>42227</v>
      </c>
      <c r="H445" s="527">
        <v>200</v>
      </c>
      <c r="I445" s="511">
        <v>19.649999999999999</v>
      </c>
      <c r="J445" s="512">
        <v>7.0000000000000007E-2</v>
      </c>
      <c r="K445" s="512">
        <f t="shared" si="153"/>
        <v>3929.9299999999994</v>
      </c>
      <c r="L445" s="509">
        <v>42531</v>
      </c>
      <c r="M445" s="512">
        <v>483.9</v>
      </c>
    </row>
    <row r="446" spans="1:13" x14ac:dyDescent="0.25">
      <c r="A446" s="510"/>
      <c r="B446" s="622">
        <v>42187</v>
      </c>
      <c r="C446" s="510">
        <v>500</v>
      </c>
      <c r="D446" s="511">
        <v>27.039332999999999</v>
      </c>
      <c r="E446" s="512">
        <v>0</v>
      </c>
      <c r="F446" s="512">
        <f t="shared" si="152"/>
        <v>13519.666499999999</v>
      </c>
      <c r="G446" s="509">
        <v>42227</v>
      </c>
      <c r="H446" s="527">
        <v>200</v>
      </c>
      <c r="I446" s="511">
        <v>18.7</v>
      </c>
      <c r="J446" s="512">
        <v>7.0000000000000007E-2</v>
      </c>
      <c r="K446" s="512">
        <f t="shared" si="153"/>
        <v>3739.93</v>
      </c>
      <c r="L446" s="509">
        <v>42625</v>
      </c>
      <c r="M446" s="512">
        <v>433.9</v>
      </c>
    </row>
    <row r="447" spans="1:13" x14ac:dyDescent="0.25">
      <c r="A447" s="510"/>
      <c r="B447" s="622"/>
      <c r="C447" s="510">
        <v>500</v>
      </c>
      <c r="D447" s="511">
        <v>27.039332999999999</v>
      </c>
      <c r="E447" s="512">
        <v>0</v>
      </c>
      <c r="F447" s="512">
        <f t="shared" si="152"/>
        <v>13519.666499999999</v>
      </c>
      <c r="G447" s="509">
        <v>42257</v>
      </c>
      <c r="H447" s="527">
        <v>1600</v>
      </c>
      <c r="I447" s="511">
        <v>16.445</v>
      </c>
      <c r="J447" s="512">
        <v>0.48</v>
      </c>
      <c r="K447" s="512">
        <f t="shared" si="153"/>
        <v>26311.52</v>
      </c>
      <c r="L447" s="509">
        <v>42716</v>
      </c>
      <c r="M447" s="512">
        <v>500</v>
      </c>
    </row>
    <row r="448" spans="1:13" x14ac:dyDescent="0.25">
      <c r="A448" s="510"/>
      <c r="B448" s="622"/>
      <c r="C448" s="510">
        <v>500</v>
      </c>
      <c r="D448" s="511">
        <v>27.039332999999999</v>
      </c>
      <c r="E448" s="512">
        <v>0</v>
      </c>
      <c r="F448" s="512">
        <f t="shared" si="152"/>
        <v>13519.666499999999</v>
      </c>
      <c r="G448" s="623">
        <v>42265</v>
      </c>
      <c r="H448" s="527">
        <v>200</v>
      </c>
      <c r="I448" s="511">
        <v>15.65</v>
      </c>
      <c r="J448" s="512">
        <v>0.05</v>
      </c>
      <c r="K448" s="512">
        <f t="shared" si="153"/>
        <v>3129.95</v>
      </c>
      <c r="L448" s="510"/>
      <c r="M448" s="512"/>
    </row>
    <row r="449" spans="1:13" x14ac:dyDescent="0.25">
      <c r="A449" s="510"/>
      <c r="B449" s="622"/>
      <c r="C449" s="510">
        <v>500</v>
      </c>
      <c r="D449" s="511">
        <v>27.039332999999999</v>
      </c>
      <c r="E449" s="512">
        <v>0</v>
      </c>
      <c r="F449" s="512">
        <f t="shared" si="152"/>
        <v>13519.666499999999</v>
      </c>
      <c r="G449" s="623"/>
      <c r="H449" s="527">
        <v>2400</v>
      </c>
      <c r="I449" s="511">
        <v>15.7</v>
      </c>
      <c r="J449" s="512">
        <v>0.7</v>
      </c>
      <c r="K449" s="512">
        <f t="shared" si="153"/>
        <v>37679.300000000003</v>
      </c>
      <c r="L449" s="510"/>
      <c r="M449" s="512"/>
    </row>
    <row r="450" spans="1:13" x14ac:dyDescent="0.25">
      <c r="A450" s="510"/>
      <c r="B450" s="622"/>
      <c r="C450" s="510">
        <v>1000</v>
      </c>
      <c r="D450" s="511">
        <v>27.039332999999999</v>
      </c>
      <c r="E450" s="512">
        <v>0</v>
      </c>
      <c r="F450" s="512">
        <f t="shared" si="152"/>
        <v>27039.332999999999</v>
      </c>
      <c r="G450" s="509">
        <v>42271</v>
      </c>
      <c r="H450" s="604">
        <v>918</v>
      </c>
      <c r="I450" s="605">
        <v>16.45</v>
      </c>
      <c r="J450" s="606">
        <v>0.28000000000000003</v>
      </c>
      <c r="K450" s="606">
        <f t="shared" si="153"/>
        <v>15100.819999999998</v>
      </c>
      <c r="L450" s="510"/>
      <c r="M450" s="512"/>
    </row>
    <row r="451" spans="1:13" ht="60" x14ac:dyDescent="0.25">
      <c r="A451" s="510"/>
      <c r="B451" s="559">
        <v>42198</v>
      </c>
      <c r="C451" s="510">
        <v>100</v>
      </c>
      <c r="D451" s="511">
        <v>24.77</v>
      </c>
      <c r="E451" s="512">
        <v>0</v>
      </c>
      <c r="F451" s="512">
        <f t="shared" si="152"/>
        <v>2477</v>
      </c>
      <c r="G451" s="624" t="s">
        <v>139</v>
      </c>
      <c r="H451" s="527">
        <v>500</v>
      </c>
      <c r="I451" s="511">
        <v>15.95</v>
      </c>
      <c r="J451" s="512">
        <v>0.15</v>
      </c>
      <c r="K451" s="606">
        <f t="shared" si="153"/>
        <v>7974.85</v>
      </c>
      <c r="L451" s="510"/>
      <c r="M451" s="512"/>
    </row>
    <row r="452" spans="1:13" x14ac:dyDescent="0.25">
      <c r="A452" s="510"/>
      <c r="B452" s="559">
        <v>42205</v>
      </c>
      <c r="C452" s="510">
        <v>50</v>
      </c>
      <c r="D452" s="511">
        <v>24.35</v>
      </c>
      <c r="E452" s="512">
        <v>0</v>
      </c>
      <c r="F452" s="512">
        <f t="shared" si="152"/>
        <v>1217.5</v>
      </c>
      <c r="G452" s="624"/>
      <c r="H452" s="527">
        <v>500</v>
      </c>
      <c r="I452" s="511">
        <v>16.100000000000001</v>
      </c>
      <c r="J452" s="512">
        <v>0.15</v>
      </c>
      <c r="K452" s="606">
        <f t="shared" si="153"/>
        <v>8049.8500000000013</v>
      </c>
      <c r="L452" s="510"/>
      <c r="M452" s="512"/>
    </row>
    <row r="453" spans="1:13" ht="15" customHeight="1" x14ac:dyDescent="0.25">
      <c r="A453" s="510"/>
      <c r="B453" s="559">
        <v>42207</v>
      </c>
      <c r="C453" s="510">
        <v>20</v>
      </c>
      <c r="D453" s="511">
        <v>24.02</v>
      </c>
      <c r="E453" s="512">
        <v>0</v>
      </c>
      <c r="F453" s="512">
        <f t="shared" si="152"/>
        <v>480.4</v>
      </c>
      <c r="G453" s="624"/>
      <c r="H453" s="527">
        <v>500</v>
      </c>
      <c r="I453" s="511">
        <v>16.170000000000002</v>
      </c>
      <c r="J453" s="512">
        <v>0.15</v>
      </c>
      <c r="K453" s="606">
        <f t="shared" si="153"/>
        <v>8084.8500000000013</v>
      </c>
      <c r="L453" s="510"/>
      <c r="M453" s="512"/>
    </row>
    <row r="454" spans="1:13" x14ac:dyDescent="0.25">
      <c r="A454" s="510"/>
      <c r="B454" s="559">
        <v>42207</v>
      </c>
      <c r="C454" s="510">
        <v>20</v>
      </c>
      <c r="D454" s="511">
        <v>23.91</v>
      </c>
      <c r="E454" s="512">
        <v>0</v>
      </c>
      <c r="F454" s="512">
        <f t="shared" si="152"/>
        <v>478.2</v>
      </c>
      <c r="G454" s="624"/>
      <c r="H454" s="527">
        <v>500</v>
      </c>
      <c r="I454" s="511">
        <v>16.28</v>
      </c>
      <c r="J454" s="512">
        <v>0.15</v>
      </c>
      <c r="K454" s="606">
        <f t="shared" si="153"/>
        <v>8139.8500000000013</v>
      </c>
      <c r="L454" s="512"/>
      <c r="M454" s="512"/>
    </row>
    <row r="455" spans="1:13" x14ac:dyDescent="0.25">
      <c r="A455" s="510"/>
      <c r="B455" s="559">
        <v>42207</v>
      </c>
      <c r="C455" s="510">
        <v>20</v>
      </c>
      <c r="D455" s="511">
        <v>23.7</v>
      </c>
      <c r="E455" s="512">
        <v>0</v>
      </c>
      <c r="F455" s="512">
        <f t="shared" si="152"/>
        <v>474</v>
      </c>
      <c r="G455" s="624"/>
      <c r="H455" s="527">
        <v>500</v>
      </c>
      <c r="I455" s="511">
        <v>16.39</v>
      </c>
      <c r="J455" s="512">
        <v>0.15</v>
      </c>
      <c r="K455" s="606">
        <f t="shared" si="153"/>
        <v>8194.85</v>
      </c>
      <c r="L455" s="510"/>
      <c r="M455" s="512"/>
    </row>
    <row r="456" spans="1:13" x14ac:dyDescent="0.25">
      <c r="A456" s="510"/>
      <c r="B456" s="559">
        <v>42207</v>
      </c>
      <c r="C456" s="510">
        <v>20</v>
      </c>
      <c r="D456" s="511">
        <v>23.6</v>
      </c>
      <c r="E456" s="512">
        <v>0</v>
      </c>
      <c r="F456" s="512">
        <f t="shared" si="152"/>
        <v>472</v>
      </c>
      <c r="G456" s="624"/>
      <c r="H456" s="527">
        <v>500</v>
      </c>
      <c r="I456" s="511">
        <v>16.55</v>
      </c>
      <c r="J456" s="512">
        <v>0.17</v>
      </c>
      <c r="K456" s="606">
        <f t="shared" si="153"/>
        <v>8274.83</v>
      </c>
      <c r="L456" s="510"/>
      <c r="M456" s="512"/>
    </row>
    <row r="457" spans="1:13" x14ac:dyDescent="0.25">
      <c r="A457" s="510"/>
      <c r="B457" s="559">
        <v>42209</v>
      </c>
      <c r="C457" s="510">
        <v>40</v>
      </c>
      <c r="D457" s="511">
        <v>22.3</v>
      </c>
      <c r="E457" s="512">
        <v>0</v>
      </c>
      <c r="F457" s="512">
        <f t="shared" si="152"/>
        <v>892</v>
      </c>
      <c r="G457" s="624"/>
      <c r="H457" s="527">
        <v>50</v>
      </c>
      <c r="I457" s="511">
        <v>16.55</v>
      </c>
      <c r="J457" s="512">
        <v>0</v>
      </c>
      <c r="K457" s="606">
        <f t="shared" si="153"/>
        <v>827.5</v>
      </c>
      <c r="L457" s="510"/>
      <c r="M457" s="512"/>
    </row>
    <row r="458" spans="1:13" x14ac:dyDescent="0.25">
      <c r="A458" s="512"/>
      <c r="B458" s="559">
        <v>42221</v>
      </c>
      <c r="C458" s="510">
        <v>12</v>
      </c>
      <c r="D458" s="511">
        <v>20.95</v>
      </c>
      <c r="E458" s="512">
        <v>0</v>
      </c>
      <c r="F458" s="512">
        <f t="shared" si="152"/>
        <v>251.39999999999998</v>
      </c>
      <c r="G458" s="624"/>
      <c r="H458" s="527">
        <v>28</v>
      </c>
      <c r="I458" s="511">
        <v>16.68</v>
      </c>
      <c r="J458" s="512">
        <v>0.01</v>
      </c>
      <c r="K458" s="606">
        <f t="shared" si="153"/>
        <v>467.03</v>
      </c>
      <c r="L458" s="527"/>
      <c r="M458" s="512"/>
    </row>
    <row r="459" spans="1:13" x14ac:dyDescent="0.25">
      <c r="A459" s="510"/>
      <c r="B459" s="559">
        <v>42223</v>
      </c>
      <c r="C459" s="510">
        <v>100</v>
      </c>
      <c r="D459" s="511">
        <v>20.399999999999999</v>
      </c>
      <c r="E459" s="512">
        <v>0</v>
      </c>
      <c r="F459" s="512">
        <f t="shared" si="152"/>
        <v>2039.9999999999998</v>
      </c>
      <c r="G459" s="509">
        <v>42285</v>
      </c>
      <c r="H459" s="527">
        <v>632</v>
      </c>
      <c r="I459" s="511">
        <v>17.850000000000001</v>
      </c>
      <c r="J459" s="512">
        <v>0.21</v>
      </c>
      <c r="K459" s="606">
        <f t="shared" si="153"/>
        <v>11280.990000000002</v>
      </c>
      <c r="L459" s="512"/>
      <c r="M459" s="512"/>
    </row>
    <row r="460" spans="1:13" x14ac:dyDescent="0.25">
      <c r="A460" s="512"/>
      <c r="B460" s="559">
        <v>42226</v>
      </c>
      <c r="C460" s="510">
        <v>200</v>
      </c>
      <c r="D460" s="511">
        <v>19.95</v>
      </c>
      <c r="E460" s="512">
        <v>0</v>
      </c>
      <c r="F460" s="512">
        <f t="shared" si="152"/>
        <v>3990</v>
      </c>
      <c r="G460" s="509">
        <v>42297</v>
      </c>
      <c r="H460" s="527">
        <v>500</v>
      </c>
      <c r="I460" s="511">
        <v>19.149999999999999</v>
      </c>
      <c r="J460" s="512">
        <v>0.18</v>
      </c>
      <c r="K460" s="606">
        <f t="shared" si="153"/>
        <v>9574.82</v>
      </c>
      <c r="L460" s="510"/>
      <c r="M460" s="512"/>
    </row>
    <row r="461" spans="1:13" x14ac:dyDescent="0.25">
      <c r="A461" s="510"/>
      <c r="B461" s="559">
        <v>42226</v>
      </c>
      <c r="C461" s="510">
        <v>50</v>
      </c>
      <c r="D461" s="511">
        <v>20.010000000000002</v>
      </c>
      <c r="E461" s="512">
        <v>0</v>
      </c>
      <c r="F461" s="512">
        <f t="shared" si="152"/>
        <v>1000.5000000000001</v>
      </c>
      <c r="G461" s="509">
        <v>42300</v>
      </c>
      <c r="H461" s="527">
        <v>1000</v>
      </c>
      <c r="I461" s="511">
        <v>18.62</v>
      </c>
      <c r="J461" s="512">
        <v>0.34</v>
      </c>
      <c r="K461" s="606">
        <f t="shared" si="153"/>
        <v>18619.66</v>
      </c>
      <c r="L461" s="510"/>
      <c r="M461" s="512"/>
    </row>
    <row r="462" spans="1:13" x14ac:dyDescent="0.25">
      <c r="A462" s="510"/>
      <c r="B462" s="559">
        <v>42226</v>
      </c>
      <c r="C462" s="510">
        <v>100</v>
      </c>
      <c r="D462" s="511">
        <v>20.2</v>
      </c>
      <c r="E462" s="512">
        <v>0</v>
      </c>
      <c r="F462" s="512">
        <f t="shared" si="152"/>
        <v>2020</v>
      </c>
      <c r="G462" s="509">
        <v>42312</v>
      </c>
      <c r="H462" s="527">
        <v>2500</v>
      </c>
      <c r="I462" s="511">
        <v>18.48</v>
      </c>
      <c r="J462" s="512">
        <v>7.8</v>
      </c>
      <c r="K462" s="512">
        <f t="shared" si="153"/>
        <v>46192.2</v>
      </c>
      <c r="L462" s="510"/>
      <c r="M462" s="512"/>
    </row>
    <row r="463" spans="1:13" x14ac:dyDescent="0.25">
      <c r="A463" s="510"/>
      <c r="B463" s="559">
        <v>42227</v>
      </c>
      <c r="C463" s="510">
        <v>200</v>
      </c>
      <c r="D463" s="511">
        <v>18.399999999999999</v>
      </c>
      <c r="E463" s="512">
        <v>0</v>
      </c>
      <c r="F463" s="512">
        <f t="shared" si="152"/>
        <v>3679.9999999999995</v>
      </c>
      <c r="G463" s="509">
        <v>42313</v>
      </c>
      <c r="H463" s="527">
        <v>3000</v>
      </c>
      <c r="I463" s="511">
        <v>19.059999999999999</v>
      </c>
      <c r="J463" s="512">
        <v>1.05</v>
      </c>
      <c r="K463" s="512">
        <f t="shared" si="153"/>
        <v>57178.94999999999</v>
      </c>
      <c r="L463" s="510"/>
      <c r="M463" s="512"/>
    </row>
    <row r="464" spans="1:13" x14ac:dyDescent="0.25">
      <c r="A464" s="510"/>
      <c r="B464" s="559">
        <v>42227</v>
      </c>
      <c r="C464" s="510">
        <v>200</v>
      </c>
      <c r="D464" s="511">
        <v>19.55</v>
      </c>
      <c r="E464" s="512">
        <v>0</v>
      </c>
      <c r="F464" s="512">
        <f t="shared" si="152"/>
        <v>3910</v>
      </c>
      <c r="G464" s="509">
        <v>42324</v>
      </c>
      <c r="H464" s="527">
        <v>2500</v>
      </c>
      <c r="I464" s="511">
        <v>18.8</v>
      </c>
      <c r="J464" s="512">
        <v>0.86</v>
      </c>
      <c r="K464" s="512">
        <f t="shared" si="153"/>
        <v>46999.14</v>
      </c>
      <c r="L464" s="512"/>
      <c r="M464" s="512"/>
    </row>
    <row r="465" spans="1:13" x14ac:dyDescent="0.25">
      <c r="A465" s="510"/>
      <c r="B465" s="559">
        <v>42234</v>
      </c>
      <c r="C465" s="510">
        <v>40</v>
      </c>
      <c r="D465" s="511">
        <v>18.149999999999999</v>
      </c>
      <c r="E465" s="512">
        <v>0</v>
      </c>
      <c r="F465" s="512">
        <f t="shared" si="152"/>
        <v>726</v>
      </c>
      <c r="G465" s="509">
        <v>42335</v>
      </c>
      <c r="H465" s="527">
        <v>3078</v>
      </c>
      <c r="I465" s="511">
        <v>17.649999999999999</v>
      </c>
      <c r="J465" s="512">
        <v>1</v>
      </c>
      <c r="K465" s="512">
        <f t="shared" si="153"/>
        <v>54325.7</v>
      </c>
      <c r="L465" s="510"/>
      <c r="M465" s="512"/>
    </row>
    <row r="466" spans="1:13" x14ac:dyDescent="0.25">
      <c r="A466" s="510"/>
      <c r="B466" s="559">
        <v>42234</v>
      </c>
      <c r="C466" s="510">
        <v>100</v>
      </c>
      <c r="D466" s="511">
        <v>18</v>
      </c>
      <c r="E466" s="512">
        <v>0</v>
      </c>
      <c r="F466" s="512">
        <f t="shared" si="152"/>
        <v>1800</v>
      </c>
      <c r="G466" s="509">
        <v>42347</v>
      </c>
      <c r="H466" s="527">
        <v>500</v>
      </c>
      <c r="I466" s="511">
        <v>16.149999999999999</v>
      </c>
      <c r="J466" s="512">
        <v>0.15</v>
      </c>
      <c r="K466" s="512">
        <f t="shared" si="153"/>
        <v>8074.8499999999995</v>
      </c>
      <c r="L466" s="510"/>
      <c r="M466" s="512"/>
    </row>
    <row r="467" spans="1:13" x14ac:dyDescent="0.25">
      <c r="A467" s="510"/>
      <c r="B467" s="559">
        <v>42235</v>
      </c>
      <c r="C467" s="510">
        <v>100</v>
      </c>
      <c r="D467" s="511">
        <v>17.78</v>
      </c>
      <c r="E467" s="512">
        <v>0</v>
      </c>
      <c r="F467" s="512">
        <f t="shared" si="152"/>
        <v>1778</v>
      </c>
      <c r="G467" s="509">
        <v>42353</v>
      </c>
      <c r="H467" s="527">
        <v>600</v>
      </c>
      <c r="I467" s="511">
        <v>14.95</v>
      </c>
      <c r="J467" s="512">
        <v>0.17</v>
      </c>
      <c r="K467" s="512">
        <f t="shared" si="153"/>
        <v>8969.83</v>
      </c>
      <c r="L467" s="510"/>
      <c r="M467" s="512"/>
    </row>
    <row r="468" spans="1:13" x14ac:dyDescent="0.25">
      <c r="A468" s="510"/>
      <c r="B468" s="559">
        <v>42235</v>
      </c>
      <c r="C468" s="510">
        <v>100</v>
      </c>
      <c r="D468" s="511">
        <v>17.68</v>
      </c>
      <c r="E468" s="512">
        <v>0</v>
      </c>
      <c r="F468" s="512">
        <f t="shared" si="152"/>
        <v>1768</v>
      </c>
      <c r="G468" s="509">
        <v>42354</v>
      </c>
      <c r="H468" s="527">
        <v>500</v>
      </c>
      <c r="I468" s="511">
        <v>14.32</v>
      </c>
      <c r="J468" s="512">
        <v>0.13</v>
      </c>
      <c r="K468" s="512">
        <f t="shared" si="153"/>
        <v>7159.87</v>
      </c>
      <c r="L468" s="510"/>
      <c r="M468" s="512"/>
    </row>
    <row r="469" spans="1:13" x14ac:dyDescent="0.25">
      <c r="A469" s="510"/>
      <c r="B469" s="559">
        <v>42240</v>
      </c>
      <c r="C469" s="510">
        <v>100</v>
      </c>
      <c r="D469" s="511">
        <v>16.649999999999999</v>
      </c>
      <c r="E469" s="512">
        <v>0</v>
      </c>
      <c r="F469" s="512">
        <f t="shared" si="152"/>
        <v>1664.9999999999998</v>
      </c>
      <c r="G469" s="509">
        <v>42361</v>
      </c>
      <c r="H469" s="527">
        <v>500</v>
      </c>
      <c r="I469" s="511">
        <v>12.83</v>
      </c>
      <c r="J469" s="512">
        <v>0.12</v>
      </c>
      <c r="K469" s="512">
        <f t="shared" si="153"/>
        <v>6414.88</v>
      </c>
      <c r="L469" s="510"/>
      <c r="M469" s="512"/>
    </row>
    <row r="470" spans="1:13" x14ac:dyDescent="0.25">
      <c r="A470" s="510"/>
      <c r="B470" s="559">
        <v>42240</v>
      </c>
      <c r="C470" s="510">
        <v>100</v>
      </c>
      <c r="D470" s="511">
        <v>16.100000000000001</v>
      </c>
      <c r="E470" s="512">
        <v>0</v>
      </c>
      <c r="F470" s="512">
        <f t="shared" si="152"/>
        <v>1610.0000000000002</v>
      </c>
      <c r="G470" s="509">
        <v>42362</v>
      </c>
      <c r="H470" s="527">
        <v>1222</v>
      </c>
      <c r="I470" s="511">
        <v>12.75</v>
      </c>
      <c r="J470" s="512">
        <v>0.28999999999999998</v>
      </c>
      <c r="K470" s="512">
        <f t="shared" si="153"/>
        <v>15580.21</v>
      </c>
      <c r="L470" s="510"/>
      <c r="M470" s="512"/>
    </row>
    <row r="471" spans="1:13" x14ac:dyDescent="0.25">
      <c r="A471" s="510"/>
      <c r="B471" s="559">
        <v>42257</v>
      </c>
      <c r="C471" s="510">
        <v>1500</v>
      </c>
      <c r="D471" s="511">
        <v>16.350000000000001</v>
      </c>
      <c r="E471" s="512">
        <v>0</v>
      </c>
      <c r="F471" s="512">
        <f t="shared" si="152"/>
        <v>24525.000000000004</v>
      </c>
      <c r="G471" s="509">
        <v>42367</v>
      </c>
      <c r="H471" s="527">
        <v>1000</v>
      </c>
      <c r="I471" s="511">
        <v>13.15</v>
      </c>
      <c r="J471" s="512">
        <v>0.24</v>
      </c>
      <c r="K471" s="512">
        <f t="shared" si="153"/>
        <v>13149.76</v>
      </c>
      <c r="L471" s="510"/>
      <c r="M471" s="512"/>
    </row>
    <row r="472" spans="1:13" x14ac:dyDescent="0.25">
      <c r="A472" s="510"/>
      <c r="B472" s="559">
        <v>42258</v>
      </c>
      <c r="C472" s="510">
        <v>100</v>
      </c>
      <c r="D472" s="511">
        <v>16.100000000000001</v>
      </c>
      <c r="E472" s="512">
        <v>0</v>
      </c>
      <c r="F472" s="512">
        <f t="shared" si="152"/>
        <v>1610.0000000000002</v>
      </c>
      <c r="G472" s="509">
        <v>42367</v>
      </c>
      <c r="H472" s="527">
        <v>2178</v>
      </c>
      <c r="I472" s="511">
        <v>13.75</v>
      </c>
      <c r="J472" s="512">
        <v>0.55000000000000004</v>
      </c>
      <c r="K472" s="512">
        <f>H472*I472-J472</f>
        <v>29946.95</v>
      </c>
      <c r="L472" s="510"/>
      <c r="M472" s="512"/>
    </row>
    <row r="473" spans="1:13" ht="15" customHeight="1" x14ac:dyDescent="0.25">
      <c r="A473" s="510"/>
      <c r="B473" s="559">
        <v>42261</v>
      </c>
      <c r="C473" s="510">
        <v>1000</v>
      </c>
      <c r="D473" s="511">
        <v>15.416</v>
      </c>
      <c r="E473" s="512">
        <v>0</v>
      </c>
      <c r="F473" s="512">
        <f t="shared" si="152"/>
        <v>15416</v>
      </c>
      <c r="G473" s="509">
        <v>42010</v>
      </c>
      <c r="H473" s="527">
        <v>1000</v>
      </c>
      <c r="I473" s="511">
        <v>12.63</v>
      </c>
      <c r="J473" s="512">
        <v>0.23</v>
      </c>
      <c r="K473" s="512">
        <f>H473*I473-J473</f>
        <v>12629.77</v>
      </c>
      <c r="L473" s="510"/>
      <c r="M473" s="512"/>
    </row>
    <row r="474" spans="1:13" x14ac:dyDescent="0.25">
      <c r="A474" s="510"/>
      <c r="B474" s="559">
        <v>42261</v>
      </c>
      <c r="C474" s="510">
        <v>1000</v>
      </c>
      <c r="D474" s="511">
        <v>15.1</v>
      </c>
      <c r="E474" s="512">
        <v>0</v>
      </c>
      <c r="F474" s="512">
        <f t="shared" si="152"/>
        <v>15100</v>
      </c>
      <c r="G474" s="607">
        <v>42374</v>
      </c>
      <c r="H474" s="527">
        <v>2000</v>
      </c>
      <c r="I474" s="511">
        <v>12.81</v>
      </c>
      <c r="J474" s="512">
        <v>0.47</v>
      </c>
      <c r="K474" s="512">
        <f t="shared" ref="K474:K486" si="154">H474*I474-J474</f>
        <v>25619.53</v>
      </c>
      <c r="L474" s="510"/>
      <c r="M474" s="512"/>
    </row>
    <row r="475" spans="1:13" x14ac:dyDescent="0.25">
      <c r="A475" s="510"/>
      <c r="B475" s="559">
        <v>42261</v>
      </c>
      <c r="C475" s="510">
        <v>200</v>
      </c>
      <c r="D475" s="511">
        <v>14.87</v>
      </c>
      <c r="E475" s="512">
        <v>0</v>
      </c>
      <c r="F475" s="512">
        <f t="shared" si="152"/>
        <v>2974</v>
      </c>
      <c r="G475" s="509">
        <v>42374</v>
      </c>
      <c r="H475" s="527">
        <v>1000</v>
      </c>
      <c r="I475" s="511">
        <v>12.82</v>
      </c>
      <c r="J475" s="512">
        <v>0.24</v>
      </c>
      <c r="K475" s="512">
        <f t="shared" si="154"/>
        <v>12819.76</v>
      </c>
      <c r="L475" s="510"/>
      <c r="M475" s="512"/>
    </row>
    <row r="476" spans="1:13" x14ac:dyDescent="0.25">
      <c r="A476" s="510"/>
      <c r="B476" s="559">
        <v>42261</v>
      </c>
      <c r="C476" s="510">
        <v>300</v>
      </c>
      <c r="D476" s="511">
        <v>14.87</v>
      </c>
      <c r="E476" s="512">
        <v>0</v>
      </c>
      <c r="F476" s="512">
        <f t="shared" si="152"/>
        <v>4461</v>
      </c>
      <c r="G476" s="509">
        <v>42398</v>
      </c>
      <c r="H476" s="527">
        <v>400</v>
      </c>
      <c r="I476" s="511">
        <v>9.5500000000000007</v>
      </c>
      <c r="J476" s="512">
        <v>7.0000000000000007E-2</v>
      </c>
      <c r="K476" s="512">
        <f t="shared" si="154"/>
        <v>3819.9300000000003</v>
      </c>
      <c r="L476" s="510"/>
      <c r="M476" s="512"/>
    </row>
    <row r="477" spans="1:13" x14ac:dyDescent="0.25">
      <c r="A477" s="510"/>
      <c r="B477" s="559">
        <v>42270</v>
      </c>
      <c r="C477" s="510">
        <v>478</v>
      </c>
      <c r="D477" s="511">
        <v>15.85</v>
      </c>
      <c r="E477" s="512">
        <v>0</v>
      </c>
      <c r="F477" s="512">
        <f t="shared" si="152"/>
        <v>7576.3</v>
      </c>
      <c r="G477" s="509">
        <v>42411</v>
      </c>
      <c r="H477" s="527">
        <v>500</v>
      </c>
      <c r="I477" s="511">
        <v>6.97</v>
      </c>
      <c r="J477" s="512">
        <v>0.08</v>
      </c>
      <c r="K477" s="512">
        <f t="shared" si="154"/>
        <v>3484.92</v>
      </c>
      <c r="L477" s="510"/>
      <c r="M477" s="512"/>
    </row>
    <row r="478" spans="1:13" x14ac:dyDescent="0.25">
      <c r="A478" s="510"/>
      <c r="B478" s="559">
        <v>42292</v>
      </c>
      <c r="C478" s="510">
        <v>500</v>
      </c>
      <c r="D478" s="511">
        <v>18.55</v>
      </c>
      <c r="E478" s="512">
        <v>0</v>
      </c>
      <c r="F478" s="512">
        <f t="shared" si="152"/>
        <v>9275</v>
      </c>
      <c r="G478" s="509">
        <v>42412</v>
      </c>
      <c r="H478" s="527">
        <v>200</v>
      </c>
      <c r="I478" s="511">
        <v>7.45</v>
      </c>
      <c r="J478" s="512">
        <v>0.03</v>
      </c>
      <c r="K478" s="512">
        <f t="shared" si="154"/>
        <v>1489.97</v>
      </c>
      <c r="L478" s="510"/>
      <c r="M478" s="512"/>
    </row>
    <row r="479" spans="1:13" x14ac:dyDescent="0.25">
      <c r="A479" s="510"/>
      <c r="B479" s="559">
        <v>42299</v>
      </c>
      <c r="C479" s="510">
        <v>500</v>
      </c>
      <c r="D479" s="511">
        <v>18.55</v>
      </c>
      <c r="E479" s="512">
        <v>0</v>
      </c>
      <c r="F479" s="512">
        <f t="shared" si="152"/>
        <v>9275</v>
      </c>
      <c r="G479" s="509">
        <v>42416</v>
      </c>
      <c r="H479" s="527">
        <v>500</v>
      </c>
      <c r="I479" s="511">
        <v>7.75</v>
      </c>
      <c r="J479" s="512">
        <v>0.08</v>
      </c>
      <c r="K479" s="512">
        <f t="shared" si="154"/>
        <v>3874.92</v>
      </c>
      <c r="L479" s="510"/>
      <c r="M479" s="512"/>
    </row>
    <row r="480" spans="1:13" x14ac:dyDescent="0.25">
      <c r="A480" s="510"/>
      <c r="B480" s="559">
        <v>42299</v>
      </c>
      <c r="C480" s="510">
        <v>500</v>
      </c>
      <c r="D480" s="511">
        <v>18.28</v>
      </c>
      <c r="E480" s="512">
        <v>0</v>
      </c>
      <c r="F480" s="512">
        <f t="shared" si="152"/>
        <v>9140</v>
      </c>
      <c r="G480" s="509">
        <v>42422</v>
      </c>
      <c r="H480" s="527">
        <v>2500</v>
      </c>
      <c r="I480" s="511">
        <v>7.47</v>
      </c>
      <c r="J480" s="512">
        <v>0.41</v>
      </c>
      <c r="K480" s="512">
        <f t="shared" si="154"/>
        <v>18674.59</v>
      </c>
      <c r="L480" s="510"/>
      <c r="M480" s="512"/>
    </row>
    <row r="481" spans="1:13" x14ac:dyDescent="0.25">
      <c r="A481" s="510"/>
      <c r="B481" s="559">
        <v>42299</v>
      </c>
      <c r="C481" s="510">
        <v>1000</v>
      </c>
      <c r="D481" s="511">
        <v>18.100000000000001</v>
      </c>
      <c r="E481" s="512">
        <v>0</v>
      </c>
      <c r="F481" s="512">
        <f t="shared" si="152"/>
        <v>18100</v>
      </c>
      <c r="G481" s="509">
        <v>42422</v>
      </c>
      <c r="H481" s="527">
        <v>1000</v>
      </c>
      <c r="I481" s="511">
        <v>7.49</v>
      </c>
      <c r="J481" s="512">
        <v>0.16</v>
      </c>
      <c r="K481" s="512">
        <f t="shared" si="154"/>
        <v>7489.84</v>
      </c>
      <c r="L481" s="510"/>
      <c r="M481" s="512"/>
    </row>
    <row r="482" spans="1:13" ht="15" customHeight="1" x14ac:dyDescent="0.25">
      <c r="A482" s="510"/>
      <c r="B482" s="622">
        <v>42306</v>
      </c>
      <c r="C482" s="510">
        <v>660</v>
      </c>
      <c r="D482" s="511">
        <v>17.8</v>
      </c>
      <c r="E482" s="512">
        <v>0</v>
      </c>
      <c r="F482" s="512">
        <f t="shared" si="152"/>
        <v>11748</v>
      </c>
      <c r="G482" s="509">
        <v>42426</v>
      </c>
      <c r="H482" s="527">
        <v>900</v>
      </c>
      <c r="I482" s="511">
        <v>7.7</v>
      </c>
      <c r="J482" s="512">
        <v>0.15</v>
      </c>
      <c r="K482" s="512">
        <f t="shared" si="154"/>
        <v>6929.85</v>
      </c>
      <c r="L482" s="510"/>
      <c r="M482" s="512"/>
    </row>
    <row r="483" spans="1:13" ht="30" x14ac:dyDescent="0.25">
      <c r="A483" s="510"/>
      <c r="B483" s="622"/>
      <c r="C483" s="510">
        <v>340</v>
      </c>
      <c r="D483" s="511">
        <v>17.8</v>
      </c>
      <c r="E483" s="512">
        <v>0</v>
      </c>
      <c r="F483" s="512">
        <f t="shared" si="152"/>
        <v>6052</v>
      </c>
      <c r="G483" s="625" t="s">
        <v>181</v>
      </c>
      <c r="H483" s="527">
        <v>500</v>
      </c>
      <c r="I483" s="511">
        <v>7.73</v>
      </c>
      <c r="J483" s="512">
        <v>0.08</v>
      </c>
      <c r="K483" s="512">
        <f t="shared" si="154"/>
        <v>3864.92</v>
      </c>
      <c r="L483" s="510"/>
      <c r="M483" s="512"/>
    </row>
    <row r="484" spans="1:13" x14ac:dyDescent="0.25">
      <c r="A484" s="510"/>
      <c r="B484" s="559">
        <v>42312</v>
      </c>
      <c r="C484" s="608">
        <v>500</v>
      </c>
      <c r="D484" s="605">
        <v>17.559999999999999</v>
      </c>
      <c r="E484" s="606">
        <v>6.95</v>
      </c>
      <c r="F484" s="606">
        <f t="shared" si="152"/>
        <v>8786.9500000000007</v>
      </c>
      <c r="G484" s="625"/>
      <c r="H484" s="527">
        <v>500</v>
      </c>
      <c r="I484" s="511">
        <v>7.96</v>
      </c>
      <c r="J484" s="512">
        <v>0.09</v>
      </c>
      <c r="K484" s="512">
        <f t="shared" si="154"/>
        <v>3979.91</v>
      </c>
      <c r="L484" s="510"/>
      <c r="M484" s="512"/>
    </row>
    <row r="485" spans="1:13" x14ac:dyDescent="0.25">
      <c r="A485" s="510"/>
      <c r="B485" s="559">
        <v>42313</v>
      </c>
      <c r="C485" s="510">
        <v>3000</v>
      </c>
      <c r="D485" s="511">
        <v>19.05</v>
      </c>
      <c r="E485" s="512">
        <v>0</v>
      </c>
      <c r="F485" s="512">
        <f t="shared" si="152"/>
        <v>57150</v>
      </c>
      <c r="G485" s="625"/>
      <c r="H485" s="527">
        <v>500</v>
      </c>
      <c r="I485" s="511">
        <v>8.0299999999999994</v>
      </c>
      <c r="J485" s="512">
        <v>0.09</v>
      </c>
      <c r="K485" s="512">
        <f t="shared" si="154"/>
        <v>4014.9099999999994</v>
      </c>
      <c r="L485" s="510"/>
      <c r="M485" s="511"/>
    </row>
    <row r="486" spans="1:13" x14ac:dyDescent="0.25">
      <c r="A486" s="510"/>
      <c r="B486" s="559">
        <v>42320</v>
      </c>
      <c r="C486" s="510">
        <v>500</v>
      </c>
      <c r="D486" s="511">
        <v>18.079999999999998</v>
      </c>
      <c r="E486" s="512">
        <v>0</v>
      </c>
      <c r="F486" s="512">
        <f t="shared" si="152"/>
        <v>9040</v>
      </c>
      <c r="G486" s="625"/>
      <c r="H486" s="527">
        <v>1500</v>
      </c>
      <c r="I486" s="511">
        <v>8.1</v>
      </c>
      <c r="J486" s="512">
        <v>0.26</v>
      </c>
      <c r="K486" s="512">
        <f t="shared" si="154"/>
        <v>12149.74</v>
      </c>
      <c r="L486" s="510"/>
      <c r="M486" s="512"/>
    </row>
    <row r="487" spans="1:13" x14ac:dyDescent="0.25">
      <c r="A487" s="510"/>
      <c r="B487" s="559">
        <v>42320</v>
      </c>
      <c r="C487" s="510">
        <v>1000</v>
      </c>
      <c r="D487" s="511">
        <v>18.05</v>
      </c>
      <c r="E487" s="512">
        <v>0</v>
      </c>
      <c r="F487" s="512">
        <f t="shared" si="152"/>
        <v>18050</v>
      </c>
      <c r="G487" s="509">
        <v>42429</v>
      </c>
      <c r="H487" s="527">
        <v>1000</v>
      </c>
      <c r="I487" s="511">
        <v>8.5399999999999991</v>
      </c>
      <c r="J487" s="512">
        <v>0.19</v>
      </c>
      <c r="K487" s="512">
        <f>H487*I487-J487</f>
        <v>8539.81</v>
      </c>
      <c r="L487" s="510"/>
      <c r="M487" s="609"/>
    </row>
    <row r="488" spans="1:13" x14ac:dyDescent="0.25">
      <c r="A488" s="510"/>
      <c r="B488" s="559">
        <v>42320</v>
      </c>
      <c r="C488" s="510">
        <v>1000</v>
      </c>
      <c r="D488" s="511">
        <v>17.82</v>
      </c>
      <c r="E488" s="512">
        <v>0</v>
      </c>
      <c r="F488" s="512">
        <f t="shared" si="152"/>
        <v>17820</v>
      </c>
      <c r="G488" s="509">
        <v>42429</v>
      </c>
      <c r="H488" s="527">
        <v>500</v>
      </c>
      <c r="I488" s="511">
        <v>7.95</v>
      </c>
      <c r="J488" s="512">
        <v>0.09</v>
      </c>
      <c r="K488" s="512">
        <f>H488*I488-J488</f>
        <v>3974.91</v>
      </c>
      <c r="L488" s="510"/>
      <c r="M488" s="512"/>
    </row>
    <row r="489" spans="1:13" x14ac:dyDescent="0.25">
      <c r="A489" s="510"/>
      <c r="B489" s="559">
        <v>42328</v>
      </c>
      <c r="C489" s="510">
        <v>3078</v>
      </c>
      <c r="D489" s="511">
        <v>17.47</v>
      </c>
      <c r="E489" s="512">
        <v>0</v>
      </c>
      <c r="F489" s="512">
        <f t="shared" si="152"/>
        <v>53772.659999999996</v>
      </c>
      <c r="G489" s="509">
        <v>42429</v>
      </c>
      <c r="H489" s="527">
        <v>500</v>
      </c>
      <c r="I489" s="511">
        <v>7.97</v>
      </c>
      <c r="J489" s="512">
        <v>0.09</v>
      </c>
      <c r="K489" s="512">
        <f t="shared" ref="K489:K548" si="155">H489*I489-J489</f>
        <v>3984.91</v>
      </c>
      <c r="L489" s="510"/>
      <c r="M489" s="512"/>
    </row>
    <row r="490" spans="1:13" x14ac:dyDescent="0.25">
      <c r="A490" s="510"/>
      <c r="B490" s="559">
        <v>42340</v>
      </c>
      <c r="C490" s="510">
        <v>3078</v>
      </c>
      <c r="D490" s="511">
        <v>17.739999999999998</v>
      </c>
      <c r="E490" s="512">
        <v>0</v>
      </c>
      <c r="F490" s="512">
        <f t="shared" si="152"/>
        <v>54603.719999999994</v>
      </c>
      <c r="G490" s="509">
        <v>42430</v>
      </c>
      <c r="H490" s="527">
        <v>500</v>
      </c>
      <c r="I490" s="511">
        <v>7.85</v>
      </c>
      <c r="J490" s="512">
        <v>0.09</v>
      </c>
      <c r="K490" s="512">
        <f t="shared" si="155"/>
        <v>3924.91</v>
      </c>
      <c r="L490" s="510"/>
      <c r="M490" s="512"/>
    </row>
    <row r="491" spans="1:13" x14ac:dyDescent="0.25">
      <c r="A491" s="510"/>
      <c r="B491" s="559">
        <v>42340</v>
      </c>
      <c r="C491" s="510">
        <v>500</v>
      </c>
      <c r="D491" s="511">
        <v>17.5</v>
      </c>
      <c r="E491" s="512">
        <v>0</v>
      </c>
      <c r="F491" s="512">
        <f t="shared" si="152"/>
        <v>8750</v>
      </c>
      <c r="G491" s="509">
        <v>42430</v>
      </c>
      <c r="H491" s="527">
        <v>500</v>
      </c>
      <c r="I491" s="511">
        <v>8.0299999999999994</v>
      </c>
      <c r="J491" s="512">
        <v>0.09</v>
      </c>
      <c r="K491" s="512">
        <f t="shared" si="155"/>
        <v>4014.9099999999994</v>
      </c>
      <c r="L491" s="512"/>
      <c r="M491" s="512"/>
    </row>
    <row r="492" spans="1:13" x14ac:dyDescent="0.25">
      <c r="A492" s="510"/>
      <c r="B492" s="559">
        <v>42345</v>
      </c>
      <c r="C492" s="510">
        <v>100</v>
      </c>
      <c r="D492" s="511">
        <v>16.7</v>
      </c>
      <c r="E492" s="512">
        <v>0</v>
      </c>
      <c r="F492" s="512">
        <f t="shared" si="152"/>
        <v>1670</v>
      </c>
      <c r="G492" s="509">
        <v>42431</v>
      </c>
      <c r="H492" s="527">
        <v>500</v>
      </c>
      <c r="I492" s="511">
        <v>8.3800000000000008</v>
      </c>
      <c r="J492" s="512">
        <v>0.09</v>
      </c>
      <c r="K492" s="512">
        <f t="shared" si="155"/>
        <v>4189.91</v>
      </c>
      <c r="L492" s="512"/>
      <c r="M492" s="512"/>
    </row>
    <row r="493" spans="1:13" x14ac:dyDescent="0.25">
      <c r="A493" s="510"/>
      <c r="B493" s="559">
        <v>42345</v>
      </c>
      <c r="C493" s="510">
        <v>500</v>
      </c>
      <c r="D493" s="511">
        <v>16.850000000000001</v>
      </c>
      <c r="E493" s="512">
        <v>0</v>
      </c>
      <c r="F493" s="512">
        <f t="shared" si="152"/>
        <v>8425</v>
      </c>
      <c r="G493" s="509">
        <v>42431</v>
      </c>
      <c r="H493" s="527">
        <v>500</v>
      </c>
      <c r="I493" s="511">
        <v>8.58</v>
      </c>
      <c r="J493" s="512">
        <v>0.09</v>
      </c>
      <c r="K493" s="512">
        <f t="shared" si="155"/>
        <v>4289.91</v>
      </c>
      <c r="L493" s="510"/>
      <c r="M493" s="512"/>
    </row>
    <row r="494" spans="1:13" ht="30" x14ac:dyDescent="0.25">
      <c r="A494" s="510"/>
      <c r="B494" s="559">
        <v>42347</v>
      </c>
      <c r="C494" s="510">
        <v>500</v>
      </c>
      <c r="D494" s="511">
        <v>15.84</v>
      </c>
      <c r="E494" s="512">
        <v>0</v>
      </c>
      <c r="F494" s="512">
        <f t="shared" si="152"/>
        <v>7920</v>
      </c>
      <c r="G494" s="624" t="s">
        <v>183</v>
      </c>
      <c r="H494" s="527">
        <v>400</v>
      </c>
      <c r="I494" s="511">
        <v>9.09</v>
      </c>
      <c r="J494" s="512">
        <v>0.1</v>
      </c>
      <c r="K494" s="512">
        <f t="shared" si="155"/>
        <v>3635.9</v>
      </c>
      <c r="L494" s="510"/>
      <c r="M494" s="512"/>
    </row>
    <row r="495" spans="1:13" x14ac:dyDescent="0.25">
      <c r="A495" s="510"/>
      <c r="B495" s="559">
        <v>42348</v>
      </c>
      <c r="C495" s="510">
        <v>500</v>
      </c>
      <c r="D495" s="511">
        <v>14.78</v>
      </c>
      <c r="E495" s="512">
        <v>0</v>
      </c>
      <c r="F495" s="512">
        <f t="shared" si="152"/>
        <v>7390</v>
      </c>
      <c r="G495" s="624"/>
      <c r="H495" s="527">
        <v>100</v>
      </c>
      <c r="I495" s="511">
        <v>9.09</v>
      </c>
      <c r="J495" s="512">
        <v>0</v>
      </c>
      <c r="K495" s="512">
        <f t="shared" si="155"/>
        <v>909</v>
      </c>
      <c r="L495" s="510"/>
      <c r="M495" s="512"/>
    </row>
    <row r="496" spans="1:13" x14ac:dyDescent="0.25">
      <c r="A496" s="510"/>
      <c r="B496" s="559">
        <v>42352</v>
      </c>
      <c r="C496" s="510">
        <v>100</v>
      </c>
      <c r="D496" s="511">
        <v>14.57</v>
      </c>
      <c r="E496" s="512">
        <v>0</v>
      </c>
      <c r="F496" s="512">
        <f t="shared" si="152"/>
        <v>1457</v>
      </c>
      <c r="G496" s="624"/>
      <c r="H496" s="527">
        <v>500</v>
      </c>
      <c r="I496" s="511">
        <v>8.81</v>
      </c>
      <c r="J496" s="512">
        <v>0.1</v>
      </c>
      <c r="K496" s="512">
        <f t="shared" si="155"/>
        <v>4404.8999999999996</v>
      </c>
      <c r="L496" s="510"/>
      <c r="M496" s="512"/>
    </row>
    <row r="497" spans="1:13" x14ac:dyDescent="0.25">
      <c r="A497" s="510"/>
      <c r="B497" s="559">
        <v>42355</v>
      </c>
      <c r="C497" s="510">
        <v>500</v>
      </c>
      <c r="D497" s="511">
        <v>13.89</v>
      </c>
      <c r="E497" s="512">
        <v>0</v>
      </c>
      <c r="F497" s="512">
        <f t="shared" si="152"/>
        <v>6945</v>
      </c>
      <c r="G497" s="509">
        <v>42432</v>
      </c>
      <c r="H497" s="527">
        <v>600</v>
      </c>
      <c r="I497" s="511">
        <v>9.65</v>
      </c>
      <c r="J497" s="512">
        <v>0.13</v>
      </c>
      <c r="K497" s="512">
        <f t="shared" si="155"/>
        <v>5789.87</v>
      </c>
      <c r="L497" s="510"/>
      <c r="M497" s="512"/>
    </row>
    <row r="498" spans="1:13" x14ac:dyDescent="0.25">
      <c r="A498" s="510"/>
      <c r="B498" s="559">
        <v>42360</v>
      </c>
      <c r="C498" s="510">
        <v>500</v>
      </c>
      <c r="D498" s="511">
        <v>12.95</v>
      </c>
      <c r="E498" s="512">
        <v>0</v>
      </c>
      <c r="F498" s="512">
        <f t="shared" si="152"/>
        <v>6475</v>
      </c>
      <c r="G498" s="509">
        <v>42433</v>
      </c>
      <c r="H498" s="527">
        <v>600</v>
      </c>
      <c r="I498" s="511">
        <v>10.45</v>
      </c>
      <c r="J498" s="512">
        <v>0.14000000000000001</v>
      </c>
      <c r="K498" s="512">
        <f t="shared" si="155"/>
        <v>6269.86</v>
      </c>
      <c r="L498" s="510"/>
      <c r="M498" s="512"/>
    </row>
    <row r="499" spans="1:13" x14ac:dyDescent="0.25">
      <c r="A499" s="510"/>
      <c r="B499" s="559">
        <v>42361</v>
      </c>
      <c r="C499" s="510">
        <v>500</v>
      </c>
      <c r="D499" s="511">
        <v>12.75</v>
      </c>
      <c r="E499" s="512">
        <v>0</v>
      </c>
      <c r="F499" s="512">
        <f t="shared" si="152"/>
        <v>6375</v>
      </c>
      <c r="G499" s="509">
        <v>42440</v>
      </c>
      <c r="H499" s="527">
        <v>400</v>
      </c>
      <c r="I499" s="511">
        <v>11.25</v>
      </c>
      <c r="J499" s="512">
        <v>0.1</v>
      </c>
      <c r="K499" s="512">
        <f t="shared" si="155"/>
        <v>4499.8999999999996</v>
      </c>
      <c r="L499" s="510"/>
      <c r="M499" s="512"/>
    </row>
    <row r="500" spans="1:13" x14ac:dyDescent="0.25">
      <c r="A500" s="510"/>
      <c r="B500" s="559">
        <v>42361</v>
      </c>
      <c r="C500" s="510">
        <v>500</v>
      </c>
      <c r="D500" s="511">
        <v>12.8</v>
      </c>
      <c r="E500" s="512">
        <v>0</v>
      </c>
      <c r="F500" s="512">
        <f t="shared" si="152"/>
        <v>6400</v>
      </c>
      <c r="G500" s="509">
        <v>42446</v>
      </c>
      <c r="H500" s="527">
        <v>1500</v>
      </c>
      <c r="I500" s="511">
        <v>11.49</v>
      </c>
      <c r="J500" s="512">
        <v>0.38</v>
      </c>
      <c r="K500" s="512">
        <f t="shared" si="155"/>
        <v>17234.62</v>
      </c>
      <c r="L500" s="510"/>
      <c r="M500" s="512"/>
    </row>
    <row r="501" spans="1:13" x14ac:dyDescent="0.25">
      <c r="A501" s="510"/>
      <c r="B501" s="559">
        <v>42361</v>
      </c>
      <c r="C501" s="510">
        <v>1000</v>
      </c>
      <c r="D501" s="511">
        <v>12.67</v>
      </c>
      <c r="E501" s="512">
        <v>0</v>
      </c>
      <c r="F501" s="512">
        <f t="shared" si="152"/>
        <v>12670</v>
      </c>
      <c r="G501" s="509">
        <v>42447</v>
      </c>
      <c r="H501" s="527">
        <v>1500</v>
      </c>
      <c r="I501" s="511">
        <v>11.44</v>
      </c>
      <c r="J501" s="512">
        <v>0.37</v>
      </c>
      <c r="K501" s="512">
        <f t="shared" si="155"/>
        <v>17159.63</v>
      </c>
      <c r="L501" s="510"/>
      <c r="M501" s="512"/>
    </row>
    <row r="502" spans="1:13" x14ac:dyDescent="0.25">
      <c r="A502" s="510"/>
      <c r="B502" s="559">
        <v>42361</v>
      </c>
      <c r="C502" s="510">
        <v>222</v>
      </c>
      <c r="D502" s="511">
        <v>12.44</v>
      </c>
      <c r="E502" s="512">
        <v>0</v>
      </c>
      <c r="F502" s="512">
        <f t="shared" si="152"/>
        <v>2761.68</v>
      </c>
      <c r="G502" s="509">
        <v>42447</v>
      </c>
      <c r="H502" s="527">
        <v>500</v>
      </c>
      <c r="I502" s="511">
        <v>11.484999999999999</v>
      </c>
      <c r="J502" s="512">
        <v>0.13</v>
      </c>
      <c r="K502" s="512">
        <f t="shared" si="155"/>
        <v>5742.37</v>
      </c>
      <c r="L502" s="510"/>
      <c r="M502" s="512"/>
    </row>
    <row r="503" spans="1:13" x14ac:dyDescent="0.25">
      <c r="A503" s="510"/>
      <c r="B503" s="559">
        <v>42367</v>
      </c>
      <c r="C503" s="510">
        <v>2178</v>
      </c>
      <c r="D503" s="511">
        <v>13.68</v>
      </c>
      <c r="E503" s="512">
        <v>0</v>
      </c>
      <c r="F503" s="512">
        <f t="shared" si="152"/>
        <v>29795.040000000001</v>
      </c>
      <c r="G503" s="623">
        <v>42447</v>
      </c>
      <c r="H503" s="527">
        <v>650</v>
      </c>
      <c r="I503" s="511">
        <v>11.56</v>
      </c>
      <c r="J503" s="512">
        <v>0.25</v>
      </c>
      <c r="K503" s="512">
        <f t="shared" si="155"/>
        <v>7513.75</v>
      </c>
      <c r="L503" s="510"/>
      <c r="M503" s="512"/>
    </row>
    <row r="504" spans="1:13" x14ac:dyDescent="0.25">
      <c r="A504" s="510"/>
      <c r="B504" s="559">
        <v>42369</v>
      </c>
      <c r="C504" s="510">
        <v>2500</v>
      </c>
      <c r="D504" s="511">
        <v>13.04</v>
      </c>
      <c r="E504" s="512">
        <v>0</v>
      </c>
      <c r="F504" s="512">
        <f t="shared" si="152"/>
        <v>32599.999999999996</v>
      </c>
      <c r="G504" s="623"/>
      <c r="H504" s="527">
        <v>350</v>
      </c>
      <c r="I504" s="511">
        <v>11.56</v>
      </c>
      <c r="J504" s="512">
        <v>0</v>
      </c>
      <c r="K504" s="512">
        <f t="shared" si="155"/>
        <v>4046</v>
      </c>
      <c r="L504" s="510"/>
      <c r="M504" s="512"/>
    </row>
    <row r="505" spans="1:13" x14ac:dyDescent="0.25">
      <c r="A505" s="510"/>
      <c r="B505" s="559">
        <v>42008</v>
      </c>
      <c r="C505" s="510">
        <v>2000</v>
      </c>
      <c r="D505" s="511">
        <v>13.01</v>
      </c>
      <c r="E505" s="512">
        <v>0</v>
      </c>
      <c r="F505" s="512">
        <f t="shared" si="152"/>
        <v>26020</v>
      </c>
      <c r="G505" s="509">
        <v>42447</v>
      </c>
      <c r="H505" s="527">
        <v>1000</v>
      </c>
      <c r="I505" s="511">
        <v>11.62</v>
      </c>
      <c r="J505" s="512">
        <v>0.25</v>
      </c>
      <c r="K505" s="512">
        <f t="shared" si="155"/>
        <v>11619.75</v>
      </c>
      <c r="L505" s="510"/>
      <c r="M505" s="512"/>
    </row>
    <row r="506" spans="1:13" x14ac:dyDescent="0.25">
      <c r="A506" s="510"/>
      <c r="B506" s="559">
        <v>42009</v>
      </c>
      <c r="C506" s="510">
        <v>500</v>
      </c>
      <c r="D506" s="511">
        <v>12.62</v>
      </c>
      <c r="E506" s="512">
        <v>0</v>
      </c>
      <c r="F506" s="512">
        <f t="shared" si="152"/>
        <v>6310</v>
      </c>
      <c r="G506" s="509">
        <v>42451</v>
      </c>
      <c r="H506" s="527">
        <v>1000</v>
      </c>
      <c r="I506" s="511">
        <v>11.45</v>
      </c>
      <c r="J506" s="512">
        <v>0.25</v>
      </c>
      <c r="K506" s="512">
        <f t="shared" si="155"/>
        <v>11449.75</v>
      </c>
      <c r="L506" s="510"/>
      <c r="M506" s="512"/>
    </row>
    <row r="507" spans="1:13" ht="15" customHeight="1" x14ac:dyDescent="0.25">
      <c r="A507" s="510"/>
      <c r="B507" s="559">
        <v>42009</v>
      </c>
      <c r="C507" s="510">
        <v>500</v>
      </c>
      <c r="D507" s="511">
        <v>12.45</v>
      </c>
      <c r="E507" s="512">
        <v>0</v>
      </c>
      <c r="F507" s="512">
        <f t="shared" si="152"/>
        <v>6225</v>
      </c>
      <c r="G507" s="509">
        <v>42451</v>
      </c>
      <c r="H507" s="527">
        <v>50</v>
      </c>
      <c r="I507" s="511">
        <v>11.28</v>
      </c>
      <c r="J507" s="512">
        <v>0.01</v>
      </c>
      <c r="K507" s="512">
        <f t="shared" si="155"/>
        <v>563.99</v>
      </c>
      <c r="L507" s="510"/>
      <c r="M507" s="512"/>
    </row>
    <row r="508" spans="1:13" x14ac:dyDescent="0.25">
      <c r="A508" s="510"/>
      <c r="B508" s="610">
        <v>42374</v>
      </c>
      <c r="C508" s="510">
        <v>2000</v>
      </c>
      <c r="D508" s="511">
        <v>12.73</v>
      </c>
      <c r="E508" s="512">
        <v>0</v>
      </c>
      <c r="F508" s="512">
        <f t="shared" ref="F508:F571" si="156">C508*D508+E508</f>
        <v>25460</v>
      </c>
      <c r="G508" s="509">
        <v>42459</v>
      </c>
      <c r="H508" s="527">
        <v>2000</v>
      </c>
      <c r="I508" s="511">
        <v>10.75</v>
      </c>
      <c r="J508" s="512">
        <v>0.47</v>
      </c>
      <c r="K508" s="512">
        <f t="shared" si="155"/>
        <v>21499.53</v>
      </c>
      <c r="L508" s="510"/>
      <c r="M508" s="512"/>
    </row>
    <row r="509" spans="1:13" x14ac:dyDescent="0.25">
      <c r="A509" s="510"/>
      <c r="B509" s="559">
        <v>42375</v>
      </c>
      <c r="C509" s="510">
        <v>1000</v>
      </c>
      <c r="D509" s="511">
        <v>12.5</v>
      </c>
      <c r="E509" s="512">
        <v>0</v>
      </c>
      <c r="F509" s="512">
        <f t="shared" si="156"/>
        <v>12500</v>
      </c>
      <c r="G509" s="509">
        <v>42460</v>
      </c>
      <c r="H509" s="527">
        <v>1600</v>
      </c>
      <c r="I509" s="511">
        <v>10.95</v>
      </c>
      <c r="J509" s="512">
        <v>2.88</v>
      </c>
      <c r="K509" s="512">
        <f t="shared" si="155"/>
        <v>17517.12</v>
      </c>
      <c r="L509" s="510"/>
      <c r="M509" s="512"/>
    </row>
    <row r="510" spans="1:13" x14ac:dyDescent="0.25">
      <c r="A510" s="510"/>
      <c r="B510" s="559">
        <v>42375</v>
      </c>
      <c r="C510" s="510">
        <v>1000</v>
      </c>
      <c r="D510" s="511">
        <v>11.7</v>
      </c>
      <c r="E510" s="512">
        <v>0</v>
      </c>
      <c r="F510" s="512">
        <f t="shared" si="156"/>
        <v>11700</v>
      </c>
      <c r="G510" s="509">
        <v>42461</v>
      </c>
      <c r="H510" s="527">
        <v>2000</v>
      </c>
      <c r="I510" s="511">
        <v>10.52</v>
      </c>
      <c r="J510" s="512">
        <v>0.46</v>
      </c>
      <c r="K510" s="512">
        <f t="shared" si="155"/>
        <v>21039.54</v>
      </c>
      <c r="L510" s="510"/>
      <c r="M510" s="512"/>
    </row>
    <row r="511" spans="1:13" x14ac:dyDescent="0.25">
      <c r="A511" s="510"/>
      <c r="B511" s="559">
        <v>42402</v>
      </c>
      <c r="C511" s="510">
        <v>400</v>
      </c>
      <c r="D511" s="511">
        <v>9.1</v>
      </c>
      <c r="E511" s="512">
        <v>0</v>
      </c>
      <c r="F511" s="512">
        <f t="shared" si="156"/>
        <v>3640</v>
      </c>
      <c r="G511" s="509">
        <v>42461</v>
      </c>
      <c r="H511" s="527">
        <v>2000</v>
      </c>
      <c r="I511" s="511">
        <v>10.55</v>
      </c>
      <c r="J511" s="512">
        <v>0.46</v>
      </c>
      <c r="K511" s="512">
        <f t="shared" si="155"/>
        <v>21099.54</v>
      </c>
      <c r="L511" s="510"/>
      <c r="M511" s="512"/>
    </row>
    <row r="512" spans="1:13" x14ac:dyDescent="0.25">
      <c r="A512" s="510"/>
      <c r="B512" s="559">
        <v>42411</v>
      </c>
      <c r="C512" s="510">
        <v>500</v>
      </c>
      <c r="D512" s="511">
        <v>6.835</v>
      </c>
      <c r="E512" s="512">
        <v>0</v>
      </c>
      <c r="F512" s="512">
        <f t="shared" si="156"/>
        <v>3417.5</v>
      </c>
      <c r="G512" s="509">
        <v>42465</v>
      </c>
      <c r="H512" s="527">
        <v>100</v>
      </c>
      <c r="I512" s="511">
        <v>10.75</v>
      </c>
      <c r="J512" s="512">
        <v>0.02</v>
      </c>
      <c r="K512" s="512">
        <f t="shared" si="155"/>
        <v>1074.98</v>
      </c>
      <c r="L512" s="510"/>
      <c r="M512" s="512"/>
    </row>
    <row r="513" spans="1:13" x14ac:dyDescent="0.25">
      <c r="A513" s="510"/>
      <c r="B513" s="559">
        <v>42412</v>
      </c>
      <c r="C513" s="510">
        <v>200</v>
      </c>
      <c r="D513" s="511">
        <v>7.23</v>
      </c>
      <c r="E513" s="512">
        <v>0</v>
      </c>
      <c r="F513" s="512">
        <f t="shared" si="156"/>
        <v>1446</v>
      </c>
      <c r="G513" s="509">
        <v>42468</v>
      </c>
      <c r="H513" s="527">
        <v>1000</v>
      </c>
      <c r="I513" s="511">
        <v>11.77</v>
      </c>
      <c r="J513" s="512">
        <v>0.26</v>
      </c>
      <c r="K513" s="512">
        <f t="shared" si="155"/>
        <v>11769.74</v>
      </c>
      <c r="L513" s="510"/>
      <c r="M513" s="512"/>
    </row>
    <row r="514" spans="1:13" x14ac:dyDescent="0.25">
      <c r="A514" s="510"/>
      <c r="B514" s="559">
        <v>42416</v>
      </c>
      <c r="C514" s="510">
        <v>500</v>
      </c>
      <c r="D514" s="511">
        <v>7.5</v>
      </c>
      <c r="E514" s="512">
        <v>0</v>
      </c>
      <c r="F514" s="512">
        <f t="shared" si="156"/>
        <v>3750</v>
      </c>
      <c r="G514" s="623">
        <v>42472</v>
      </c>
      <c r="H514" s="527">
        <v>420</v>
      </c>
      <c r="I514" s="511">
        <v>13.35</v>
      </c>
      <c r="J514" s="512">
        <v>0.15</v>
      </c>
      <c r="K514" s="512">
        <f t="shared" si="155"/>
        <v>5606.85</v>
      </c>
      <c r="L514" s="510"/>
      <c r="M514" s="512"/>
    </row>
    <row r="515" spans="1:13" ht="30" x14ac:dyDescent="0.25">
      <c r="A515" s="510"/>
      <c r="B515" s="626" t="s">
        <v>179</v>
      </c>
      <c r="C515" s="510">
        <v>3000</v>
      </c>
      <c r="D515" s="511">
        <v>7.55</v>
      </c>
      <c r="E515" s="512">
        <v>0</v>
      </c>
      <c r="F515" s="512">
        <f t="shared" si="156"/>
        <v>22650</v>
      </c>
      <c r="G515" s="623"/>
      <c r="H515" s="527">
        <v>80</v>
      </c>
      <c r="I515" s="511">
        <v>13.35</v>
      </c>
      <c r="J515" s="512">
        <v>0</v>
      </c>
      <c r="K515" s="512">
        <f t="shared" si="155"/>
        <v>1068</v>
      </c>
      <c r="L515" s="510"/>
      <c r="M515" s="512"/>
    </row>
    <row r="516" spans="1:13" x14ac:dyDescent="0.25">
      <c r="A516" s="510"/>
      <c r="B516" s="626"/>
      <c r="C516" s="510">
        <v>500</v>
      </c>
      <c r="D516" s="511">
        <v>6.75</v>
      </c>
      <c r="E516" s="512">
        <v>0</v>
      </c>
      <c r="F516" s="512">
        <f t="shared" si="156"/>
        <v>3375</v>
      </c>
      <c r="G516" s="509">
        <v>42472</v>
      </c>
      <c r="H516" s="527">
        <v>500</v>
      </c>
      <c r="I516" s="511">
        <v>13.15</v>
      </c>
      <c r="J516" s="512">
        <v>0.14000000000000001</v>
      </c>
      <c r="K516" s="512">
        <f t="shared" si="155"/>
        <v>6574.86</v>
      </c>
      <c r="L516" s="510"/>
      <c r="M516" s="512"/>
    </row>
    <row r="517" spans="1:13" x14ac:dyDescent="0.25">
      <c r="A517" s="510"/>
      <c r="B517" s="626"/>
      <c r="C517" s="510">
        <v>300</v>
      </c>
      <c r="D517" s="511">
        <v>6.75</v>
      </c>
      <c r="E517" s="512">
        <v>0</v>
      </c>
      <c r="F517" s="512">
        <f t="shared" si="156"/>
        <v>2025</v>
      </c>
      <c r="G517" s="509">
        <v>42472</v>
      </c>
      <c r="H517" s="527">
        <v>500</v>
      </c>
      <c r="I517" s="511">
        <v>12.92</v>
      </c>
      <c r="J517" s="512">
        <v>0.14000000000000001</v>
      </c>
      <c r="K517" s="512">
        <f t="shared" si="155"/>
        <v>6459.86</v>
      </c>
      <c r="L517" s="510"/>
      <c r="M517" s="512"/>
    </row>
    <row r="518" spans="1:13" x14ac:dyDescent="0.25">
      <c r="A518" s="510"/>
      <c r="B518" s="559">
        <v>42426</v>
      </c>
      <c r="C518" s="510">
        <v>600</v>
      </c>
      <c r="D518" s="511">
        <v>7.63</v>
      </c>
      <c r="E518" s="512">
        <v>0</v>
      </c>
      <c r="F518" s="512">
        <f t="shared" si="156"/>
        <v>4578</v>
      </c>
      <c r="G518" s="509">
        <v>42472</v>
      </c>
      <c r="H518" s="527">
        <v>500</v>
      </c>
      <c r="I518" s="511">
        <v>12.59</v>
      </c>
      <c r="J518" s="512">
        <v>0.14000000000000001</v>
      </c>
      <c r="K518" s="512">
        <f t="shared" si="155"/>
        <v>6294.86</v>
      </c>
      <c r="L518" s="510"/>
      <c r="M518" s="512"/>
    </row>
    <row r="519" spans="1:13" x14ac:dyDescent="0.25">
      <c r="A519" s="510"/>
      <c r="B519" s="559">
        <v>42426</v>
      </c>
      <c r="C519" s="510">
        <v>2000</v>
      </c>
      <c r="D519" s="511">
        <v>7.95</v>
      </c>
      <c r="E519" s="512">
        <v>0</v>
      </c>
      <c r="F519" s="512">
        <f t="shared" si="156"/>
        <v>15900</v>
      </c>
      <c r="G519" s="509">
        <v>42474</v>
      </c>
      <c r="H519" s="527">
        <v>500</v>
      </c>
      <c r="I519" s="511">
        <v>13.18</v>
      </c>
      <c r="J519" s="512">
        <v>0.14000000000000001</v>
      </c>
      <c r="K519" s="512">
        <f t="shared" si="155"/>
        <v>6589.86</v>
      </c>
      <c r="L519" s="510"/>
      <c r="M519" s="512"/>
    </row>
    <row r="520" spans="1:13" x14ac:dyDescent="0.25">
      <c r="A520" s="510"/>
      <c r="B520" s="559">
        <v>42429</v>
      </c>
      <c r="C520" s="510">
        <v>2000</v>
      </c>
      <c r="D520" s="511">
        <v>8.1999999999999993</v>
      </c>
      <c r="E520" s="512">
        <v>0</v>
      </c>
      <c r="F520" s="512">
        <f t="shared" si="156"/>
        <v>16400</v>
      </c>
      <c r="G520" s="509">
        <v>42478</v>
      </c>
      <c r="H520" s="527">
        <v>500</v>
      </c>
      <c r="I520" s="511">
        <v>13.4</v>
      </c>
      <c r="J520" s="512">
        <v>0.15</v>
      </c>
      <c r="K520" s="512">
        <f t="shared" si="155"/>
        <v>6699.85</v>
      </c>
      <c r="L520" s="510"/>
      <c r="M520" s="512"/>
    </row>
    <row r="521" spans="1:13" x14ac:dyDescent="0.25">
      <c r="A521" s="512"/>
      <c r="B521" s="559">
        <v>42429</v>
      </c>
      <c r="C521" s="510">
        <v>500</v>
      </c>
      <c r="D521" s="511">
        <v>7.88</v>
      </c>
      <c r="E521" s="512">
        <v>0</v>
      </c>
      <c r="F521" s="512">
        <f t="shared" si="156"/>
        <v>3940</v>
      </c>
      <c r="G521" s="509">
        <v>42486</v>
      </c>
      <c r="H521" s="527">
        <v>500</v>
      </c>
      <c r="I521" s="511">
        <v>14.35</v>
      </c>
      <c r="J521" s="512">
        <v>0.16</v>
      </c>
      <c r="K521" s="512">
        <f t="shared" si="155"/>
        <v>7174.84</v>
      </c>
      <c r="L521" s="510"/>
      <c r="M521" s="512"/>
    </row>
    <row r="522" spans="1:13" x14ac:dyDescent="0.25">
      <c r="A522" s="510"/>
      <c r="B522" s="559">
        <v>42430</v>
      </c>
      <c r="C522" s="510">
        <v>1000</v>
      </c>
      <c r="D522" s="511">
        <v>7.77</v>
      </c>
      <c r="E522" s="512">
        <v>0</v>
      </c>
      <c r="F522" s="512">
        <f t="shared" si="156"/>
        <v>7770</v>
      </c>
      <c r="G522" s="509">
        <v>42487</v>
      </c>
      <c r="H522" s="527">
        <v>600</v>
      </c>
      <c r="I522" s="511">
        <v>14.85</v>
      </c>
      <c r="J522" s="512">
        <v>0.19</v>
      </c>
      <c r="K522" s="512">
        <f t="shared" si="155"/>
        <v>8909.81</v>
      </c>
      <c r="L522" s="510"/>
      <c r="M522" s="512"/>
    </row>
    <row r="523" spans="1:13" x14ac:dyDescent="0.25">
      <c r="A523" s="510"/>
      <c r="B523" s="559">
        <v>42430</v>
      </c>
      <c r="C523" s="510">
        <v>500</v>
      </c>
      <c r="D523" s="511">
        <v>7.94</v>
      </c>
      <c r="E523" s="512">
        <v>0</v>
      </c>
      <c r="F523" s="512">
        <f t="shared" si="156"/>
        <v>3970</v>
      </c>
      <c r="G523" s="509">
        <v>42489</v>
      </c>
      <c r="H523" s="527">
        <v>3000</v>
      </c>
      <c r="I523" s="511">
        <v>14.15</v>
      </c>
      <c r="J523" s="512">
        <v>0.93</v>
      </c>
      <c r="K523" s="512">
        <f t="shared" si="155"/>
        <v>42449.07</v>
      </c>
      <c r="L523" s="510"/>
      <c r="M523" s="512"/>
    </row>
    <row r="524" spans="1:13" x14ac:dyDescent="0.25">
      <c r="A524" s="510"/>
      <c r="B524" s="559">
        <v>42431</v>
      </c>
      <c r="C524" s="510">
        <v>1000</v>
      </c>
      <c r="D524" s="511">
        <v>8.3699999999999992</v>
      </c>
      <c r="E524" s="512">
        <v>0</v>
      </c>
      <c r="F524" s="512">
        <f t="shared" si="156"/>
        <v>8370</v>
      </c>
      <c r="G524" s="509">
        <v>42492</v>
      </c>
      <c r="H524" s="527">
        <v>1000</v>
      </c>
      <c r="I524" s="511">
        <v>13.48</v>
      </c>
      <c r="J524" s="512">
        <v>0.28999999999999998</v>
      </c>
      <c r="K524" s="512">
        <f t="shared" si="155"/>
        <v>13479.71</v>
      </c>
      <c r="L524" s="510"/>
      <c r="M524" s="512"/>
    </row>
    <row r="525" spans="1:13" x14ac:dyDescent="0.25">
      <c r="A525" s="510"/>
      <c r="B525" s="559">
        <v>42432</v>
      </c>
      <c r="C525" s="510">
        <v>600</v>
      </c>
      <c r="D525" s="511">
        <v>9.3699999999999992</v>
      </c>
      <c r="E525" s="512">
        <v>0</v>
      </c>
      <c r="F525" s="512">
        <f t="shared" si="156"/>
        <v>5621.9999999999991</v>
      </c>
      <c r="G525" s="509">
        <v>42492</v>
      </c>
      <c r="H525" s="527">
        <v>1000</v>
      </c>
      <c r="I525" s="511">
        <v>13.61</v>
      </c>
      <c r="J525" s="512">
        <v>0.3</v>
      </c>
      <c r="K525" s="512">
        <f t="shared" si="155"/>
        <v>13609.7</v>
      </c>
      <c r="L525" s="510"/>
      <c r="M525" s="512"/>
    </row>
    <row r="526" spans="1:13" x14ac:dyDescent="0.25">
      <c r="A526" s="510"/>
      <c r="B526" s="559">
        <v>42432</v>
      </c>
      <c r="C526" s="510">
        <v>600</v>
      </c>
      <c r="D526" s="511">
        <v>8.8800000000000008</v>
      </c>
      <c r="E526" s="512">
        <v>0</v>
      </c>
      <c r="F526" s="512">
        <f t="shared" si="156"/>
        <v>5328.0000000000009</v>
      </c>
      <c r="G526" s="509">
        <v>42493</v>
      </c>
      <c r="H526" s="527">
        <v>322</v>
      </c>
      <c r="I526" s="511">
        <v>13.28</v>
      </c>
      <c r="J526" s="512">
        <v>0.09</v>
      </c>
      <c r="K526" s="512">
        <f t="shared" si="155"/>
        <v>4276.07</v>
      </c>
      <c r="L526" s="510"/>
      <c r="M526" s="512"/>
    </row>
    <row r="527" spans="1:13" x14ac:dyDescent="0.25">
      <c r="A527" s="510"/>
      <c r="B527" s="559">
        <v>42433</v>
      </c>
      <c r="C527" s="510">
        <v>600</v>
      </c>
      <c r="D527" s="511">
        <v>10.42</v>
      </c>
      <c r="E527" s="512">
        <v>0</v>
      </c>
      <c r="F527" s="512">
        <f t="shared" si="156"/>
        <v>6252</v>
      </c>
      <c r="G527" s="509">
        <v>42495</v>
      </c>
      <c r="H527" s="527">
        <v>1000</v>
      </c>
      <c r="I527" s="511">
        <v>12.05</v>
      </c>
      <c r="J527" s="512">
        <v>0.26</v>
      </c>
      <c r="K527" s="512">
        <f t="shared" si="155"/>
        <v>12049.74</v>
      </c>
      <c r="L527" s="510"/>
      <c r="M527" s="512"/>
    </row>
    <row r="528" spans="1:13" x14ac:dyDescent="0.25">
      <c r="A528" s="510"/>
      <c r="B528" s="559">
        <v>42440</v>
      </c>
      <c r="C528" s="510">
        <v>400</v>
      </c>
      <c r="D528" s="511">
        <v>11.12</v>
      </c>
      <c r="E528" s="512">
        <v>0</v>
      </c>
      <c r="F528" s="512">
        <f t="shared" si="156"/>
        <v>4448</v>
      </c>
      <c r="G528" s="509">
        <v>42495</v>
      </c>
      <c r="H528" s="527">
        <v>2000</v>
      </c>
      <c r="I528" s="511">
        <v>12.63</v>
      </c>
      <c r="J528" s="512">
        <v>0.55000000000000004</v>
      </c>
      <c r="K528" s="512">
        <f t="shared" si="155"/>
        <v>25259.45</v>
      </c>
      <c r="L528" s="510"/>
      <c r="M528" s="512"/>
    </row>
    <row r="529" spans="1:13" x14ac:dyDescent="0.25">
      <c r="A529" s="510"/>
      <c r="B529" s="559">
        <v>42446</v>
      </c>
      <c r="C529" s="510">
        <v>1500</v>
      </c>
      <c r="D529" s="511">
        <v>11.445</v>
      </c>
      <c r="E529" s="512">
        <v>0</v>
      </c>
      <c r="F529" s="512">
        <f t="shared" si="156"/>
        <v>17167.5</v>
      </c>
      <c r="G529" s="509">
        <v>42500</v>
      </c>
      <c r="H529" s="527">
        <v>1000</v>
      </c>
      <c r="I529" s="511">
        <v>11.66</v>
      </c>
      <c r="J529" s="512">
        <v>5.25</v>
      </c>
      <c r="K529" s="512">
        <f t="shared" si="155"/>
        <v>11654.75</v>
      </c>
      <c r="L529" s="510"/>
      <c r="M529" s="512"/>
    </row>
    <row r="530" spans="1:13" x14ac:dyDescent="0.25">
      <c r="A530" s="510"/>
      <c r="B530" s="622">
        <v>42447</v>
      </c>
      <c r="C530" s="510">
        <v>1500</v>
      </c>
      <c r="D530" s="511">
        <v>11.42</v>
      </c>
      <c r="E530" s="512">
        <v>0</v>
      </c>
      <c r="F530" s="512">
        <f t="shared" si="156"/>
        <v>17130</v>
      </c>
      <c r="G530" s="509">
        <v>42502</v>
      </c>
      <c r="H530" s="527">
        <v>1500</v>
      </c>
      <c r="I530" s="511">
        <v>12.36</v>
      </c>
      <c r="J530" s="512">
        <v>0.4</v>
      </c>
      <c r="K530" s="512">
        <f t="shared" si="155"/>
        <v>18539.599999999999</v>
      </c>
      <c r="L530" s="510"/>
      <c r="M530" s="512"/>
    </row>
    <row r="531" spans="1:13" x14ac:dyDescent="0.25">
      <c r="A531" s="510"/>
      <c r="B531" s="627"/>
      <c r="C531" s="510">
        <v>500</v>
      </c>
      <c r="D531" s="511">
        <v>11.42</v>
      </c>
      <c r="E531" s="512">
        <v>0</v>
      </c>
      <c r="F531" s="512">
        <f t="shared" si="156"/>
        <v>5710</v>
      </c>
      <c r="G531" s="509">
        <v>42503</v>
      </c>
      <c r="H531" s="527">
        <v>500</v>
      </c>
      <c r="I531" s="511">
        <v>12.49</v>
      </c>
      <c r="J531" s="512">
        <v>0.14000000000000001</v>
      </c>
      <c r="K531" s="512">
        <f t="shared" si="155"/>
        <v>6244.86</v>
      </c>
      <c r="L531" s="510"/>
      <c r="M531" s="512"/>
    </row>
    <row r="532" spans="1:13" x14ac:dyDescent="0.25">
      <c r="A532" s="510"/>
      <c r="B532" s="559">
        <v>42447</v>
      </c>
      <c r="C532" s="510">
        <v>650</v>
      </c>
      <c r="D532" s="511">
        <v>11.545</v>
      </c>
      <c r="E532" s="512">
        <v>0.75</v>
      </c>
      <c r="F532" s="512">
        <f t="shared" si="156"/>
        <v>7505</v>
      </c>
      <c r="G532" s="509">
        <v>42506</v>
      </c>
      <c r="H532" s="527">
        <v>300</v>
      </c>
      <c r="I532" s="511">
        <v>12.85</v>
      </c>
      <c r="J532" s="512">
        <v>0.08</v>
      </c>
      <c r="K532" s="512">
        <f t="shared" si="155"/>
        <v>3854.92</v>
      </c>
      <c r="L532" s="510"/>
      <c r="M532" s="512"/>
    </row>
    <row r="533" spans="1:13" x14ac:dyDescent="0.25">
      <c r="A533" s="510"/>
      <c r="B533" s="559">
        <v>42450</v>
      </c>
      <c r="C533" s="510">
        <v>1350</v>
      </c>
      <c r="D533" s="511">
        <v>11.42</v>
      </c>
      <c r="E533" s="512">
        <v>0</v>
      </c>
      <c r="F533" s="512">
        <f t="shared" si="156"/>
        <v>15417</v>
      </c>
      <c r="G533" s="509">
        <v>42513</v>
      </c>
      <c r="H533" s="527">
        <v>500</v>
      </c>
      <c r="I533" s="511">
        <v>13.05</v>
      </c>
      <c r="J533" s="512">
        <v>0.14000000000000001</v>
      </c>
      <c r="K533" s="512">
        <f t="shared" si="155"/>
        <v>6524.86</v>
      </c>
      <c r="L533" s="510"/>
      <c r="M533" s="512"/>
    </row>
    <row r="534" spans="1:13" x14ac:dyDescent="0.25">
      <c r="A534" s="510"/>
      <c r="B534" s="559">
        <v>42451</v>
      </c>
      <c r="C534" s="510">
        <v>1000</v>
      </c>
      <c r="D534" s="511">
        <v>11.38</v>
      </c>
      <c r="E534" s="512">
        <v>0</v>
      </c>
      <c r="F534" s="512">
        <f t="shared" si="156"/>
        <v>11380</v>
      </c>
      <c r="G534" s="509">
        <v>42515</v>
      </c>
      <c r="H534" s="527">
        <v>500</v>
      </c>
      <c r="I534" s="511">
        <v>13.59</v>
      </c>
      <c r="J534" s="512">
        <v>0.15</v>
      </c>
      <c r="K534" s="512">
        <f t="shared" si="155"/>
        <v>6794.85</v>
      </c>
      <c r="L534" s="510"/>
      <c r="M534" s="512"/>
    </row>
    <row r="535" spans="1:13" x14ac:dyDescent="0.25">
      <c r="A535" s="510"/>
      <c r="B535" s="622">
        <v>42451</v>
      </c>
      <c r="C535" s="510">
        <v>50</v>
      </c>
      <c r="D535" s="511">
        <v>11.22</v>
      </c>
      <c r="E535" s="512">
        <v>0</v>
      </c>
      <c r="F535" s="512">
        <f t="shared" si="156"/>
        <v>561</v>
      </c>
      <c r="G535" s="509">
        <v>42515</v>
      </c>
      <c r="H535" s="527">
        <v>500</v>
      </c>
      <c r="I535" s="511">
        <v>13.57</v>
      </c>
      <c r="J535" s="512">
        <v>0.15</v>
      </c>
      <c r="K535" s="512">
        <f t="shared" si="155"/>
        <v>6784.85</v>
      </c>
      <c r="L535" s="510"/>
      <c r="M535" s="512"/>
    </row>
    <row r="536" spans="1:13" x14ac:dyDescent="0.25">
      <c r="A536" s="510"/>
      <c r="B536" s="622"/>
      <c r="C536" s="510">
        <v>350</v>
      </c>
      <c r="D536" s="511">
        <v>11.22</v>
      </c>
      <c r="E536" s="512">
        <v>0</v>
      </c>
      <c r="F536" s="512">
        <f t="shared" si="156"/>
        <v>3927</v>
      </c>
      <c r="G536" s="509">
        <v>42517</v>
      </c>
      <c r="H536" s="527">
        <v>500</v>
      </c>
      <c r="I536" s="511">
        <v>12.87</v>
      </c>
      <c r="J536" s="512">
        <v>0.14000000000000001</v>
      </c>
      <c r="K536" s="512">
        <f t="shared" si="155"/>
        <v>6434.86</v>
      </c>
      <c r="L536" s="510"/>
      <c r="M536" s="512"/>
    </row>
    <row r="537" spans="1:13" ht="45" x14ac:dyDescent="0.25">
      <c r="A537" s="510"/>
      <c r="B537" s="626" t="s">
        <v>193</v>
      </c>
      <c r="C537" s="510">
        <v>650</v>
      </c>
      <c r="D537" s="511">
        <v>11.22</v>
      </c>
      <c r="E537" s="512">
        <v>0</v>
      </c>
      <c r="F537" s="512">
        <f t="shared" si="156"/>
        <v>7293</v>
      </c>
      <c r="G537" s="509">
        <v>42524</v>
      </c>
      <c r="H537" s="527">
        <v>400</v>
      </c>
      <c r="I537" s="511">
        <v>13.38</v>
      </c>
      <c r="J537" s="512">
        <v>0.12</v>
      </c>
      <c r="K537" s="512">
        <f t="shared" si="155"/>
        <v>5351.88</v>
      </c>
      <c r="L537" s="510"/>
      <c r="M537" s="512"/>
    </row>
    <row r="538" spans="1:13" x14ac:dyDescent="0.25">
      <c r="A538" s="510"/>
      <c r="B538" s="626"/>
      <c r="C538" s="510">
        <v>500</v>
      </c>
      <c r="D538" s="511">
        <v>11.01</v>
      </c>
      <c r="E538" s="512">
        <v>0</v>
      </c>
      <c r="F538" s="512">
        <f t="shared" si="156"/>
        <v>5505</v>
      </c>
      <c r="G538" s="509">
        <v>42527</v>
      </c>
      <c r="H538" s="527">
        <v>1000</v>
      </c>
      <c r="I538" s="511">
        <v>13.82</v>
      </c>
      <c r="J538" s="512">
        <v>0.3</v>
      </c>
      <c r="K538" s="512">
        <f t="shared" si="155"/>
        <v>13819.7</v>
      </c>
      <c r="L538" s="510"/>
      <c r="M538" s="512"/>
    </row>
    <row r="539" spans="1:13" x14ac:dyDescent="0.25">
      <c r="A539" s="510"/>
      <c r="B539" s="626"/>
      <c r="C539" s="510">
        <v>500</v>
      </c>
      <c r="D539" s="511">
        <v>10.75</v>
      </c>
      <c r="E539" s="512">
        <v>0</v>
      </c>
      <c r="F539" s="512">
        <f t="shared" si="156"/>
        <v>5375</v>
      </c>
      <c r="G539" s="509">
        <v>42527</v>
      </c>
      <c r="H539" s="527">
        <v>500</v>
      </c>
      <c r="I539" s="511">
        <v>13.97</v>
      </c>
      <c r="J539" s="512">
        <v>1.1499999999999999</v>
      </c>
      <c r="K539" s="512">
        <f t="shared" si="155"/>
        <v>6983.85</v>
      </c>
      <c r="L539" s="510"/>
      <c r="M539" s="512"/>
    </row>
    <row r="540" spans="1:13" x14ac:dyDescent="0.25">
      <c r="A540" s="510"/>
      <c r="B540" s="626"/>
      <c r="C540" s="510">
        <v>1000</v>
      </c>
      <c r="D540" s="511">
        <v>10.4</v>
      </c>
      <c r="E540" s="512">
        <v>0</v>
      </c>
      <c r="F540" s="512">
        <f t="shared" si="156"/>
        <v>10400</v>
      </c>
      <c r="G540" s="509">
        <v>42528</v>
      </c>
      <c r="H540" s="527">
        <v>500</v>
      </c>
      <c r="I540" s="511">
        <v>14.65</v>
      </c>
      <c r="J540" s="512">
        <v>0.16</v>
      </c>
      <c r="K540" s="512">
        <f t="shared" si="155"/>
        <v>7324.84</v>
      </c>
      <c r="L540" s="510"/>
      <c r="M540" s="512"/>
    </row>
    <row r="541" spans="1:13" x14ac:dyDescent="0.25">
      <c r="A541" s="510"/>
      <c r="B541" s="626"/>
      <c r="C541" s="510">
        <v>1000</v>
      </c>
      <c r="D541" s="511">
        <v>10.185</v>
      </c>
      <c r="E541" s="512">
        <v>0</v>
      </c>
      <c r="F541" s="512">
        <f t="shared" si="156"/>
        <v>10185</v>
      </c>
      <c r="G541" s="509">
        <v>42536</v>
      </c>
      <c r="H541" s="527">
        <v>400</v>
      </c>
      <c r="I541" s="511">
        <v>13.43</v>
      </c>
      <c r="J541" s="512">
        <v>0.12</v>
      </c>
      <c r="K541" s="512">
        <f t="shared" si="155"/>
        <v>5371.88</v>
      </c>
      <c r="L541" s="510"/>
      <c r="M541" s="512"/>
    </row>
    <row r="542" spans="1:13" x14ac:dyDescent="0.25">
      <c r="A542" s="510"/>
      <c r="B542" s="559">
        <v>42461</v>
      </c>
      <c r="C542" s="510">
        <v>2000</v>
      </c>
      <c r="D542" s="511">
        <v>10.43</v>
      </c>
      <c r="E542" s="512">
        <v>0</v>
      </c>
      <c r="F542" s="512">
        <f t="shared" si="156"/>
        <v>20860</v>
      </c>
      <c r="G542" s="509">
        <v>42537</v>
      </c>
      <c r="H542" s="527">
        <v>400</v>
      </c>
      <c r="I542" s="511">
        <v>12.69</v>
      </c>
      <c r="J542" s="512">
        <v>0.11</v>
      </c>
      <c r="K542" s="512">
        <f t="shared" si="155"/>
        <v>5075.8900000000003</v>
      </c>
      <c r="L542" s="510"/>
      <c r="M542" s="512"/>
    </row>
    <row r="543" spans="1:13" x14ac:dyDescent="0.25">
      <c r="A543" s="510"/>
      <c r="B543" s="559">
        <v>42461</v>
      </c>
      <c r="C543" s="510">
        <v>2000</v>
      </c>
      <c r="D543" s="511">
        <v>10.42</v>
      </c>
      <c r="E543" s="512">
        <v>0</v>
      </c>
      <c r="F543" s="512">
        <f t="shared" si="156"/>
        <v>20840</v>
      </c>
      <c r="G543" s="509">
        <v>42538</v>
      </c>
      <c r="H543" s="527">
        <v>500</v>
      </c>
      <c r="I543" s="511">
        <v>13.34</v>
      </c>
      <c r="J543" s="512">
        <v>0.15</v>
      </c>
      <c r="K543" s="512">
        <f t="shared" si="155"/>
        <v>6669.85</v>
      </c>
      <c r="L543" s="510"/>
      <c r="M543" s="512"/>
    </row>
    <row r="544" spans="1:13" ht="45" x14ac:dyDescent="0.25">
      <c r="A544" s="510"/>
      <c r="B544" s="559">
        <v>42465</v>
      </c>
      <c r="C544" s="510">
        <v>100</v>
      </c>
      <c r="D544" s="511">
        <v>10.4</v>
      </c>
      <c r="E544" s="512">
        <v>0</v>
      </c>
      <c r="F544" s="512">
        <f t="shared" si="156"/>
        <v>1040</v>
      </c>
      <c r="G544" s="628" t="s">
        <v>220</v>
      </c>
      <c r="H544" s="527">
        <v>500</v>
      </c>
      <c r="I544" s="511">
        <v>13.91</v>
      </c>
      <c r="J544" s="512">
        <v>0.15</v>
      </c>
      <c r="K544" s="512">
        <f t="shared" si="155"/>
        <v>6954.85</v>
      </c>
      <c r="L544" s="510"/>
      <c r="M544" s="512"/>
    </row>
    <row r="545" spans="1:13" x14ac:dyDescent="0.25">
      <c r="A545" s="510"/>
      <c r="B545" s="559">
        <v>42471</v>
      </c>
      <c r="C545" s="510">
        <v>500</v>
      </c>
      <c r="D545" s="511">
        <v>11.77</v>
      </c>
      <c r="E545" s="512">
        <v>0</v>
      </c>
      <c r="F545" s="512">
        <f t="shared" si="156"/>
        <v>5885</v>
      </c>
      <c r="G545" s="628"/>
      <c r="H545" s="527">
        <v>600</v>
      </c>
      <c r="I545" s="511">
        <v>14.36</v>
      </c>
      <c r="J545" s="512">
        <v>0.19</v>
      </c>
      <c r="K545" s="512">
        <f t="shared" si="155"/>
        <v>8615.81</v>
      </c>
      <c r="L545" s="510"/>
      <c r="M545" s="512"/>
    </row>
    <row r="546" spans="1:13" x14ac:dyDescent="0.25">
      <c r="A546" s="510"/>
      <c r="B546" s="559">
        <v>42471</v>
      </c>
      <c r="C546" s="510">
        <v>500</v>
      </c>
      <c r="D546" s="511">
        <v>11.55</v>
      </c>
      <c r="E546" s="512">
        <v>0</v>
      </c>
      <c r="F546" s="512">
        <f t="shared" si="156"/>
        <v>5775</v>
      </c>
      <c r="G546" s="628"/>
      <c r="H546" s="527">
        <v>500</v>
      </c>
      <c r="I546" s="511">
        <v>14.65</v>
      </c>
      <c r="J546" s="512">
        <v>0.16</v>
      </c>
      <c r="K546" s="512">
        <f t="shared" si="155"/>
        <v>7324.84</v>
      </c>
      <c r="L546" s="510"/>
      <c r="M546" s="512"/>
    </row>
    <row r="547" spans="1:13" x14ac:dyDescent="0.25">
      <c r="A547" s="510"/>
      <c r="B547" s="559">
        <v>42472</v>
      </c>
      <c r="C547" s="510">
        <v>610</v>
      </c>
      <c r="D547" s="511">
        <v>12.95</v>
      </c>
      <c r="E547" s="512">
        <v>0</v>
      </c>
      <c r="F547" s="512">
        <f t="shared" si="156"/>
        <v>7899.5</v>
      </c>
      <c r="G547" s="509">
        <v>42542</v>
      </c>
      <c r="H547" s="527">
        <v>500</v>
      </c>
      <c r="I547" s="511">
        <v>14.95</v>
      </c>
      <c r="J547" s="512">
        <v>0.16</v>
      </c>
      <c r="K547" s="512">
        <f t="shared" si="155"/>
        <v>7474.84</v>
      </c>
      <c r="L547" s="510"/>
      <c r="M547" s="512"/>
    </row>
    <row r="548" spans="1:13" x14ac:dyDescent="0.25">
      <c r="A548" s="510"/>
      <c r="B548" s="559">
        <v>42473</v>
      </c>
      <c r="C548" s="510">
        <v>970</v>
      </c>
      <c r="D548" s="511">
        <v>12.76</v>
      </c>
      <c r="E548" s="512">
        <v>4.0999999999999996</v>
      </c>
      <c r="F548" s="512">
        <f t="shared" si="156"/>
        <v>12381.3</v>
      </c>
      <c r="G548" s="509">
        <v>42542</v>
      </c>
      <c r="H548" s="527">
        <v>378</v>
      </c>
      <c r="I548" s="511">
        <v>15.2</v>
      </c>
      <c r="J548" s="512">
        <v>0.13</v>
      </c>
      <c r="K548" s="512">
        <f t="shared" si="155"/>
        <v>5745.4699999999993</v>
      </c>
      <c r="L548" s="510"/>
      <c r="M548" s="512"/>
    </row>
    <row r="549" spans="1:13" x14ac:dyDescent="0.25">
      <c r="A549" s="510"/>
      <c r="B549" s="559">
        <v>42474</v>
      </c>
      <c r="C549" s="510">
        <v>420</v>
      </c>
      <c r="D549" s="511">
        <v>12.755000000000001</v>
      </c>
      <c r="E549" s="512">
        <v>0.34</v>
      </c>
      <c r="F549" s="512">
        <f t="shared" si="156"/>
        <v>5357.4400000000005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510"/>
      <c r="B550" s="559">
        <v>42475</v>
      </c>
      <c r="C550" s="510">
        <v>500</v>
      </c>
      <c r="D550" s="511">
        <v>13.02</v>
      </c>
      <c r="E550" s="512">
        <v>-1.75</v>
      </c>
      <c r="F550" s="512">
        <f t="shared" si="156"/>
        <v>6508.25</v>
      </c>
      <c r="G550" s="510"/>
      <c r="H550" s="527"/>
      <c r="I550" s="511"/>
      <c r="J550" s="512"/>
      <c r="K550" s="512"/>
      <c r="L550" s="510"/>
      <c r="M550" s="512"/>
    </row>
    <row r="551" spans="1:13" x14ac:dyDescent="0.25">
      <c r="A551" s="510"/>
      <c r="B551" s="559">
        <v>42485</v>
      </c>
      <c r="C551" s="510">
        <v>500</v>
      </c>
      <c r="D551" s="511">
        <v>13.95</v>
      </c>
      <c r="E551" s="512">
        <v>0</v>
      </c>
      <c r="F551" s="512">
        <f t="shared" si="156"/>
        <v>6975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510"/>
      <c r="B552" s="559">
        <v>42487</v>
      </c>
      <c r="C552" s="510">
        <v>600</v>
      </c>
      <c r="D552" s="511">
        <v>14.63</v>
      </c>
      <c r="E552" s="512">
        <v>0</v>
      </c>
      <c r="F552" s="512">
        <f t="shared" si="156"/>
        <v>8778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510"/>
      <c r="B553" s="559">
        <v>42488</v>
      </c>
      <c r="C553" s="510">
        <v>500</v>
      </c>
      <c r="D553" s="511">
        <v>14.52</v>
      </c>
      <c r="E553" s="512">
        <v>0</v>
      </c>
      <c r="F553" s="512">
        <f t="shared" si="156"/>
        <v>7260</v>
      </c>
      <c r="G553" s="510"/>
      <c r="H553" s="527"/>
      <c r="I553" s="511"/>
      <c r="J553" s="512"/>
      <c r="K553" s="512"/>
      <c r="L553" s="510"/>
      <c r="M553" s="512"/>
    </row>
    <row r="554" spans="1:13" ht="30" x14ac:dyDescent="0.25">
      <c r="A554" s="629" t="s">
        <v>198</v>
      </c>
      <c r="B554" s="559">
        <v>42489</v>
      </c>
      <c r="C554" s="510">
        <v>500</v>
      </c>
      <c r="D554" s="511">
        <v>14.35</v>
      </c>
      <c r="E554" s="512">
        <v>0</v>
      </c>
      <c r="F554" s="512">
        <f t="shared" si="156"/>
        <v>7175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629"/>
      <c r="B555" s="559">
        <v>42489</v>
      </c>
      <c r="C555" s="510">
        <v>500</v>
      </c>
      <c r="D555" s="511">
        <v>14.15</v>
      </c>
      <c r="E555" s="512">
        <v>0</v>
      </c>
      <c r="F555" s="512">
        <f t="shared" si="156"/>
        <v>7075</v>
      </c>
      <c r="G555" s="510"/>
      <c r="H555" s="527"/>
      <c r="I555" s="511"/>
      <c r="J555" s="512"/>
      <c r="K555" s="512"/>
      <c r="L555" s="510"/>
      <c r="M555" s="512"/>
    </row>
    <row r="556" spans="1:13" x14ac:dyDescent="0.25">
      <c r="A556" s="629"/>
      <c r="B556" s="559">
        <v>42489</v>
      </c>
      <c r="C556" s="510">
        <v>1000</v>
      </c>
      <c r="D556" s="511">
        <v>13.92</v>
      </c>
      <c r="E556" s="512">
        <v>0</v>
      </c>
      <c r="F556" s="512">
        <f t="shared" si="156"/>
        <v>13920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629"/>
      <c r="B557" s="559">
        <v>42489</v>
      </c>
      <c r="C557" s="510">
        <v>1000</v>
      </c>
      <c r="D557" s="511">
        <v>13.8</v>
      </c>
      <c r="E557" s="512">
        <v>0</v>
      </c>
      <c r="F557" s="512">
        <f t="shared" si="156"/>
        <v>13800</v>
      </c>
      <c r="G557" s="510"/>
      <c r="H557" s="527"/>
      <c r="I557" s="511"/>
      <c r="J557" s="512"/>
      <c r="K557" s="512"/>
      <c r="L557" s="510"/>
      <c r="M557" s="512"/>
    </row>
    <row r="558" spans="1:13" x14ac:dyDescent="0.25">
      <c r="A558" s="510"/>
      <c r="B558" s="559">
        <v>42492</v>
      </c>
      <c r="C558" s="510">
        <v>1500</v>
      </c>
      <c r="D558" s="511">
        <v>13.25</v>
      </c>
      <c r="E558" s="512">
        <v>0</v>
      </c>
      <c r="F558" s="512">
        <f t="shared" si="156"/>
        <v>19875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510"/>
      <c r="B559" s="559">
        <v>42492</v>
      </c>
      <c r="C559" s="510">
        <v>500</v>
      </c>
      <c r="D559" s="511">
        <v>13.6</v>
      </c>
      <c r="E559" s="512">
        <v>0</v>
      </c>
      <c r="F559" s="512">
        <f t="shared" si="156"/>
        <v>6800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510"/>
      <c r="B560" s="559">
        <v>42493</v>
      </c>
      <c r="C560" s="510">
        <v>322</v>
      </c>
      <c r="D560" s="511">
        <v>12.85</v>
      </c>
      <c r="E560" s="512">
        <v>0</v>
      </c>
      <c r="F560" s="512">
        <f t="shared" si="156"/>
        <v>4137.7</v>
      </c>
      <c r="G560" s="510"/>
      <c r="H560" s="527"/>
      <c r="I560" s="511"/>
      <c r="J560" s="512"/>
      <c r="K560" s="512"/>
      <c r="L560" s="510"/>
      <c r="M560" s="512"/>
    </row>
    <row r="561" spans="1:13" ht="30" x14ac:dyDescent="0.25">
      <c r="A561" s="613" t="s">
        <v>202</v>
      </c>
      <c r="B561" s="559">
        <v>42494</v>
      </c>
      <c r="C561" s="510">
        <v>1000</v>
      </c>
      <c r="D561" s="511">
        <v>12.25</v>
      </c>
      <c r="E561" s="512">
        <v>0</v>
      </c>
      <c r="F561" s="512">
        <f t="shared" si="156"/>
        <v>12250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613"/>
      <c r="B562" s="559">
        <v>42494</v>
      </c>
      <c r="C562" s="510">
        <v>500</v>
      </c>
      <c r="D562" s="511">
        <v>12.53</v>
      </c>
      <c r="E562" s="512">
        <v>0</v>
      </c>
      <c r="F562" s="512">
        <f t="shared" si="156"/>
        <v>6265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613"/>
      <c r="B563" s="559">
        <v>42494</v>
      </c>
      <c r="C563" s="510">
        <v>500</v>
      </c>
      <c r="D563" s="511">
        <v>12.65</v>
      </c>
      <c r="E563" s="512">
        <v>0</v>
      </c>
      <c r="F563" s="512">
        <f t="shared" si="156"/>
        <v>6325</v>
      </c>
      <c r="G563" s="510"/>
      <c r="H563" s="527"/>
      <c r="I563" s="511"/>
      <c r="J563" s="512"/>
      <c r="K563" s="512"/>
      <c r="L563" s="510"/>
      <c r="M563" s="512"/>
    </row>
    <row r="564" spans="1:13" x14ac:dyDescent="0.25">
      <c r="A564" s="510"/>
      <c r="B564" s="559">
        <v>42495</v>
      </c>
      <c r="C564" s="510">
        <v>1000</v>
      </c>
      <c r="D564" s="511">
        <v>11.95</v>
      </c>
      <c r="E564" s="512">
        <v>0</v>
      </c>
      <c r="F564" s="512">
        <f t="shared" si="156"/>
        <v>11950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510"/>
      <c r="B565" s="559">
        <v>42499</v>
      </c>
      <c r="C565" s="510">
        <v>500</v>
      </c>
      <c r="D565" s="511">
        <v>11.48</v>
      </c>
      <c r="E565" s="512">
        <v>0</v>
      </c>
      <c r="F565" s="512">
        <f t="shared" si="156"/>
        <v>5740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510"/>
      <c r="B566" s="559">
        <v>42499</v>
      </c>
      <c r="C566" s="510">
        <v>500</v>
      </c>
      <c r="D566" s="511">
        <v>11.32</v>
      </c>
      <c r="E566" s="512">
        <v>0</v>
      </c>
      <c r="F566" s="512">
        <f t="shared" si="156"/>
        <v>5660</v>
      </c>
      <c r="G566" s="510"/>
      <c r="H566" s="527"/>
      <c r="I566" s="511"/>
      <c r="J566" s="512"/>
      <c r="K566" s="512"/>
      <c r="L566" s="510"/>
      <c r="M566" s="512"/>
    </row>
    <row r="567" spans="1:13" ht="30" x14ac:dyDescent="0.25">
      <c r="A567" s="629" t="s">
        <v>205</v>
      </c>
      <c r="B567" s="559">
        <v>42502</v>
      </c>
      <c r="C567" s="510">
        <v>500</v>
      </c>
      <c r="D567" s="511">
        <v>12.38</v>
      </c>
      <c r="E567" s="512">
        <v>0</v>
      </c>
      <c r="F567" s="512">
        <f t="shared" si="156"/>
        <v>6190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629"/>
      <c r="B568" s="559">
        <v>42502</v>
      </c>
      <c r="C568" s="510">
        <v>500</v>
      </c>
      <c r="D568" s="511">
        <v>12.3</v>
      </c>
      <c r="E568" s="512">
        <v>0</v>
      </c>
      <c r="F568" s="512">
        <f t="shared" si="156"/>
        <v>6150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629"/>
      <c r="B569" s="559">
        <v>42502</v>
      </c>
      <c r="C569" s="510">
        <v>500</v>
      </c>
      <c r="D569" s="511">
        <v>12.23</v>
      </c>
      <c r="E569" s="512">
        <v>0</v>
      </c>
      <c r="F569" s="512">
        <f t="shared" si="156"/>
        <v>6115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42503</v>
      </c>
      <c r="C570" s="510">
        <v>500</v>
      </c>
      <c r="D570" s="511">
        <v>12.41</v>
      </c>
      <c r="E570" s="512">
        <v>0</v>
      </c>
      <c r="F570" s="512">
        <f t="shared" si="156"/>
        <v>6205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42506</v>
      </c>
      <c r="C571" s="510">
        <v>300</v>
      </c>
      <c r="D571" s="511">
        <v>12.8</v>
      </c>
      <c r="E571" s="512">
        <v>0</v>
      </c>
      <c r="F571" s="512">
        <f t="shared" si="156"/>
        <v>3840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42514</v>
      </c>
      <c r="C572" s="510">
        <v>500</v>
      </c>
      <c r="D572" s="511">
        <v>13.02</v>
      </c>
      <c r="E572" s="512">
        <v>-1.65</v>
      </c>
      <c r="F572" s="512">
        <f t="shared" ref="F572:F635" si="157">C572*D572+E572</f>
        <v>6508.35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42515</v>
      </c>
      <c r="C573" s="510">
        <v>500</v>
      </c>
      <c r="D573" s="511">
        <v>13.45</v>
      </c>
      <c r="E573" s="512">
        <v>1</v>
      </c>
      <c r="F573" s="512">
        <f t="shared" si="157"/>
        <v>6726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42516</v>
      </c>
      <c r="C574" s="510">
        <v>500</v>
      </c>
      <c r="D574" s="511">
        <v>13.28</v>
      </c>
      <c r="E574" s="512">
        <v>-1.04</v>
      </c>
      <c r="F574" s="512">
        <f t="shared" si="157"/>
        <v>6638.96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42517</v>
      </c>
      <c r="C575" s="510">
        <v>500</v>
      </c>
      <c r="D575" s="511">
        <v>12.79</v>
      </c>
      <c r="E575" s="512">
        <v>0</v>
      </c>
      <c r="F575" s="512">
        <f t="shared" si="157"/>
        <v>6395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42524</v>
      </c>
      <c r="C576" s="510">
        <v>400</v>
      </c>
      <c r="D576" s="511">
        <v>13.28</v>
      </c>
      <c r="E576" s="512">
        <v>0</v>
      </c>
      <c r="F576" s="512">
        <f t="shared" si="157"/>
        <v>5312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42529</v>
      </c>
      <c r="C577" s="510">
        <v>500</v>
      </c>
      <c r="D577" s="511">
        <v>14.59</v>
      </c>
      <c r="E577" s="512">
        <v>0</v>
      </c>
      <c r="F577" s="512">
        <f t="shared" si="157"/>
        <v>7295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42531</v>
      </c>
      <c r="C578" s="510">
        <v>800</v>
      </c>
      <c r="D578" s="511">
        <v>13.79</v>
      </c>
      <c r="E578" s="512">
        <v>0</v>
      </c>
      <c r="F578" s="512">
        <f t="shared" si="157"/>
        <v>11032</v>
      </c>
      <c r="G578" s="510"/>
      <c r="H578" s="527"/>
      <c r="I578" s="511"/>
      <c r="J578" s="512"/>
      <c r="K578" s="512"/>
      <c r="L578" s="510"/>
      <c r="M578" s="512"/>
    </row>
    <row r="579" spans="1:13" x14ac:dyDescent="0.25">
      <c r="A579" s="510"/>
      <c r="B579" s="559">
        <v>42531</v>
      </c>
      <c r="C579" s="510">
        <v>300</v>
      </c>
      <c r="D579" s="511">
        <v>13.4</v>
      </c>
      <c r="E579" s="512">
        <v>0</v>
      </c>
      <c r="F579" s="512">
        <f t="shared" si="157"/>
        <v>4020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42535</v>
      </c>
      <c r="C580" s="510">
        <v>400</v>
      </c>
      <c r="D580" s="511">
        <v>12.85</v>
      </c>
      <c r="E580" s="512">
        <v>0</v>
      </c>
      <c r="F580" s="512">
        <f t="shared" si="157"/>
        <v>5140</v>
      </c>
      <c r="G580" s="510"/>
      <c r="H580" s="527"/>
      <c r="I580" s="511"/>
      <c r="J580" s="512"/>
      <c r="K580" s="512"/>
      <c r="L580" s="510"/>
      <c r="M580" s="512"/>
    </row>
    <row r="581" spans="1:13" x14ac:dyDescent="0.25">
      <c r="A581" s="510"/>
      <c r="B581" s="559">
        <v>42537</v>
      </c>
      <c r="C581" s="510">
        <v>400</v>
      </c>
      <c r="D581" s="511">
        <v>12.43</v>
      </c>
      <c r="E581" s="512">
        <v>-0.04</v>
      </c>
      <c r="F581" s="512">
        <f t="shared" si="157"/>
        <v>4971.96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42538</v>
      </c>
      <c r="C582" s="510">
        <v>500</v>
      </c>
      <c r="D582" s="511">
        <v>13.14</v>
      </c>
      <c r="E582" s="512">
        <v>0</v>
      </c>
      <c r="F582" s="512">
        <f t="shared" si="157"/>
        <v>6570</v>
      </c>
      <c r="G582" s="510"/>
      <c r="H582" s="527"/>
      <c r="I582" s="511"/>
      <c r="J582" s="512"/>
      <c r="K582" s="512"/>
      <c r="L582" s="510"/>
      <c r="M582" s="512"/>
    </row>
    <row r="583" spans="1:13" x14ac:dyDescent="0.25">
      <c r="A583" s="510"/>
      <c r="B583" s="559">
        <v>42543</v>
      </c>
      <c r="C583" s="510">
        <v>500</v>
      </c>
      <c r="D583" s="511">
        <v>14.75</v>
      </c>
      <c r="E583" s="512">
        <v>0</v>
      </c>
      <c r="F583" s="512">
        <f t="shared" si="157"/>
        <v>7375</v>
      </c>
      <c r="G583" s="509">
        <v>42544</v>
      </c>
      <c r="H583" s="527">
        <v>500</v>
      </c>
      <c r="I583" s="511">
        <v>15.24</v>
      </c>
      <c r="J583" s="512">
        <v>0.17</v>
      </c>
      <c r="K583" s="512">
        <f>H583*I583-J583</f>
        <v>7619.83</v>
      </c>
      <c r="L583" s="510"/>
      <c r="M583" s="512"/>
    </row>
    <row r="584" spans="1:13" x14ac:dyDescent="0.25">
      <c r="A584" s="510"/>
      <c r="B584" s="559">
        <v>42545</v>
      </c>
      <c r="C584" s="510">
        <v>878</v>
      </c>
      <c r="D584" s="511">
        <v>14.41</v>
      </c>
      <c r="E584" s="512">
        <v>0</v>
      </c>
      <c r="F584" s="512">
        <f t="shared" si="157"/>
        <v>12651.98</v>
      </c>
      <c r="G584" s="510"/>
      <c r="H584" s="527"/>
      <c r="I584" s="511"/>
      <c r="J584" s="512"/>
      <c r="K584" s="512"/>
      <c r="L584" s="510"/>
      <c r="M584" s="512"/>
    </row>
    <row r="585" spans="1:13" x14ac:dyDescent="0.25">
      <c r="A585" s="510"/>
      <c r="B585" s="559">
        <v>42545</v>
      </c>
      <c r="C585" s="510">
        <v>335</v>
      </c>
      <c r="D585" s="511">
        <v>14.08</v>
      </c>
      <c r="E585" s="512">
        <v>0</v>
      </c>
      <c r="F585" s="512">
        <f t="shared" si="157"/>
        <v>4716.8</v>
      </c>
      <c r="G585" s="510"/>
      <c r="H585" s="527"/>
      <c r="I585" s="511"/>
      <c r="J585" s="512"/>
      <c r="K585" s="512"/>
      <c r="L585" s="510"/>
      <c r="M585" s="512"/>
    </row>
    <row r="586" spans="1:13" x14ac:dyDescent="0.25">
      <c r="A586" s="510"/>
      <c r="B586" s="559">
        <v>42548</v>
      </c>
      <c r="C586" s="510">
        <v>965</v>
      </c>
      <c r="D586" s="511">
        <v>13.81</v>
      </c>
      <c r="E586" s="512">
        <v>0</v>
      </c>
      <c r="F586" s="512">
        <f t="shared" si="157"/>
        <v>13326.65</v>
      </c>
      <c r="G586" s="510"/>
      <c r="H586" s="527"/>
      <c r="I586" s="511"/>
      <c r="J586" s="512"/>
      <c r="K586" s="512"/>
      <c r="L586" s="510"/>
      <c r="M586" s="512"/>
    </row>
    <row r="587" spans="1:13" x14ac:dyDescent="0.25">
      <c r="A587" s="510"/>
      <c r="B587" s="559">
        <v>42548</v>
      </c>
      <c r="C587" s="510">
        <v>300</v>
      </c>
      <c r="D587" s="511">
        <v>13.58</v>
      </c>
      <c r="E587" s="512">
        <v>0</v>
      </c>
      <c r="F587" s="512">
        <f t="shared" si="157"/>
        <v>4074</v>
      </c>
      <c r="G587" s="509">
        <v>42549</v>
      </c>
      <c r="H587" s="527">
        <v>1100</v>
      </c>
      <c r="I587" s="511">
        <v>14.68</v>
      </c>
      <c r="J587" s="512">
        <v>0.35</v>
      </c>
      <c r="K587" s="512">
        <f t="shared" ref="K587:K672" si="158">H587*I587-J587</f>
        <v>16147.65</v>
      </c>
      <c r="L587" s="510"/>
      <c r="M587" s="512"/>
    </row>
    <row r="588" spans="1:13" ht="45" x14ac:dyDescent="0.25">
      <c r="A588" s="510"/>
      <c r="B588" s="559">
        <v>42556</v>
      </c>
      <c r="C588" s="510">
        <v>2178</v>
      </c>
      <c r="D588" s="511">
        <v>15.08</v>
      </c>
      <c r="E588" s="512">
        <v>0</v>
      </c>
      <c r="F588" s="512">
        <f t="shared" si="157"/>
        <v>32844.239999999998</v>
      </c>
      <c r="G588" s="625" t="s">
        <v>229</v>
      </c>
      <c r="H588" s="527">
        <v>500</v>
      </c>
      <c r="I588" s="511">
        <v>15.48</v>
      </c>
      <c r="J588" s="512">
        <v>0.17</v>
      </c>
      <c r="K588" s="512">
        <f t="shared" si="158"/>
        <v>7739.83</v>
      </c>
      <c r="L588" s="510"/>
      <c r="M588" s="512"/>
    </row>
    <row r="589" spans="1:13" x14ac:dyDescent="0.25">
      <c r="A589" s="510"/>
      <c r="B589" s="559">
        <v>42556</v>
      </c>
      <c r="C589" s="510">
        <v>500</v>
      </c>
      <c r="D589" s="511">
        <v>14.62</v>
      </c>
      <c r="E589" s="512">
        <v>0</v>
      </c>
      <c r="F589" s="512">
        <f t="shared" si="157"/>
        <v>7310</v>
      </c>
      <c r="G589" s="625"/>
      <c r="H589" s="527">
        <v>378</v>
      </c>
      <c r="I589" s="511">
        <v>15.65</v>
      </c>
      <c r="J589" s="512">
        <v>0.13</v>
      </c>
      <c r="K589" s="512">
        <f t="shared" si="158"/>
        <v>5915.57</v>
      </c>
      <c r="L589" s="510"/>
      <c r="M589" s="512"/>
    </row>
    <row r="590" spans="1:13" x14ac:dyDescent="0.25">
      <c r="A590" s="510"/>
      <c r="B590" s="559">
        <v>42557</v>
      </c>
      <c r="C590" s="510">
        <v>500</v>
      </c>
      <c r="D590" s="511">
        <v>14.78</v>
      </c>
      <c r="E590" s="512">
        <v>0</v>
      </c>
      <c r="F590" s="512">
        <f t="shared" si="157"/>
        <v>7390</v>
      </c>
      <c r="G590" s="625"/>
      <c r="H590" s="527">
        <v>500</v>
      </c>
      <c r="I590" s="511">
        <v>15.51</v>
      </c>
      <c r="J590" s="512">
        <v>0.17</v>
      </c>
      <c r="K590" s="512">
        <f t="shared" si="158"/>
        <v>7754.83</v>
      </c>
      <c r="L590" s="510"/>
      <c r="M590" s="512"/>
    </row>
    <row r="591" spans="1:13" x14ac:dyDescent="0.25">
      <c r="A591" s="510"/>
      <c r="B591" s="611">
        <v>42564</v>
      </c>
      <c r="C591" s="510">
        <v>320</v>
      </c>
      <c r="D591" s="511">
        <v>15.48</v>
      </c>
      <c r="E591" s="512">
        <v>0</v>
      </c>
      <c r="F591" s="512">
        <f t="shared" si="157"/>
        <v>4953.6000000000004</v>
      </c>
      <c r="G591" s="625"/>
      <c r="H591" s="527">
        <v>800</v>
      </c>
      <c r="I591" s="511">
        <v>15.78</v>
      </c>
      <c r="J591" s="512">
        <v>0.28000000000000003</v>
      </c>
      <c r="K591" s="512">
        <f t="shared" si="158"/>
        <v>12623.72</v>
      </c>
      <c r="L591" s="510"/>
      <c r="M591" s="512"/>
    </row>
    <row r="592" spans="1:13" x14ac:dyDescent="0.25">
      <c r="A592" s="612"/>
      <c r="B592" s="611">
        <v>42564</v>
      </c>
      <c r="C592" s="510">
        <v>160</v>
      </c>
      <c r="D592" s="511">
        <v>15.48</v>
      </c>
      <c r="E592" s="512">
        <v>0</v>
      </c>
      <c r="F592" s="512">
        <f t="shared" si="157"/>
        <v>2476.8000000000002</v>
      </c>
      <c r="G592" s="509">
        <v>42557</v>
      </c>
      <c r="H592" s="527">
        <v>500</v>
      </c>
      <c r="I592" s="511">
        <v>14.92</v>
      </c>
      <c r="J592" s="512">
        <v>0.16</v>
      </c>
      <c r="K592" s="512">
        <f t="shared" si="158"/>
        <v>7459.84</v>
      </c>
      <c r="L592" s="510"/>
      <c r="M592" s="512"/>
    </row>
    <row r="593" spans="1:13" x14ac:dyDescent="0.25">
      <c r="A593" s="612"/>
      <c r="B593" s="559">
        <v>42570</v>
      </c>
      <c r="C593" s="510">
        <v>200</v>
      </c>
      <c r="D593" s="511">
        <v>15.18</v>
      </c>
      <c r="E593" s="512">
        <v>0</v>
      </c>
      <c r="F593" s="512">
        <f t="shared" si="157"/>
        <v>3036</v>
      </c>
      <c r="G593" s="509">
        <v>42564</v>
      </c>
      <c r="H593" s="527">
        <v>420</v>
      </c>
      <c r="I593" s="511">
        <v>15.68</v>
      </c>
      <c r="J593" s="512">
        <v>0.14000000000000001</v>
      </c>
      <c r="K593" s="512">
        <f t="shared" si="158"/>
        <v>6585.4599999999991</v>
      </c>
      <c r="L593" s="510"/>
      <c r="M593" s="512"/>
    </row>
    <row r="594" spans="1:13" x14ac:dyDescent="0.25">
      <c r="A594" s="612"/>
      <c r="B594" s="559">
        <v>42570</v>
      </c>
      <c r="C594" s="510">
        <v>200</v>
      </c>
      <c r="D594" s="511">
        <v>14.68</v>
      </c>
      <c r="E594" s="512">
        <v>0</v>
      </c>
      <c r="F594" s="512">
        <f t="shared" si="157"/>
        <v>2936</v>
      </c>
      <c r="G594" s="509">
        <v>42571</v>
      </c>
      <c r="H594" s="527">
        <v>200</v>
      </c>
      <c r="I594" s="511">
        <v>14.82</v>
      </c>
      <c r="J594" s="512">
        <v>0.06</v>
      </c>
      <c r="K594" s="512">
        <f t="shared" si="158"/>
        <v>2963.94</v>
      </c>
      <c r="L594" s="510"/>
      <c r="M594" s="512"/>
    </row>
    <row r="595" spans="1:13" x14ac:dyDescent="0.25">
      <c r="A595" s="510"/>
      <c r="B595" s="559">
        <v>42571</v>
      </c>
      <c r="C595" s="510">
        <v>200</v>
      </c>
      <c r="D595" s="511">
        <v>14.33</v>
      </c>
      <c r="E595" s="512">
        <v>-1</v>
      </c>
      <c r="F595" s="512">
        <f t="shared" si="157"/>
        <v>2865</v>
      </c>
      <c r="G595" s="509">
        <v>42572</v>
      </c>
      <c r="H595" s="527">
        <v>200</v>
      </c>
      <c r="I595" s="511">
        <v>14.8</v>
      </c>
      <c r="J595" s="512">
        <v>0.06</v>
      </c>
      <c r="K595" s="512">
        <f t="shared" si="158"/>
        <v>2959.94</v>
      </c>
      <c r="L595" s="510"/>
      <c r="M595" s="512"/>
    </row>
    <row r="596" spans="1:13" x14ac:dyDescent="0.25">
      <c r="A596" s="510"/>
      <c r="B596" s="559">
        <v>42572</v>
      </c>
      <c r="C596" s="510">
        <v>60</v>
      </c>
      <c r="D596" s="511">
        <v>14.58</v>
      </c>
      <c r="E596" s="512">
        <v>0</v>
      </c>
      <c r="F596" s="512">
        <f t="shared" si="157"/>
        <v>874.8</v>
      </c>
      <c r="G596" s="509">
        <v>42577</v>
      </c>
      <c r="H596" s="527">
        <v>200</v>
      </c>
      <c r="I596" s="511">
        <v>13.78</v>
      </c>
      <c r="J596" s="512">
        <v>0.06</v>
      </c>
      <c r="K596" s="512">
        <f t="shared" si="158"/>
        <v>2755.94</v>
      </c>
      <c r="L596" s="510"/>
      <c r="M596" s="512"/>
    </row>
    <row r="597" spans="1:13" x14ac:dyDescent="0.25">
      <c r="A597" s="510"/>
      <c r="B597" s="559">
        <v>42572</v>
      </c>
      <c r="C597" s="510">
        <v>140</v>
      </c>
      <c r="D597" s="511">
        <v>14.65</v>
      </c>
      <c r="E597" s="512">
        <v>0</v>
      </c>
      <c r="F597" s="512">
        <f t="shared" si="157"/>
        <v>2051</v>
      </c>
      <c r="G597" s="509">
        <v>42580</v>
      </c>
      <c r="H597" s="527">
        <v>200</v>
      </c>
      <c r="I597" s="511">
        <v>13.224</v>
      </c>
      <c r="J597" s="512">
        <v>0.08</v>
      </c>
      <c r="K597" s="512">
        <f t="shared" si="158"/>
        <v>2644.7200000000003</v>
      </c>
      <c r="L597" s="510"/>
      <c r="M597" s="512"/>
    </row>
    <row r="598" spans="1:13" x14ac:dyDescent="0.25">
      <c r="A598" s="510"/>
      <c r="B598" s="559">
        <v>42573</v>
      </c>
      <c r="C598" s="510">
        <v>140</v>
      </c>
      <c r="D598" s="511">
        <v>14.08</v>
      </c>
      <c r="E598" s="512">
        <v>0</v>
      </c>
      <c r="F598" s="512">
        <f t="shared" si="157"/>
        <v>1971.2</v>
      </c>
      <c r="G598" s="509">
        <v>42580</v>
      </c>
      <c r="H598" s="527">
        <v>200</v>
      </c>
      <c r="I598" s="511">
        <v>13.58</v>
      </c>
      <c r="J598" s="512">
        <v>0.06</v>
      </c>
      <c r="K598" s="512">
        <f t="shared" si="158"/>
        <v>2715.94</v>
      </c>
      <c r="L598" s="510"/>
      <c r="M598" s="512"/>
    </row>
    <row r="599" spans="1:13" x14ac:dyDescent="0.25">
      <c r="A599" s="510"/>
      <c r="B599" s="559">
        <v>42576</v>
      </c>
      <c r="C599" s="510">
        <v>200</v>
      </c>
      <c r="D599" s="511">
        <v>13.55</v>
      </c>
      <c r="E599" s="512">
        <v>0</v>
      </c>
      <c r="F599" s="512">
        <f t="shared" si="157"/>
        <v>2710</v>
      </c>
      <c r="G599" s="509">
        <v>42586</v>
      </c>
      <c r="H599" s="527">
        <v>400</v>
      </c>
      <c r="I599" s="511">
        <v>13.78</v>
      </c>
      <c r="J599" s="512">
        <v>0.12</v>
      </c>
      <c r="K599" s="512">
        <f t="shared" si="158"/>
        <v>5511.88</v>
      </c>
      <c r="L599" s="510"/>
      <c r="M599" s="512"/>
    </row>
    <row r="600" spans="1:13" x14ac:dyDescent="0.25">
      <c r="A600" s="510"/>
      <c r="B600" s="559">
        <v>42578</v>
      </c>
      <c r="C600" s="510">
        <v>200</v>
      </c>
      <c r="D600" s="511">
        <v>13.18</v>
      </c>
      <c r="E600" s="512">
        <v>0</v>
      </c>
      <c r="F600" s="512">
        <f t="shared" si="157"/>
        <v>2636</v>
      </c>
      <c r="G600" s="509">
        <v>42586</v>
      </c>
      <c r="H600" s="527">
        <v>400</v>
      </c>
      <c r="I600" s="511">
        <v>13.72</v>
      </c>
      <c r="J600" s="512">
        <v>0.12</v>
      </c>
      <c r="K600" s="512">
        <f t="shared" si="158"/>
        <v>5487.88</v>
      </c>
      <c r="L600" s="510"/>
      <c r="M600" s="512"/>
    </row>
    <row r="601" spans="1:13" x14ac:dyDescent="0.25">
      <c r="A601" s="510"/>
      <c r="B601" s="559">
        <v>42580</v>
      </c>
      <c r="C601" s="510">
        <v>200</v>
      </c>
      <c r="D601" s="511">
        <v>13.15</v>
      </c>
      <c r="E601" s="512">
        <v>0</v>
      </c>
      <c r="F601" s="512">
        <f t="shared" si="157"/>
        <v>2630</v>
      </c>
      <c r="G601" s="509">
        <v>42586</v>
      </c>
      <c r="H601" s="527">
        <v>140</v>
      </c>
      <c r="I601" s="511">
        <v>13.88</v>
      </c>
      <c r="J601" s="512">
        <v>0.04</v>
      </c>
      <c r="K601" s="512">
        <f t="shared" si="158"/>
        <v>1943.16</v>
      </c>
      <c r="L601" s="510"/>
      <c r="M601" s="512"/>
    </row>
    <row r="602" spans="1:13" x14ac:dyDescent="0.25">
      <c r="A602" s="510"/>
      <c r="B602" s="559">
        <v>42583</v>
      </c>
      <c r="C602" s="608">
        <v>20</v>
      </c>
      <c r="D602" s="511">
        <v>13.02</v>
      </c>
      <c r="E602" s="512">
        <v>0</v>
      </c>
      <c r="F602" s="512">
        <f t="shared" si="157"/>
        <v>260.39999999999998</v>
      </c>
      <c r="G602" s="509">
        <v>42593</v>
      </c>
      <c r="H602" s="527">
        <v>460</v>
      </c>
      <c r="I602" s="511">
        <v>14.59</v>
      </c>
      <c r="J602" s="512">
        <v>0.15</v>
      </c>
      <c r="K602" s="512">
        <f t="shared" si="158"/>
        <v>6711.25</v>
      </c>
      <c r="L602" s="510"/>
      <c r="M602" s="512"/>
    </row>
    <row r="603" spans="1:13" x14ac:dyDescent="0.25">
      <c r="A603" s="510"/>
      <c r="B603" s="559">
        <v>42583</v>
      </c>
      <c r="C603" s="510">
        <v>180</v>
      </c>
      <c r="D603" s="511">
        <v>13.02</v>
      </c>
      <c r="E603" s="512">
        <v>0</v>
      </c>
      <c r="F603" s="512">
        <f t="shared" si="157"/>
        <v>2343.6</v>
      </c>
      <c r="G603" s="509">
        <v>42594</v>
      </c>
      <c r="H603" s="527">
        <v>500</v>
      </c>
      <c r="I603" s="511">
        <v>14.88</v>
      </c>
      <c r="J603" s="512">
        <v>0.16</v>
      </c>
      <c r="K603" s="512">
        <f t="shared" si="158"/>
        <v>7439.84</v>
      </c>
      <c r="L603" s="510"/>
      <c r="M603" s="512"/>
    </row>
    <row r="604" spans="1:13" x14ac:dyDescent="0.25">
      <c r="A604" s="510"/>
      <c r="B604" s="559">
        <v>42584</v>
      </c>
      <c r="C604" s="510">
        <v>120</v>
      </c>
      <c r="D604" s="511">
        <v>12.68</v>
      </c>
      <c r="E604" s="512">
        <v>0</v>
      </c>
      <c r="F604" s="512">
        <f t="shared" si="157"/>
        <v>1521.6</v>
      </c>
      <c r="G604" s="509">
        <v>42598</v>
      </c>
      <c r="H604" s="527">
        <v>500</v>
      </c>
      <c r="I604" s="511">
        <v>15.18</v>
      </c>
      <c r="J604" s="512">
        <v>0.17</v>
      </c>
      <c r="K604" s="512">
        <f t="shared" si="158"/>
        <v>7589.83</v>
      </c>
      <c r="L604" s="510"/>
      <c r="M604" s="512"/>
    </row>
    <row r="605" spans="1:13" x14ac:dyDescent="0.25">
      <c r="A605" s="510"/>
      <c r="B605" s="559">
        <v>42584</v>
      </c>
      <c r="C605" s="510">
        <v>80</v>
      </c>
      <c r="D605" s="511">
        <v>12.68</v>
      </c>
      <c r="E605" s="512">
        <v>0</v>
      </c>
      <c r="F605" s="512">
        <f t="shared" si="157"/>
        <v>1014.4</v>
      </c>
      <c r="G605" s="509">
        <v>42599</v>
      </c>
      <c r="H605" s="527">
        <v>500</v>
      </c>
      <c r="I605" s="511">
        <v>15.18</v>
      </c>
      <c r="J605" s="512">
        <v>0.17</v>
      </c>
      <c r="K605" s="512">
        <f t="shared" si="158"/>
        <v>7589.83</v>
      </c>
      <c r="L605" s="510"/>
      <c r="M605" s="512"/>
    </row>
    <row r="606" spans="1:13" x14ac:dyDescent="0.25">
      <c r="A606" s="510"/>
      <c r="B606" s="559">
        <v>42585</v>
      </c>
      <c r="C606" s="510">
        <v>242</v>
      </c>
      <c r="D606" s="511">
        <v>13.38</v>
      </c>
      <c r="E606" s="512">
        <v>0</v>
      </c>
      <c r="F606" s="512">
        <f t="shared" si="157"/>
        <v>3237.96</v>
      </c>
      <c r="G606" s="509">
        <v>42599</v>
      </c>
      <c r="H606" s="527">
        <v>500</v>
      </c>
      <c r="I606" s="511">
        <v>15.41</v>
      </c>
      <c r="J606" s="512">
        <v>0.17</v>
      </c>
      <c r="K606" s="512">
        <f t="shared" si="158"/>
        <v>7704.83</v>
      </c>
      <c r="L606" s="510"/>
      <c r="M606" s="512"/>
    </row>
    <row r="607" spans="1:13" x14ac:dyDescent="0.25">
      <c r="A607" s="510"/>
      <c r="B607" s="559">
        <v>42585</v>
      </c>
      <c r="C607" s="510">
        <v>158</v>
      </c>
      <c r="D607" s="511">
        <v>13.38</v>
      </c>
      <c r="E607" s="512">
        <v>0</v>
      </c>
      <c r="F607" s="512">
        <f t="shared" si="157"/>
        <v>2114.04</v>
      </c>
      <c r="G607" s="509">
        <v>42599</v>
      </c>
      <c r="H607" s="527">
        <v>500</v>
      </c>
      <c r="I607" s="511">
        <v>15.65</v>
      </c>
      <c r="J607" s="512">
        <v>0.17</v>
      </c>
      <c r="K607" s="512">
        <f t="shared" si="158"/>
        <v>7824.83</v>
      </c>
      <c r="L607" s="510"/>
      <c r="M607" s="512"/>
    </row>
    <row r="608" spans="1:13" ht="45" x14ac:dyDescent="0.25">
      <c r="A608" s="510"/>
      <c r="B608" s="559">
        <v>42594</v>
      </c>
      <c r="C608" s="510">
        <v>500</v>
      </c>
      <c r="D608" s="511">
        <v>14.65</v>
      </c>
      <c r="E608" s="512">
        <v>0</v>
      </c>
      <c r="F608" s="512">
        <f t="shared" si="157"/>
        <v>7325</v>
      </c>
      <c r="G608" s="630" t="s">
        <v>258</v>
      </c>
      <c r="H608" s="527">
        <v>500</v>
      </c>
      <c r="I608" s="511">
        <v>16.18</v>
      </c>
      <c r="J608" s="512">
        <v>0.18</v>
      </c>
      <c r="K608" s="512">
        <f t="shared" si="158"/>
        <v>8089.82</v>
      </c>
      <c r="L608" s="510"/>
      <c r="M608" s="512"/>
    </row>
    <row r="609" spans="1:13" x14ac:dyDescent="0.25">
      <c r="A609" s="510"/>
      <c r="B609" s="559">
        <v>42599</v>
      </c>
      <c r="C609" s="510">
        <v>242</v>
      </c>
      <c r="D609" s="511">
        <v>14.95</v>
      </c>
      <c r="E609" s="512">
        <v>0</v>
      </c>
      <c r="F609" s="512">
        <f t="shared" si="157"/>
        <v>3617.8999999999996</v>
      </c>
      <c r="G609" s="630"/>
      <c r="H609" s="527">
        <v>500</v>
      </c>
      <c r="I609" s="511">
        <v>16.38</v>
      </c>
      <c r="J609" s="512">
        <v>0.18</v>
      </c>
      <c r="K609" s="512">
        <f t="shared" si="158"/>
        <v>8189.8199999999988</v>
      </c>
      <c r="L609" s="510"/>
      <c r="M609" s="512"/>
    </row>
    <row r="610" spans="1:13" x14ac:dyDescent="0.25">
      <c r="A610" s="510"/>
      <c r="B610" s="559">
        <v>42599</v>
      </c>
      <c r="C610" s="510">
        <v>200</v>
      </c>
      <c r="D610" s="511">
        <v>14.95</v>
      </c>
      <c r="E610" s="512">
        <v>0</v>
      </c>
      <c r="F610" s="512">
        <f t="shared" si="157"/>
        <v>2990</v>
      </c>
      <c r="G610" s="630"/>
      <c r="H610" s="527">
        <v>178</v>
      </c>
      <c r="I610" s="511">
        <v>16.5</v>
      </c>
      <c r="J610" s="512">
        <v>0.06</v>
      </c>
      <c r="K610" s="512">
        <f t="shared" si="158"/>
        <v>2936.94</v>
      </c>
      <c r="L610" s="510"/>
      <c r="M610" s="512"/>
    </row>
    <row r="611" spans="1:13" x14ac:dyDescent="0.25">
      <c r="A611" s="510"/>
      <c r="B611" s="559">
        <v>42599</v>
      </c>
      <c r="C611" s="510">
        <v>36</v>
      </c>
      <c r="D611" s="511">
        <v>14.95</v>
      </c>
      <c r="E611" s="512">
        <v>0</v>
      </c>
      <c r="F611" s="512">
        <f t="shared" si="157"/>
        <v>538.19999999999993</v>
      </c>
      <c r="G611" s="630"/>
      <c r="H611" s="527">
        <v>500</v>
      </c>
      <c r="I611" s="511">
        <v>16.72</v>
      </c>
      <c r="J611" s="512">
        <v>0.18</v>
      </c>
      <c r="K611" s="512">
        <f t="shared" si="158"/>
        <v>8359.82</v>
      </c>
      <c r="L611" s="510"/>
      <c r="M611" s="512"/>
    </row>
    <row r="612" spans="1:13" x14ac:dyDescent="0.25">
      <c r="A612" s="510"/>
      <c r="B612" s="559">
        <v>42599</v>
      </c>
      <c r="C612" s="510">
        <v>22</v>
      </c>
      <c r="D612" s="511">
        <v>14.95</v>
      </c>
      <c r="E612" s="512">
        <v>0</v>
      </c>
      <c r="F612" s="512">
        <f t="shared" si="157"/>
        <v>328.9</v>
      </c>
      <c r="G612" s="509">
        <v>42601</v>
      </c>
      <c r="H612" s="527">
        <v>500</v>
      </c>
      <c r="I612" s="511">
        <v>16.82</v>
      </c>
      <c r="J612" s="512">
        <v>0.18</v>
      </c>
      <c r="K612" s="512">
        <f t="shared" si="158"/>
        <v>8409.82</v>
      </c>
      <c r="L612" s="510"/>
      <c r="M612" s="512"/>
    </row>
    <row r="613" spans="1:13" x14ac:dyDescent="0.25">
      <c r="A613" s="510"/>
      <c r="B613" s="559">
        <v>42604</v>
      </c>
      <c r="C613" s="510">
        <v>1000</v>
      </c>
      <c r="D613" s="511">
        <v>15.68</v>
      </c>
      <c r="E613" s="512">
        <v>0</v>
      </c>
      <c r="F613" s="512">
        <f t="shared" si="157"/>
        <v>15680</v>
      </c>
      <c r="G613" s="509">
        <v>42605</v>
      </c>
      <c r="H613" s="527">
        <v>500</v>
      </c>
      <c r="I613" s="511">
        <v>15.98</v>
      </c>
      <c r="J613" s="512">
        <v>0.17</v>
      </c>
      <c r="K613" s="512">
        <f t="shared" si="158"/>
        <v>7989.83</v>
      </c>
      <c r="L613" s="510"/>
      <c r="M613" s="512"/>
    </row>
    <row r="614" spans="1:13" x14ac:dyDescent="0.25">
      <c r="A614" s="510"/>
      <c r="B614" s="559">
        <v>42604</v>
      </c>
      <c r="C614" s="510">
        <v>500</v>
      </c>
      <c r="D614" s="511">
        <v>15.48</v>
      </c>
      <c r="E614" s="512">
        <v>0</v>
      </c>
      <c r="F614" s="512">
        <f t="shared" si="157"/>
        <v>7740</v>
      </c>
      <c r="G614" s="509">
        <v>42605</v>
      </c>
      <c r="H614" s="527">
        <v>500</v>
      </c>
      <c r="I614" s="511">
        <v>16.25</v>
      </c>
      <c r="J614" s="512">
        <v>0.18</v>
      </c>
      <c r="K614" s="512">
        <f t="shared" si="158"/>
        <v>8124.82</v>
      </c>
      <c r="L614" s="510"/>
      <c r="M614" s="512"/>
    </row>
    <row r="615" spans="1:13" x14ac:dyDescent="0.25">
      <c r="A615" s="510"/>
      <c r="B615" s="559">
        <v>42606</v>
      </c>
      <c r="C615" s="510">
        <v>178</v>
      </c>
      <c r="D615" s="511">
        <v>16.059999999999999</v>
      </c>
      <c r="E615" s="512">
        <v>0</v>
      </c>
      <c r="F615" s="512">
        <f t="shared" si="157"/>
        <v>2858.68</v>
      </c>
      <c r="G615" s="509">
        <v>42605</v>
      </c>
      <c r="H615" s="527">
        <v>500</v>
      </c>
      <c r="I615" s="511">
        <v>16.48</v>
      </c>
      <c r="J615" s="512">
        <v>0.18</v>
      </c>
      <c r="K615" s="512">
        <f t="shared" si="158"/>
        <v>8239.82</v>
      </c>
      <c r="L615" s="510"/>
      <c r="M615" s="512"/>
    </row>
    <row r="616" spans="1:13" x14ac:dyDescent="0.25">
      <c r="A616" s="510"/>
      <c r="B616" s="559">
        <v>42608</v>
      </c>
      <c r="C616" s="510">
        <v>500</v>
      </c>
      <c r="D616" s="511">
        <v>15.98</v>
      </c>
      <c r="E616" s="512">
        <v>0</v>
      </c>
      <c r="F616" s="512">
        <f t="shared" si="157"/>
        <v>7990</v>
      </c>
      <c r="G616" s="509">
        <v>42615</v>
      </c>
      <c r="H616" s="527">
        <v>500</v>
      </c>
      <c r="I616" s="511">
        <v>15.65</v>
      </c>
      <c r="J616" s="512">
        <v>0.17</v>
      </c>
      <c r="K616" s="512">
        <f t="shared" si="158"/>
        <v>7824.83</v>
      </c>
      <c r="L616" s="510"/>
      <c r="M616" s="512"/>
    </row>
    <row r="617" spans="1:13" ht="30" x14ac:dyDescent="0.25">
      <c r="A617" s="510"/>
      <c r="B617" s="559">
        <v>42608</v>
      </c>
      <c r="C617" s="510">
        <v>500</v>
      </c>
      <c r="D617" s="511">
        <v>15.85</v>
      </c>
      <c r="E617" s="512">
        <v>0</v>
      </c>
      <c r="F617" s="512">
        <f t="shared" si="157"/>
        <v>7925</v>
      </c>
      <c r="G617" s="509">
        <v>42621</v>
      </c>
      <c r="H617" s="527">
        <v>500</v>
      </c>
      <c r="I617" s="511">
        <v>16.72</v>
      </c>
      <c r="J617" s="512">
        <v>0.18</v>
      </c>
      <c r="K617" s="512">
        <f t="shared" si="158"/>
        <v>8359.82</v>
      </c>
      <c r="L617" s="631" t="s">
        <v>271</v>
      </c>
      <c r="M617" s="512"/>
    </row>
    <row r="618" spans="1:13" x14ac:dyDescent="0.25">
      <c r="A618" s="510"/>
      <c r="B618" s="559">
        <v>42612</v>
      </c>
      <c r="C618" s="510">
        <v>500</v>
      </c>
      <c r="D618" s="511">
        <v>15.68</v>
      </c>
      <c r="E618" s="512">
        <v>0</v>
      </c>
      <c r="F618" s="512">
        <f t="shared" si="157"/>
        <v>7840</v>
      </c>
      <c r="G618" s="509">
        <v>42621</v>
      </c>
      <c r="H618" s="527">
        <v>500</v>
      </c>
      <c r="I618" s="511">
        <v>16.28</v>
      </c>
      <c r="J618" s="512">
        <v>0.18</v>
      </c>
      <c r="K618" s="512">
        <f t="shared" si="158"/>
        <v>8139.8200000000006</v>
      </c>
      <c r="L618" s="631"/>
      <c r="M618" s="512"/>
    </row>
    <row r="619" spans="1:13" x14ac:dyDescent="0.25">
      <c r="A619" s="510"/>
      <c r="B619" s="559">
        <v>42612</v>
      </c>
      <c r="C619" s="510">
        <v>500</v>
      </c>
      <c r="D619" s="511">
        <v>15.55</v>
      </c>
      <c r="E619" s="512">
        <v>0</v>
      </c>
      <c r="F619" s="512">
        <f t="shared" si="157"/>
        <v>7775</v>
      </c>
      <c r="G619" s="509">
        <v>42621</v>
      </c>
      <c r="H619" s="527">
        <v>220</v>
      </c>
      <c r="I619" s="511">
        <v>16.77</v>
      </c>
      <c r="J619" s="512">
        <v>0.08</v>
      </c>
      <c r="K619" s="512">
        <f t="shared" si="158"/>
        <v>3689.32</v>
      </c>
      <c r="L619" s="631"/>
      <c r="M619" s="512"/>
    </row>
    <row r="620" spans="1:13" x14ac:dyDescent="0.25">
      <c r="A620" s="510"/>
      <c r="B620" s="559">
        <v>42613</v>
      </c>
      <c r="C620" s="510">
        <v>500</v>
      </c>
      <c r="D620" s="511">
        <v>15.244999999999999</v>
      </c>
      <c r="E620" s="512">
        <v>0</v>
      </c>
      <c r="F620" s="512">
        <f t="shared" si="157"/>
        <v>7622.5</v>
      </c>
      <c r="G620" s="509">
        <v>42625</v>
      </c>
      <c r="H620" s="527">
        <v>500</v>
      </c>
      <c r="I620" s="511">
        <v>15.5</v>
      </c>
      <c r="J620" s="512">
        <v>0.17</v>
      </c>
      <c r="K620" s="512">
        <f t="shared" si="158"/>
        <v>7749.83</v>
      </c>
      <c r="L620" s="510"/>
      <c r="M620" s="512"/>
    </row>
    <row r="621" spans="1:13" x14ac:dyDescent="0.25">
      <c r="A621" s="510"/>
      <c r="B621" s="559">
        <v>42613</v>
      </c>
      <c r="C621" s="510">
        <v>500</v>
      </c>
      <c r="D621" s="511">
        <v>15.08</v>
      </c>
      <c r="E621" s="512">
        <v>0</v>
      </c>
      <c r="F621" s="512">
        <f t="shared" si="157"/>
        <v>7540</v>
      </c>
      <c r="G621" s="509">
        <v>42628</v>
      </c>
      <c r="H621" s="527">
        <v>300</v>
      </c>
      <c r="I621" s="511">
        <v>14.46</v>
      </c>
      <c r="J621" s="512">
        <v>0.09</v>
      </c>
      <c r="K621" s="512">
        <f t="shared" si="158"/>
        <v>4337.91</v>
      </c>
      <c r="L621" s="510"/>
      <c r="M621" s="512"/>
    </row>
    <row r="622" spans="1:13" x14ac:dyDescent="0.25">
      <c r="A622" s="510"/>
      <c r="B622" s="559">
        <v>42622</v>
      </c>
      <c r="C622" s="510">
        <v>220</v>
      </c>
      <c r="D622" s="511">
        <v>16.25</v>
      </c>
      <c r="E622" s="512">
        <v>0</v>
      </c>
      <c r="F622" s="512">
        <f t="shared" si="157"/>
        <v>3575</v>
      </c>
      <c r="G622" s="509">
        <v>42634</v>
      </c>
      <c r="H622" s="527">
        <v>322</v>
      </c>
      <c r="I622" s="511">
        <v>14.28</v>
      </c>
      <c r="J622" s="512">
        <v>0.1</v>
      </c>
      <c r="K622" s="512">
        <f t="shared" si="158"/>
        <v>4598.0599999999995</v>
      </c>
      <c r="L622" s="510"/>
      <c r="M622" s="512"/>
    </row>
    <row r="623" spans="1:13" x14ac:dyDescent="0.25">
      <c r="A623" s="510"/>
      <c r="B623" s="559">
        <v>42622</v>
      </c>
      <c r="C623" s="510">
        <v>500</v>
      </c>
      <c r="D623" s="511">
        <v>15.98</v>
      </c>
      <c r="E623" s="512">
        <v>0</v>
      </c>
      <c r="F623" s="512">
        <f t="shared" si="157"/>
        <v>7990</v>
      </c>
      <c r="G623" s="509">
        <v>42634</v>
      </c>
      <c r="H623" s="527">
        <v>400</v>
      </c>
      <c r="I623" s="511">
        <v>14.64</v>
      </c>
      <c r="J623" s="512">
        <v>0.13</v>
      </c>
      <c r="K623" s="512">
        <f t="shared" si="158"/>
        <v>5855.87</v>
      </c>
      <c r="L623" s="510"/>
      <c r="M623" s="512"/>
    </row>
    <row r="624" spans="1:13" x14ac:dyDescent="0.25">
      <c r="A624" s="510"/>
      <c r="B624" s="559">
        <v>42622</v>
      </c>
      <c r="C624" s="510">
        <v>500</v>
      </c>
      <c r="D624" s="511">
        <v>15.75</v>
      </c>
      <c r="E624" s="512">
        <v>0</v>
      </c>
      <c r="F624" s="512">
        <f t="shared" si="157"/>
        <v>7875</v>
      </c>
      <c r="G624" s="509">
        <v>42639</v>
      </c>
      <c r="H624" s="527">
        <v>200</v>
      </c>
      <c r="I624" s="511">
        <v>14.72</v>
      </c>
      <c r="J624" s="512">
        <v>0.06</v>
      </c>
      <c r="K624" s="512">
        <f t="shared" si="158"/>
        <v>2943.94</v>
      </c>
      <c r="L624" s="510"/>
      <c r="M624" s="512"/>
    </row>
    <row r="625" spans="1:13" x14ac:dyDescent="0.25">
      <c r="A625" s="510"/>
      <c r="B625" s="559">
        <v>42625</v>
      </c>
      <c r="C625" s="510">
        <v>500</v>
      </c>
      <c r="D625" s="511">
        <v>15.22</v>
      </c>
      <c r="E625" s="512">
        <v>0</v>
      </c>
      <c r="F625" s="512">
        <f t="shared" si="157"/>
        <v>7610</v>
      </c>
      <c r="G625" s="509">
        <v>42641</v>
      </c>
      <c r="H625" s="527">
        <v>300</v>
      </c>
      <c r="I625" s="511">
        <v>15.28</v>
      </c>
      <c r="J625" s="512">
        <v>0.1</v>
      </c>
      <c r="K625" s="512">
        <f t="shared" si="158"/>
        <v>4583.8999999999996</v>
      </c>
      <c r="L625" s="510"/>
      <c r="M625" s="512"/>
    </row>
    <row r="626" spans="1:13" ht="30" x14ac:dyDescent="0.25">
      <c r="A626" s="613" t="s">
        <v>281</v>
      </c>
      <c r="B626" s="559">
        <v>42626</v>
      </c>
      <c r="C626" s="510">
        <v>600</v>
      </c>
      <c r="D626" s="511">
        <v>14.91</v>
      </c>
      <c r="E626" s="512">
        <v>-3</v>
      </c>
      <c r="F626" s="512">
        <f t="shared" si="157"/>
        <v>8943</v>
      </c>
      <c r="G626" s="509">
        <v>42641</v>
      </c>
      <c r="H626" s="527">
        <v>400</v>
      </c>
      <c r="I626" s="511">
        <v>15.06</v>
      </c>
      <c r="J626" s="512">
        <v>0.13</v>
      </c>
      <c r="K626" s="512">
        <f t="shared" si="158"/>
        <v>6023.87</v>
      </c>
      <c r="L626" s="510"/>
      <c r="M626" s="512"/>
    </row>
    <row r="627" spans="1:13" x14ac:dyDescent="0.25">
      <c r="A627" s="613"/>
      <c r="B627" s="559">
        <v>42626</v>
      </c>
      <c r="C627" s="510">
        <v>400</v>
      </c>
      <c r="D627" s="511">
        <v>14.75</v>
      </c>
      <c r="E627" s="512">
        <v>0</v>
      </c>
      <c r="F627" s="512">
        <f t="shared" si="157"/>
        <v>5900</v>
      </c>
      <c r="G627" s="509">
        <v>42641</v>
      </c>
      <c r="H627" s="527">
        <v>322</v>
      </c>
      <c r="I627" s="511">
        <v>14.39</v>
      </c>
      <c r="J627" s="512">
        <v>0.1</v>
      </c>
      <c r="K627" s="512">
        <f t="shared" si="158"/>
        <v>4633.4799999999996</v>
      </c>
      <c r="L627" s="510"/>
      <c r="M627" s="512"/>
    </row>
    <row r="628" spans="1:13" x14ac:dyDescent="0.25">
      <c r="A628" s="613"/>
      <c r="B628" s="559">
        <v>42626</v>
      </c>
      <c r="C628" s="510">
        <v>300</v>
      </c>
      <c r="D628" s="511">
        <v>14.48</v>
      </c>
      <c r="E628" s="512">
        <v>0</v>
      </c>
      <c r="F628" s="512">
        <f t="shared" si="157"/>
        <v>4344</v>
      </c>
      <c r="G628" s="509">
        <v>42641</v>
      </c>
      <c r="H628" s="527">
        <v>500</v>
      </c>
      <c r="I628" s="511">
        <v>14.26</v>
      </c>
      <c r="J628" s="512">
        <v>0.16</v>
      </c>
      <c r="K628" s="512">
        <f t="shared" si="158"/>
        <v>7129.84</v>
      </c>
      <c r="L628" s="510"/>
      <c r="M628" s="512"/>
    </row>
    <row r="629" spans="1:13" x14ac:dyDescent="0.25">
      <c r="A629" s="613"/>
      <c r="B629" s="559">
        <v>42626</v>
      </c>
      <c r="C629" s="510">
        <v>300</v>
      </c>
      <c r="D629" s="511">
        <v>14.25</v>
      </c>
      <c r="E629" s="512">
        <v>0</v>
      </c>
      <c r="F629" s="512">
        <f t="shared" si="157"/>
        <v>4275</v>
      </c>
      <c r="G629" s="509">
        <v>42642</v>
      </c>
      <c r="H629" s="527">
        <v>300</v>
      </c>
      <c r="I629" s="511">
        <v>15.28</v>
      </c>
      <c r="J629" s="512">
        <v>0.1</v>
      </c>
      <c r="K629" s="512">
        <f t="shared" si="158"/>
        <v>4583.8999999999996</v>
      </c>
      <c r="L629" s="510"/>
      <c r="M629" s="512"/>
    </row>
    <row r="630" spans="1:13" x14ac:dyDescent="0.25">
      <c r="A630" s="613"/>
      <c r="B630" s="559">
        <v>42627</v>
      </c>
      <c r="C630" s="510">
        <v>200</v>
      </c>
      <c r="D630" s="511">
        <v>14.02</v>
      </c>
      <c r="E630" s="512">
        <v>-1</v>
      </c>
      <c r="F630" s="512">
        <f t="shared" si="157"/>
        <v>2803</v>
      </c>
      <c r="G630" s="509">
        <v>42642</v>
      </c>
      <c r="H630" s="527">
        <v>700</v>
      </c>
      <c r="I630" s="511">
        <v>15.78</v>
      </c>
      <c r="J630" s="512">
        <v>0.24</v>
      </c>
      <c r="K630" s="512">
        <f t="shared" si="158"/>
        <v>11045.76</v>
      </c>
      <c r="L630" s="510"/>
      <c r="M630" s="512"/>
    </row>
    <row r="631" spans="1:13" x14ac:dyDescent="0.25">
      <c r="A631" s="510"/>
      <c r="B631" s="559">
        <v>42628</v>
      </c>
      <c r="C631" s="510">
        <v>300</v>
      </c>
      <c r="D631" s="511">
        <v>14.3</v>
      </c>
      <c r="E631" s="512">
        <v>0</v>
      </c>
      <c r="F631" s="512">
        <f t="shared" si="157"/>
        <v>4290</v>
      </c>
      <c r="G631" s="509">
        <v>42642</v>
      </c>
      <c r="H631" s="527">
        <v>214</v>
      </c>
      <c r="I631" s="511">
        <v>15.98</v>
      </c>
      <c r="J631" s="512">
        <v>7.0000000000000007E-2</v>
      </c>
      <c r="K631" s="512">
        <f t="shared" si="158"/>
        <v>3419.65</v>
      </c>
      <c r="L631" s="510"/>
      <c r="M631" s="512"/>
    </row>
    <row r="632" spans="1:13" x14ac:dyDescent="0.25">
      <c r="A632" s="510"/>
      <c r="B632" s="559">
        <v>42632</v>
      </c>
      <c r="C632" s="510">
        <v>200</v>
      </c>
      <c r="D632" s="511">
        <v>14.06</v>
      </c>
      <c r="E632" s="512">
        <v>0</v>
      </c>
      <c r="F632" s="512">
        <f t="shared" si="157"/>
        <v>2812</v>
      </c>
      <c r="G632" s="509">
        <v>42648</v>
      </c>
      <c r="H632" s="527">
        <v>1000</v>
      </c>
      <c r="I632" s="511">
        <v>16.079999999999998</v>
      </c>
      <c r="J632" s="512">
        <v>0.35</v>
      </c>
      <c r="K632" s="512">
        <f t="shared" si="158"/>
        <v>16079.649999999998</v>
      </c>
      <c r="L632" s="510"/>
      <c r="M632" s="512"/>
    </row>
    <row r="633" spans="1:13" x14ac:dyDescent="0.25">
      <c r="A633" s="510"/>
      <c r="B633" s="559">
        <v>42633</v>
      </c>
      <c r="C633" s="510">
        <v>200</v>
      </c>
      <c r="D633" s="511">
        <v>14.11</v>
      </c>
      <c r="E633" s="512">
        <v>0</v>
      </c>
      <c r="F633" s="512">
        <f t="shared" si="157"/>
        <v>2822</v>
      </c>
      <c r="G633" s="509">
        <v>42648</v>
      </c>
      <c r="H633" s="527">
        <v>500</v>
      </c>
      <c r="I633" s="511">
        <v>16.38</v>
      </c>
      <c r="J633" s="512">
        <v>0.18</v>
      </c>
      <c r="K633" s="512">
        <f t="shared" si="158"/>
        <v>8189.8199999999988</v>
      </c>
      <c r="L633" s="510"/>
      <c r="M633" s="512"/>
    </row>
    <row r="634" spans="1:13" x14ac:dyDescent="0.25">
      <c r="A634" s="510"/>
      <c r="B634" s="559">
        <v>42633</v>
      </c>
      <c r="C634" s="510">
        <v>122</v>
      </c>
      <c r="D634" s="511">
        <v>14.1</v>
      </c>
      <c r="E634" s="512">
        <v>0</v>
      </c>
      <c r="F634" s="512">
        <f t="shared" si="157"/>
        <v>1720.2</v>
      </c>
      <c r="G634" s="509">
        <v>42649</v>
      </c>
      <c r="H634" s="527">
        <v>500</v>
      </c>
      <c r="I634" s="511">
        <v>16.16</v>
      </c>
      <c r="J634" s="512">
        <v>0.18</v>
      </c>
      <c r="K634" s="512">
        <f t="shared" si="158"/>
        <v>8079.82</v>
      </c>
      <c r="L634" s="510"/>
      <c r="M634" s="512"/>
    </row>
    <row r="635" spans="1:13" x14ac:dyDescent="0.25">
      <c r="A635" s="510"/>
      <c r="B635" s="559">
        <v>42636</v>
      </c>
      <c r="C635" s="510">
        <v>200</v>
      </c>
      <c r="D635" s="511">
        <v>14.38</v>
      </c>
      <c r="E635" s="512">
        <v>0</v>
      </c>
      <c r="F635" s="512">
        <f t="shared" si="157"/>
        <v>2876</v>
      </c>
      <c r="G635" s="509">
        <v>42671</v>
      </c>
      <c r="H635" s="527">
        <v>1000</v>
      </c>
      <c r="I635" s="511">
        <v>14.22</v>
      </c>
      <c r="J635" s="512">
        <v>0.31</v>
      </c>
      <c r="K635" s="512">
        <f t="shared" si="158"/>
        <v>14219.69</v>
      </c>
      <c r="L635" s="510"/>
      <c r="M635" s="512"/>
    </row>
    <row r="636" spans="1:13" x14ac:dyDescent="0.25">
      <c r="A636" s="510"/>
      <c r="B636" s="559">
        <v>42639</v>
      </c>
      <c r="C636" s="510">
        <v>200</v>
      </c>
      <c r="D636" s="511">
        <v>14.5</v>
      </c>
      <c r="E636" s="512">
        <v>0</v>
      </c>
      <c r="F636" s="512">
        <f t="shared" ref="F636:F650" si="159">C636*D636+E636</f>
        <v>2900</v>
      </c>
      <c r="G636" s="509">
        <v>42674</v>
      </c>
      <c r="H636" s="527">
        <v>300</v>
      </c>
      <c r="I636" s="511">
        <v>13.42</v>
      </c>
      <c r="J636" s="512">
        <v>0.09</v>
      </c>
      <c r="K636" s="512">
        <f t="shared" si="158"/>
        <v>4025.91</v>
      </c>
      <c r="L636" s="510"/>
      <c r="M636" s="512"/>
    </row>
    <row r="637" spans="1:13" x14ac:dyDescent="0.25">
      <c r="A637" s="510"/>
      <c r="B637" s="559">
        <v>42639</v>
      </c>
      <c r="C637" s="510">
        <v>200</v>
      </c>
      <c r="D637" s="511">
        <v>14.38</v>
      </c>
      <c r="E637" s="512">
        <v>0</v>
      </c>
      <c r="F637" s="512">
        <f t="shared" si="159"/>
        <v>2876</v>
      </c>
      <c r="G637" s="509">
        <v>42674</v>
      </c>
      <c r="H637" s="527">
        <v>200</v>
      </c>
      <c r="I637" s="511">
        <v>13.25</v>
      </c>
      <c r="J637" s="512">
        <v>-0.74</v>
      </c>
      <c r="K637" s="512">
        <f t="shared" si="158"/>
        <v>2650.74</v>
      </c>
      <c r="L637" s="510"/>
      <c r="M637" s="512"/>
    </row>
    <row r="638" spans="1:13" x14ac:dyDescent="0.25">
      <c r="A638" s="510"/>
      <c r="B638" s="559">
        <v>42640</v>
      </c>
      <c r="C638" s="510">
        <v>322</v>
      </c>
      <c r="D638" s="511">
        <v>13.97</v>
      </c>
      <c r="E638" s="512">
        <v>0</v>
      </c>
      <c r="F638" s="512">
        <f t="shared" si="159"/>
        <v>4498.34</v>
      </c>
      <c r="G638" s="509">
        <v>42676</v>
      </c>
      <c r="H638" s="527">
        <v>200</v>
      </c>
      <c r="I638" s="511">
        <v>13.05</v>
      </c>
      <c r="J638" s="512">
        <v>0.06</v>
      </c>
      <c r="K638" s="512">
        <f t="shared" si="158"/>
        <v>2609.94</v>
      </c>
      <c r="L638" s="510"/>
      <c r="M638" s="512"/>
    </row>
    <row r="639" spans="1:13" x14ac:dyDescent="0.25">
      <c r="A639" s="510"/>
      <c r="B639" s="559">
        <v>42641</v>
      </c>
      <c r="C639" s="510">
        <v>300</v>
      </c>
      <c r="D639" s="511">
        <v>14.02</v>
      </c>
      <c r="E639" s="512">
        <v>-1.26</v>
      </c>
      <c r="F639" s="512">
        <f t="shared" si="159"/>
        <v>4204.74</v>
      </c>
      <c r="G639" s="509">
        <v>42677</v>
      </c>
      <c r="H639" s="527">
        <v>500</v>
      </c>
      <c r="I639" s="511">
        <v>13.96</v>
      </c>
      <c r="J639" s="512">
        <v>0.15</v>
      </c>
      <c r="K639" s="512">
        <f t="shared" si="158"/>
        <v>6979.85</v>
      </c>
      <c r="L639" s="510"/>
      <c r="M639" s="512"/>
    </row>
    <row r="640" spans="1:13" x14ac:dyDescent="0.25">
      <c r="A640" s="510"/>
      <c r="B640" s="559">
        <v>42641</v>
      </c>
      <c r="C640" s="510">
        <v>200</v>
      </c>
      <c r="D640" s="511">
        <v>14.17</v>
      </c>
      <c r="E640" s="512">
        <v>0</v>
      </c>
      <c r="F640" s="512">
        <f t="shared" si="159"/>
        <v>2834</v>
      </c>
      <c r="G640" s="509">
        <v>42677</v>
      </c>
      <c r="H640" s="527">
        <v>2000</v>
      </c>
      <c r="I640" s="511">
        <v>14.5</v>
      </c>
      <c r="J640" s="512">
        <v>0.63</v>
      </c>
      <c r="K640" s="512">
        <f t="shared" si="158"/>
        <v>28999.37</v>
      </c>
      <c r="L640" s="510"/>
      <c r="M640" s="512"/>
    </row>
    <row r="641" spans="1:13" x14ac:dyDescent="0.25">
      <c r="A641" s="510"/>
      <c r="B641" s="559">
        <v>42642</v>
      </c>
      <c r="C641" s="510">
        <v>414</v>
      </c>
      <c r="D641" s="511">
        <v>15.66</v>
      </c>
      <c r="E641" s="512">
        <v>0</v>
      </c>
      <c r="F641" s="512">
        <f t="shared" si="159"/>
        <v>6483.24</v>
      </c>
      <c r="G641" s="509">
        <v>42682</v>
      </c>
      <c r="H641" s="527">
        <v>1000</v>
      </c>
      <c r="I641" s="511">
        <v>14.28</v>
      </c>
      <c r="J641" s="512">
        <v>0.31</v>
      </c>
      <c r="K641" s="512">
        <f t="shared" si="158"/>
        <v>14279.69</v>
      </c>
      <c r="L641" s="510"/>
      <c r="M641" s="512"/>
    </row>
    <row r="642" spans="1:13" ht="30" x14ac:dyDescent="0.25">
      <c r="A642" s="613" t="s">
        <v>296</v>
      </c>
      <c r="B642" s="559">
        <v>42647</v>
      </c>
      <c r="C642" s="510">
        <v>500</v>
      </c>
      <c r="D642" s="511">
        <v>15.86</v>
      </c>
      <c r="E642" s="512">
        <v>0</v>
      </c>
      <c r="F642" s="512">
        <f t="shared" si="159"/>
        <v>7930</v>
      </c>
      <c r="G642" s="509">
        <v>42685</v>
      </c>
      <c r="H642" s="527">
        <v>500</v>
      </c>
      <c r="I642" s="511">
        <v>15.88</v>
      </c>
      <c r="J642" s="512">
        <v>0.17</v>
      </c>
      <c r="K642" s="512">
        <f t="shared" si="158"/>
        <v>7939.83</v>
      </c>
      <c r="L642" s="510"/>
      <c r="M642" s="512"/>
    </row>
    <row r="643" spans="1:13" x14ac:dyDescent="0.25">
      <c r="A643" s="613"/>
      <c r="B643" s="559">
        <v>42647</v>
      </c>
      <c r="C643" s="510">
        <v>500</v>
      </c>
      <c r="D643" s="511">
        <v>15.62</v>
      </c>
      <c r="E643" s="512">
        <v>0</v>
      </c>
      <c r="F643" s="512">
        <f t="shared" si="159"/>
        <v>7810</v>
      </c>
      <c r="G643" s="509">
        <v>42695</v>
      </c>
      <c r="H643" s="527">
        <v>2272</v>
      </c>
      <c r="I643" s="511">
        <v>16.28</v>
      </c>
      <c r="J643" s="512">
        <v>0.81</v>
      </c>
      <c r="K643" s="512">
        <f t="shared" si="158"/>
        <v>36987.350000000006</v>
      </c>
      <c r="L643" s="510"/>
      <c r="M643" s="512"/>
    </row>
    <row r="644" spans="1:13" x14ac:dyDescent="0.25">
      <c r="A644" s="613"/>
      <c r="B644" s="559">
        <v>42649</v>
      </c>
      <c r="C644" s="510">
        <v>500</v>
      </c>
      <c r="D644" s="511">
        <v>15.97</v>
      </c>
      <c r="E644" s="512">
        <v>0</v>
      </c>
      <c r="F644" s="512">
        <f t="shared" si="159"/>
        <v>7985</v>
      </c>
      <c r="G644" s="509">
        <v>42695</v>
      </c>
      <c r="H644" s="527">
        <v>500</v>
      </c>
      <c r="I644" s="511">
        <v>16.45</v>
      </c>
      <c r="J644" s="512">
        <v>0.18</v>
      </c>
      <c r="K644" s="512">
        <f t="shared" si="158"/>
        <v>8224.82</v>
      </c>
      <c r="L644" s="510"/>
      <c r="M644" s="512"/>
    </row>
    <row r="645" spans="1:13" x14ac:dyDescent="0.25">
      <c r="A645" s="613"/>
      <c r="B645" s="559">
        <v>42649</v>
      </c>
      <c r="C645" s="510">
        <v>500</v>
      </c>
      <c r="D645" s="511">
        <v>15.84</v>
      </c>
      <c r="E645" s="512">
        <v>0</v>
      </c>
      <c r="F645" s="512">
        <f t="shared" si="159"/>
        <v>7920</v>
      </c>
      <c r="G645" s="509">
        <v>42696</v>
      </c>
      <c r="H645" s="527">
        <v>500</v>
      </c>
      <c r="I645" s="511">
        <v>16.54</v>
      </c>
      <c r="J645" s="512">
        <v>0.18</v>
      </c>
      <c r="K645" s="512">
        <f t="shared" si="158"/>
        <v>8269.82</v>
      </c>
      <c r="L645" s="510"/>
      <c r="M645" s="512"/>
    </row>
    <row r="646" spans="1:13" x14ac:dyDescent="0.25">
      <c r="A646" s="510"/>
      <c r="B646" s="559">
        <v>42649</v>
      </c>
      <c r="C646" s="510">
        <v>500</v>
      </c>
      <c r="D646" s="511">
        <v>16.079999999999998</v>
      </c>
      <c r="E646" s="512">
        <v>0</v>
      </c>
      <c r="F646" s="512">
        <f t="shared" si="159"/>
        <v>8039.9999999999991</v>
      </c>
      <c r="G646" s="509">
        <v>42697</v>
      </c>
      <c r="H646" s="527">
        <v>200</v>
      </c>
      <c r="I646" s="511">
        <v>16.79</v>
      </c>
      <c r="J646" s="512">
        <v>7.0000000000000007E-2</v>
      </c>
      <c r="K646" s="512">
        <f t="shared" si="158"/>
        <v>3357.93</v>
      </c>
      <c r="L646" s="510"/>
      <c r="M646" s="512"/>
    </row>
    <row r="647" spans="1:13" x14ac:dyDescent="0.25">
      <c r="A647" s="510"/>
      <c r="B647" s="559">
        <v>42650</v>
      </c>
      <c r="C647" s="510">
        <v>300</v>
      </c>
      <c r="D647" s="511">
        <v>15.75</v>
      </c>
      <c r="E647" s="512">
        <v>0</v>
      </c>
      <c r="F647" s="512">
        <f t="shared" si="159"/>
        <v>4725</v>
      </c>
      <c r="G647" s="509">
        <v>42697</v>
      </c>
      <c r="H647" s="527">
        <v>500</v>
      </c>
      <c r="I647" s="511">
        <v>16.59</v>
      </c>
      <c r="J647" s="512">
        <v>0.18</v>
      </c>
      <c r="K647" s="512">
        <f t="shared" si="158"/>
        <v>8294.82</v>
      </c>
      <c r="L647" s="510"/>
      <c r="M647" s="512"/>
    </row>
    <row r="648" spans="1:13" x14ac:dyDescent="0.25">
      <c r="A648" s="510"/>
      <c r="B648" s="559">
        <v>42650</v>
      </c>
      <c r="C648" s="510">
        <v>300</v>
      </c>
      <c r="D648" s="511">
        <v>15.58</v>
      </c>
      <c r="E648" s="512">
        <v>0</v>
      </c>
      <c r="F648" s="512">
        <f t="shared" si="159"/>
        <v>4674</v>
      </c>
      <c r="G648" s="509">
        <v>42704</v>
      </c>
      <c r="H648" s="527">
        <v>1000</v>
      </c>
      <c r="I648" s="511">
        <v>16.420000000000002</v>
      </c>
      <c r="J648" s="512">
        <v>0.36</v>
      </c>
      <c r="K648" s="512">
        <f t="shared" si="158"/>
        <v>16419.64</v>
      </c>
      <c r="L648" s="510"/>
      <c r="M648" s="512"/>
    </row>
    <row r="649" spans="1:13" x14ac:dyDescent="0.25">
      <c r="A649" s="510"/>
      <c r="B649" s="559">
        <v>42653</v>
      </c>
      <c r="C649" s="510">
        <v>394</v>
      </c>
      <c r="D649" s="511">
        <v>15.72</v>
      </c>
      <c r="E649" s="512">
        <v>0</v>
      </c>
      <c r="F649" s="512">
        <f t="shared" si="159"/>
        <v>6193.68</v>
      </c>
      <c r="G649" s="509">
        <v>42704</v>
      </c>
      <c r="H649" s="527">
        <v>300</v>
      </c>
      <c r="I649" s="511">
        <v>16.78</v>
      </c>
      <c r="J649" s="512">
        <v>1.61</v>
      </c>
      <c r="K649" s="512">
        <f t="shared" si="158"/>
        <v>5032.3900000000003</v>
      </c>
      <c r="L649" s="510"/>
      <c r="M649" s="512"/>
    </row>
    <row r="650" spans="1:13" x14ac:dyDescent="0.25">
      <c r="A650" s="510"/>
      <c r="B650" s="559">
        <v>42653</v>
      </c>
      <c r="C650" s="510">
        <v>6</v>
      </c>
      <c r="D650" s="511">
        <v>15.72</v>
      </c>
      <c r="E650" s="512">
        <v>0</v>
      </c>
      <c r="F650" s="512">
        <f t="shared" si="159"/>
        <v>94.320000000000007</v>
      </c>
      <c r="G650" s="509">
        <v>42704</v>
      </c>
      <c r="H650" s="527">
        <v>1000</v>
      </c>
      <c r="I650" s="511">
        <v>17.079999999999998</v>
      </c>
      <c r="J650" s="512">
        <v>0.37</v>
      </c>
      <c r="K650" s="512">
        <f t="shared" si="158"/>
        <v>17079.63</v>
      </c>
      <c r="L650" s="510"/>
      <c r="M650" s="512"/>
    </row>
    <row r="651" spans="1:13" x14ac:dyDescent="0.25">
      <c r="A651" s="510"/>
      <c r="B651" s="559">
        <v>42655</v>
      </c>
      <c r="C651" s="510">
        <v>22</v>
      </c>
      <c r="D651" s="511">
        <v>15.48</v>
      </c>
      <c r="E651" s="512">
        <v>0</v>
      </c>
      <c r="F651" s="512">
        <f>C651*D651+E651</f>
        <v>340.56</v>
      </c>
      <c r="G651" s="509">
        <v>42704</v>
      </c>
      <c r="H651" s="527">
        <v>1000</v>
      </c>
      <c r="I651" s="511">
        <v>17.32</v>
      </c>
      <c r="J651" s="512">
        <v>0.38</v>
      </c>
      <c r="K651" s="512">
        <f t="shared" si="158"/>
        <v>17319.62</v>
      </c>
      <c r="L651" s="510"/>
      <c r="M651" s="512"/>
    </row>
    <row r="652" spans="1:13" x14ac:dyDescent="0.25">
      <c r="A652" s="510"/>
      <c r="B652" s="559">
        <v>42655</v>
      </c>
      <c r="C652" s="510">
        <v>300</v>
      </c>
      <c r="D652" s="511">
        <v>15.48</v>
      </c>
      <c r="E652" s="512">
        <v>0</v>
      </c>
      <c r="F652" s="512">
        <f>C652*D652+E652</f>
        <v>4644</v>
      </c>
      <c r="G652" s="509">
        <v>42704</v>
      </c>
      <c r="H652" s="527">
        <v>500</v>
      </c>
      <c r="I652" s="511">
        <v>17.64</v>
      </c>
      <c r="J652" s="512">
        <v>0.19</v>
      </c>
      <c r="K652" s="512">
        <f t="shared" si="158"/>
        <v>8819.81</v>
      </c>
      <c r="L652" s="510"/>
      <c r="M652" s="512"/>
    </row>
    <row r="653" spans="1:13" x14ac:dyDescent="0.25">
      <c r="A653" s="614"/>
      <c r="B653" s="559">
        <v>42668</v>
      </c>
      <c r="C653" s="510">
        <v>500</v>
      </c>
      <c r="D653" s="511">
        <v>14.26</v>
      </c>
      <c r="E653" s="512">
        <v>-2.5</v>
      </c>
      <c r="F653" s="512">
        <f t="shared" ref="F653:F662" si="160">C653*D653+E653</f>
        <v>7127.5</v>
      </c>
      <c r="G653" s="509">
        <v>42705</v>
      </c>
      <c r="H653" s="527">
        <v>528</v>
      </c>
      <c r="I653" s="511">
        <v>18.7</v>
      </c>
      <c r="J653" s="512">
        <v>0.22</v>
      </c>
      <c r="K653" s="512">
        <f t="shared" si="158"/>
        <v>9873.380000000001</v>
      </c>
      <c r="L653" s="510"/>
      <c r="M653" s="512"/>
    </row>
    <row r="654" spans="1:13" x14ac:dyDescent="0.25">
      <c r="A654" s="614"/>
      <c r="B654" s="559">
        <v>42668</v>
      </c>
      <c r="C654" s="510">
        <v>500</v>
      </c>
      <c r="D654" s="511">
        <v>14.16</v>
      </c>
      <c r="E654" s="512">
        <v>0</v>
      </c>
      <c r="F654" s="512">
        <f t="shared" si="160"/>
        <v>7080</v>
      </c>
      <c r="G654" s="509">
        <v>42711</v>
      </c>
      <c r="H654" s="527">
        <v>500</v>
      </c>
      <c r="I654" s="511">
        <v>18.329999999999998</v>
      </c>
      <c r="J654" s="512">
        <v>0.2</v>
      </c>
      <c r="K654" s="512">
        <f t="shared" si="158"/>
        <v>9164.7999999999993</v>
      </c>
      <c r="L654" s="510"/>
      <c r="M654" s="512"/>
    </row>
    <row r="655" spans="1:13" x14ac:dyDescent="0.25">
      <c r="A655" s="614"/>
      <c r="B655" s="559">
        <v>42670</v>
      </c>
      <c r="C655" s="510">
        <v>500</v>
      </c>
      <c r="D655" s="511">
        <v>14.18</v>
      </c>
      <c r="E655" s="512">
        <v>0</v>
      </c>
      <c r="F655" s="512">
        <f t="shared" si="160"/>
        <v>7090</v>
      </c>
      <c r="G655" s="509">
        <v>42713</v>
      </c>
      <c r="H655" s="527">
        <v>500</v>
      </c>
      <c r="I655" s="511">
        <v>18.28</v>
      </c>
      <c r="J655" s="512">
        <v>0.2</v>
      </c>
      <c r="K655" s="512">
        <f t="shared" si="158"/>
        <v>9139.7999999999993</v>
      </c>
      <c r="L655" s="510"/>
      <c r="M655" s="512"/>
    </row>
    <row r="656" spans="1:13" x14ac:dyDescent="0.25">
      <c r="A656" s="614"/>
      <c r="B656" s="559">
        <v>42670</v>
      </c>
      <c r="C656" s="510">
        <v>500</v>
      </c>
      <c r="D656" s="511">
        <v>14.05</v>
      </c>
      <c r="E656" s="512">
        <v>0</v>
      </c>
      <c r="F656" s="512">
        <f t="shared" si="160"/>
        <v>7025</v>
      </c>
      <c r="G656" s="509">
        <v>42718</v>
      </c>
      <c r="H656" s="527">
        <v>200</v>
      </c>
      <c r="I656" s="511">
        <v>18.78</v>
      </c>
      <c r="J656" s="512">
        <v>0.08</v>
      </c>
      <c r="K656" s="512">
        <f t="shared" si="158"/>
        <v>3755.92</v>
      </c>
      <c r="L656" s="510"/>
      <c r="M656" s="512"/>
    </row>
    <row r="657" spans="1:13" x14ac:dyDescent="0.25">
      <c r="A657" s="614"/>
      <c r="B657" s="559">
        <v>42670</v>
      </c>
      <c r="C657" s="510">
        <v>500</v>
      </c>
      <c r="D657" s="511">
        <v>13.88</v>
      </c>
      <c r="E657" s="512">
        <v>0</v>
      </c>
      <c r="F657" s="512">
        <f t="shared" si="160"/>
        <v>6940</v>
      </c>
      <c r="G657" s="509">
        <v>42734</v>
      </c>
      <c r="H657" s="527">
        <v>1000</v>
      </c>
      <c r="I657" s="511">
        <v>17.72</v>
      </c>
      <c r="J657" s="512">
        <v>0.39</v>
      </c>
      <c r="K657" s="512">
        <f t="shared" si="158"/>
        <v>17719.61</v>
      </c>
      <c r="L657" s="510"/>
      <c r="M657" s="512"/>
    </row>
    <row r="658" spans="1:13" x14ac:dyDescent="0.25">
      <c r="A658" s="510"/>
      <c r="B658" s="559">
        <v>42671</v>
      </c>
      <c r="C658" s="510">
        <v>1000</v>
      </c>
      <c r="D658" s="511">
        <v>14.15</v>
      </c>
      <c r="E658" s="512">
        <v>0</v>
      </c>
      <c r="F658" s="512">
        <f t="shared" si="160"/>
        <v>14150</v>
      </c>
      <c r="G658" s="509">
        <v>42739</v>
      </c>
      <c r="H658" s="527">
        <v>500</v>
      </c>
      <c r="I658" s="511">
        <v>18.079999999999998</v>
      </c>
      <c r="J658" s="512">
        <v>0.2</v>
      </c>
      <c r="K658" s="512">
        <f t="shared" si="158"/>
        <v>9039.7999999999993</v>
      </c>
      <c r="L658" s="510"/>
      <c r="M658" s="512"/>
    </row>
    <row r="659" spans="1:13" x14ac:dyDescent="0.25">
      <c r="A659" s="510"/>
      <c r="B659" s="559">
        <v>42674</v>
      </c>
      <c r="C659" s="510">
        <v>300</v>
      </c>
      <c r="D659" s="511">
        <v>13.28</v>
      </c>
      <c r="E659" s="512">
        <v>-1.5</v>
      </c>
      <c r="F659" s="512">
        <f t="shared" si="160"/>
        <v>3982.5</v>
      </c>
      <c r="G659" s="509">
        <v>42748</v>
      </c>
      <c r="H659" s="527">
        <v>500</v>
      </c>
      <c r="I659" s="511">
        <v>17.48</v>
      </c>
      <c r="J659" s="512">
        <v>0.19</v>
      </c>
      <c r="K659" s="512">
        <f t="shared" si="158"/>
        <v>8739.81</v>
      </c>
      <c r="L659" s="510"/>
      <c r="M659" s="512"/>
    </row>
    <row r="660" spans="1:13" x14ac:dyDescent="0.25">
      <c r="A660" s="510"/>
      <c r="B660" s="559">
        <v>42674</v>
      </c>
      <c r="C660" s="510">
        <v>200</v>
      </c>
      <c r="D660" s="511">
        <v>13.15</v>
      </c>
      <c r="E660" s="512">
        <v>0.02</v>
      </c>
      <c r="F660" s="512">
        <f t="shared" si="160"/>
        <v>2630.02</v>
      </c>
      <c r="G660" s="509">
        <v>42761</v>
      </c>
      <c r="H660" s="527">
        <v>1000</v>
      </c>
      <c r="I660" s="511">
        <v>17.899999999999999</v>
      </c>
      <c r="J660" s="512">
        <v>0.39</v>
      </c>
      <c r="K660" s="512">
        <f t="shared" si="158"/>
        <v>17899.61</v>
      </c>
      <c r="L660" s="510"/>
      <c r="M660" s="512"/>
    </row>
    <row r="661" spans="1:13" x14ac:dyDescent="0.25">
      <c r="A661" s="510"/>
      <c r="B661" s="559">
        <v>42676</v>
      </c>
      <c r="C661" s="510">
        <v>200</v>
      </c>
      <c r="D661" s="511">
        <v>12.89</v>
      </c>
      <c r="E661" s="512">
        <v>0</v>
      </c>
      <c r="F661" s="512">
        <f t="shared" si="160"/>
        <v>2578</v>
      </c>
      <c r="G661" s="509">
        <v>42766</v>
      </c>
      <c r="H661" s="527">
        <v>300</v>
      </c>
      <c r="I661" s="511">
        <v>16.649999999999999</v>
      </c>
      <c r="J661" s="512">
        <v>0.11</v>
      </c>
      <c r="K661" s="512">
        <f t="shared" si="158"/>
        <v>4994.8900000000003</v>
      </c>
      <c r="L661" s="510"/>
      <c r="M661" s="512"/>
    </row>
    <row r="662" spans="1:13" x14ac:dyDescent="0.25">
      <c r="A662" s="510"/>
      <c r="B662" s="559">
        <v>42678</v>
      </c>
      <c r="C662" s="510">
        <v>500</v>
      </c>
      <c r="D662" s="511">
        <v>13.69</v>
      </c>
      <c r="E662" s="512">
        <v>0</v>
      </c>
      <c r="F662" s="512">
        <f t="shared" si="160"/>
        <v>6845</v>
      </c>
      <c r="G662" s="509">
        <v>42767</v>
      </c>
      <c r="H662" s="527">
        <v>612</v>
      </c>
      <c r="I662" s="511">
        <v>17.03</v>
      </c>
      <c r="J662" s="512">
        <v>0.23</v>
      </c>
      <c r="K662" s="512">
        <f t="shared" si="158"/>
        <v>10422.130000000001</v>
      </c>
      <c r="L662" s="510"/>
      <c r="M662" s="512"/>
    </row>
    <row r="663" spans="1:13" x14ac:dyDescent="0.25">
      <c r="A663" s="510"/>
      <c r="B663" s="559">
        <v>42678</v>
      </c>
      <c r="C663" s="510">
        <v>500</v>
      </c>
      <c r="D663" s="511">
        <v>13.69</v>
      </c>
      <c r="E663" s="512">
        <v>0</v>
      </c>
      <c r="F663" s="512">
        <f>C663*D663+E663</f>
        <v>6845</v>
      </c>
      <c r="G663" s="509">
        <v>42767</v>
      </c>
      <c r="H663" s="527">
        <v>288</v>
      </c>
      <c r="I663" s="511">
        <v>17.12</v>
      </c>
      <c r="J663" s="512">
        <v>0.11</v>
      </c>
      <c r="K663" s="512">
        <f t="shared" si="158"/>
        <v>4930.4500000000007</v>
      </c>
      <c r="L663" s="510"/>
      <c r="M663" s="512"/>
    </row>
    <row r="664" spans="1:13" x14ac:dyDescent="0.25">
      <c r="A664" s="510"/>
      <c r="B664" s="559">
        <v>42691</v>
      </c>
      <c r="C664" s="510">
        <v>150</v>
      </c>
      <c r="D664" s="511">
        <v>15.48</v>
      </c>
      <c r="E664" s="512">
        <v>0</v>
      </c>
      <c r="F664" s="512">
        <f t="shared" ref="F664:F680" si="161">C664*D664+E664</f>
        <v>2322</v>
      </c>
      <c r="G664" s="509">
        <v>42767</v>
      </c>
      <c r="H664" s="527">
        <v>700</v>
      </c>
      <c r="I664" s="511">
        <v>16.57</v>
      </c>
      <c r="J664" s="512">
        <v>0.25</v>
      </c>
      <c r="K664" s="512">
        <f t="shared" si="158"/>
        <v>11598.75</v>
      </c>
      <c r="L664" s="510"/>
      <c r="M664" s="512"/>
    </row>
    <row r="665" spans="1:13" x14ac:dyDescent="0.25">
      <c r="A665" s="510"/>
      <c r="B665" s="559">
        <v>42691</v>
      </c>
      <c r="C665" s="510">
        <v>300</v>
      </c>
      <c r="D665" s="511">
        <v>15.48</v>
      </c>
      <c r="E665" s="512">
        <v>0</v>
      </c>
      <c r="F665" s="512">
        <f t="shared" si="161"/>
        <v>4644</v>
      </c>
      <c r="G665" s="509">
        <v>42768</v>
      </c>
      <c r="H665" s="527">
        <v>200</v>
      </c>
      <c r="I665" s="511">
        <v>16.7</v>
      </c>
      <c r="J665" s="512">
        <v>7.0000000000000007E-2</v>
      </c>
      <c r="K665" s="512">
        <f t="shared" si="158"/>
        <v>3339.93</v>
      </c>
      <c r="L665" s="510"/>
      <c r="M665" s="512"/>
    </row>
    <row r="666" spans="1:13" x14ac:dyDescent="0.25">
      <c r="A666" s="510"/>
      <c r="B666" s="559">
        <v>42696</v>
      </c>
      <c r="C666" s="510">
        <v>1000</v>
      </c>
      <c r="D666" s="511">
        <v>16.12</v>
      </c>
      <c r="E666" s="512">
        <v>0</v>
      </c>
      <c r="F666" s="512">
        <f t="shared" si="161"/>
        <v>16120.000000000002</v>
      </c>
      <c r="G666" s="509">
        <v>42768</v>
      </c>
      <c r="H666" s="527">
        <v>500</v>
      </c>
      <c r="I666" s="511">
        <v>16.600000000000001</v>
      </c>
      <c r="J666" s="512">
        <v>-1.82</v>
      </c>
      <c r="K666" s="512">
        <f t="shared" si="158"/>
        <v>8301.82</v>
      </c>
      <c r="L666" s="510"/>
      <c r="M666" s="512"/>
    </row>
    <row r="667" spans="1:13" x14ac:dyDescent="0.25">
      <c r="A667" s="510"/>
      <c r="B667" s="559">
        <v>42699</v>
      </c>
      <c r="C667" s="510">
        <v>200</v>
      </c>
      <c r="D667" s="511">
        <v>16.28</v>
      </c>
      <c r="E667" s="512">
        <v>0</v>
      </c>
      <c r="F667" s="512">
        <f t="shared" si="161"/>
        <v>3256</v>
      </c>
      <c r="G667" s="509">
        <v>42768</v>
      </c>
      <c r="H667" s="527">
        <v>500</v>
      </c>
      <c r="I667" s="511">
        <v>16.75</v>
      </c>
      <c r="J667" s="512">
        <v>0.18</v>
      </c>
      <c r="K667" s="512">
        <f t="shared" si="158"/>
        <v>8374.82</v>
      </c>
      <c r="L667" s="510"/>
      <c r="M667" s="512"/>
    </row>
    <row r="668" spans="1:13" x14ac:dyDescent="0.25">
      <c r="A668" s="614"/>
      <c r="B668" s="559">
        <v>42699</v>
      </c>
      <c r="C668" s="510">
        <v>500</v>
      </c>
      <c r="D668" s="511">
        <v>16.16</v>
      </c>
      <c r="E668" s="512">
        <v>0</v>
      </c>
      <c r="F668" s="512">
        <f t="shared" si="161"/>
        <v>8080</v>
      </c>
      <c r="G668" s="509">
        <v>42769</v>
      </c>
      <c r="H668" s="615">
        <v>400</v>
      </c>
      <c r="I668" s="616">
        <v>16.95</v>
      </c>
      <c r="J668" s="617">
        <v>0.15</v>
      </c>
      <c r="K668" s="617">
        <f t="shared" si="158"/>
        <v>6779.85</v>
      </c>
      <c r="L668" s="510"/>
      <c r="M668" s="512"/>
    </row>
    <row r="669" spans="1:13" x14ac:dyDescent="0.25">
      <c r="A669" s="614"/>
      <c r="B669" s="559">
        <v>42702</v>
      </c>
      <c r="C669" s="510">
        <v>500</v>
      </c>
      <c r="D669" s="511">
        <v>16.059999999999999</v>
      </c>
      <c r="E669" s="512">
        <v>0</v>
      </c>
      <c r="F669" s="512">
        <f t="shared" si="161"/>
        <v>8029.9999999999991</v>
      </c>
      <c r="G669" s="509">
        <v>42769</v>
      </c>
      <c r="H669" s="615">
        <v>300</v>
      </c>
      <c r="I669" s="616">
        <v>17.32</v>
      </c>
      <c r="J669" s="617">
        <v>0.11</v>
      </c>
      <c r="K669" s="617">
        <f t="shared" si="158"/>
        <v>5195.8900000000003</v>
      </c>
      <c r="L669" s="510"/>
      <c r="M669" s="512"/>
    </row>
    <row r="670" spans="1:13" x14ac:dyDescent="0.25">
      <c r="A670" s="614"/>
      <c r="B670" s="559">
        <v>42702</v>
      </c>
      <c r="C670" s="510">
        <v>200</v>
      </c>
      <c r="D670" s="511">
        <v>15.8</v>
      </c>
      <c r="E670" s="512">
        <v>0</v>
      </c>
      <c r="F670" s="512">
        <f t="shared" si="161"/>
        <v>3160</v>
      </c>
      <c r="G670" s="509">
        <v>42781</v>
      </c>
      <c r="H670" s="527">
        <v>600</v>
      </c>
      <c r="I670" s="511">
        <v>16.52</v>
      </c>
      <c r="J670" s="512">
        <v>0.22</v>
      </c>
      <c r="K670" s="512">
        <f t="shared" si="158"/>
        <v>9911.7800000000007</v>
      </c>
      <c r="L670" s="510"/>
      <c r="M670" s="512"/>
    </row>
    <row r="671" spans="1:13" x14ac:dyDescent="0.25">
      <c r="A671" s="614"/>
      <c r="B671" s="559">
        <v>42702</v>
      </c>
      <c r="C671" s="510">
        <v>300</v>
      </c>
      <c r="D671" s="511">
        <v>15.65</v>
      </c>
      <c r="E671" s="512">
        <v>0</v>
      </c>
      <c r="F671" s="512">
        <f t="shared" si="161"/>
        <v>4695</v>
      </c>
      <c r="G671" s="509">
        <v>42781</v>
      </c>
      <c r="H671" s="527">
        <v>300</v>
      </c>
      <c r="I671" s="511">
        <v>16.440000000000001</v>
      </c>
      <c r="J671" s="512">
        <v>0.11</v>
      </c>
      <c r="K671" s="512">
        <f t="shared" si="158"/>
        <v>4931.8900000000003</v>
      </c>
      <c r="L671" s="510"/>
      <c r="M671" s="512"/>
    </row>
    <row r="672" spans="1:13" x14ac:dyDescent="0.25">
      <c r="A672" s="510"/>
      <c r="B672" s="559">
        <v>42703</v>
      </c>
      <c r="C672" s="510">
        <v>300</v>
      </c>
      <c r="D672" s="511">
        <v>14.78</v>
      </c>
      <c r="E672" s="512">
        <v>0</v>
      </c>
      <c r="F672" s="512">
        <f t="shared" si="161"/>
        <v>4434</v>
      </c>
      <c r="G672" s="509">
        <v>42782</v>
      </c>
      <c r="H672" s="527">
        <v>300</v>
      </c>
      <c r="I672" s="511">
        <v>17</v>
      </c>
      <c r="J672" s="512">
        <v>0.11</v>
      </c>
      <c r="K672" s="512">
        <f t="shared" si="158"/>
        <v>5099.8900000000003</v>
      </c>
      <c r="L672" s="510"/>
      <c r="M672" s="512"/>
    </row>
    <row r="673" spans="1:13" x14ac:dyDescent="0.25">
      <c r="A673" s="510"/>
      <c r="B673" s="559">
        <v>42705</v>
      </c>
      <c r="C673" s="510">
        <v>350</v>
      </c>
      <c r="D673" s="511">
        <v>17.600000000000001</v>
      </c>
      <c r="E673" s="512">
        <v>0</v>
      </c>
      <c r="F673" s="512">
        <f t="shared" si="161"/>
        <v>6160.0000000000009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42711</v>
      </c>
      <c r="C674" s="510">
        <v>500</v>
      </c>
      <c r="D674" s="511">
        <v>18.12</v>
      </c>
      <c r="E674" s="512">
        <v>0</v>
      </c>
      <c r="F674" s="512">
        <f t="shared" si="161"/>
        <v>9060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42713</v>
      </c>
      <c r="C675" s="510">
        <v>500</v>
      </c>
      <c r="D675" s="511">
        <v>18.12</v>
      </c>
      <c r="E675" s="512">
        <v>0</v>
      </c>
      <c r="F675" s="512">
        <f t="shared" si="161"/>
        <v>9060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>
        <v>42718</v>
      </c>
      <c r="C676" s="510">
        <v>200</v>
      </c>
      <c r="D676" s="511">
        <v>18.73</v>
      </c>
      <c r="E676" s="512">
        <v>-1</v>
      </c>
      <c r="F676" s="512">
        <f t="shared" si="161"/>
        <v>3745</v>
      </c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>
        <v>42733</v>
      </c>
      <c r="C677" s="510">
        <v>1000</v>
      </c>
      <c r="D677" s="511">
        <v>17.64</v>
      </c>
      <c r="E677" s="512">
        <v>-1.5</v>
      </c>
      <c r="F677" s="512">
        <f t="shared" si="161"/>
        <v>17638.5</v>
      </c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>
        <v>42734</v>
      </c>
      <c r="C678" s="510">
        <v>1000</v>
      </c>
      <c r="D678" s="511">
        <v>17.329999999999998</v>
      </c>
      <c r="E678" s="512">
        <v>0</v>
      </c>
      <c r="F678" s="512">
        <f t="shared" si="161"/>
        <v>17330</v>
      </c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>
        <v>42741</v>
      </c>
      <c r="C679" s="510">
        <v>500</v>
      </c>
      <c r="D679" s="511">
        <v>17.88</v>
      </c>
      <c r="E679" s="512">
        <v>0</v>
      </c>
      <c r="F679" s="512">
        <f t="shared" si="161"/>
        <v>8940</v>
      </c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510"/>
      <c r="B680" s="559">
        <v>42748</v>
      </c>
      <c r="C680" s="510">
        <v>500</v>
      </c>
      <c r="D680" s="511">
        <v>17.260000000000002</v>
      </c>
      <c r="E680" s="512">
        <v>0</v>
      </c>
      <c r="F680" s="512">
        <f t="shared" si="161"/>
        <v>8630</v>
      </c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510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510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613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613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613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613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10"/>
      <c r="B699" s="559"/>
      <c r="C699" s="510"/>
      <c r="D699" s="511"/>
      <c r="E699" s="512"/>
      <c r="F699" s="512"/>
      <c r="G699" s="510"/>
      <c r="H699" s="527"/>
      <c r="I699" s="511"/>
      <c r="J699" s="512"/>
      <c r="K699" s="512"/>
      <c r="L699" s="510"/>
      <c r="M699" s="512"/>
    </row>
    <row r="700" spans="1:13" x14ac:dyDescent="0.25">
      <c r="A700" s="510"/>
      <c r="B700" s="559"/>
      <c r="C700" s="510"/>
      <c r="D700" s="511"/>
      <c r="E700" s="512"/>
      <c r="F700" s="512"/>
      <c r="G700" s="510"/>
      <c r="H700" s="527"/>
      <c r="I700" s="511"/>
      <c r="J700" s="512"/>
      <c r="K700" s="512"/>
      <c r="L700" s="510"/>
      <c r="M700" s="512"/>
    </row>
    <row r="701" spans="1:13" x14ac:dyDescent="0.25">
      <c r="A701" s="510"/>
      <c r="B701" s="559"/>
      <c r="C701" s="510"/>
      <c r="D701" s="511"/>
      <c r="E701" s="512"/>
      <c r="F701" s="512"/>
      <c r="G701" s="510"/>
      <c r="H701" s="527"/>
      <c r="I701" s="511"/>
      <c r="J701" s="512"/>
      <c r="K701" s="512"/>
      <c r="L701" s="510"/>
      <c r="M701" s="512"/>
    </row>
    <row r="702" spans="1:13" x14ac:dyDescent="0.25">
      <c r="A702" s="510"/>
      <c r="B702" s="559"/>
      <c r="C702" s="510"/>
      <c r="D702" s="511"/>
      <c r="E702" s="512"/>
      <c r="F702" s="512"/>
      <c r="G702" s="510"/>
      <c r="H702" s="527"/>
      <c r="I702" s="511"/>
      <c r="J702" s="512"/>
      <c r="K702" s="512"/>
      <c r="L702" s="510"/>
      <c r="M702" s="512"/>
    </row>
    <row r="703" spans="1:13" x14ac:dyDescent="0.25">
      <c r="A703" s="510"/>
      <c r="B703" s="559"/>
      <c r="C703" s="510"/>
      <c r="D703" s="511"/>
      <c r="E703" s="512"/>
      <c r="F703" s="512"/>
      <c r="G703" s="510"/>
      <c r="H703" s="527"/>
      <c r="I703" s="511"/>
      <c r="J703" s="512"/>
      <c r="K703" s="512"/>
      <c r="L703" s="510"/>
      <c r="M703" s="512"/>
    </row>
    <row r="704" spans="1:13" x14ac:dyDescent="0.25">
      <c r="A704" s="529" t="s">
        <v>81</v>
      </c>
      <c r="B704" s="618"/>
      <c r="C704" s="552">
        <f>SUM(C443:C703)</f>
        <v>133812</v>
      </c>
      <c r="D704" s="531"/>
      <c r="E704" s="531"/>
      <c r="F704" s="531">
        <f>SUM(F443:F703)</f>
        <v>1899450.8389999999</v>
      </c>
      <c r="G704" s="530"/>
      <c r="H704" s="552">
        <f>SUM(H443:H703)</f>
        <v>133812</v>
      </c>
      <c r="I704" s="619"/>
      <c r="J704" s="531"/>
      <c r="K704" s="531">
        <f>SUM(K443:K703)</f>
        <v>1911314.2100000016</v>
      </c>
      <c r="L704" s="530"/>
      <c r="M704" s="531">
        <f>SUM(M443:M453)</f>
        <v>2752.2000000000003</v>
      </c>
    </row>
    <row r="705" spans="1:13" ht="15.75" thickBot="1" x14ac:dyDescent="0.3">
      <c r="A705" s="532" t="s">
        <v>194</v>
      </c>
      <c r="B705" s="620"/>
      <c r="C705" s="534">
        <f>SumByColor($A$72, C443:C703)</f>
        <v>0</v>
      </c>
      <c r="D705" s="534"/>
      <c r="E705" s="534"/>
      <c r="F705" s="535">
        <f>SumByColor($A$72, F443:F703)</f>
        <v>0</v>
      </c>
      <c r="G705" s="534"/>
      <c r="H705" s="534">
        <f>SumByColor($A$72, H443:H703)</f>
        <v>0</v>
      </c>
      <c r="I705" s="534"/>
      <c r="J705" s="535"/>
      <c r="K705" s="535">
        <f>SumByColor($A$72, K443:K703)</f>
        <v>0</v>
      </c>
      <c r="L705" s="534"/>
      <c r="M705" s="535">
        <f>SumByColor($A$72, M443:M703)</f>
        <v>0</v>
      </c>
    </row>
    <row r="706" spans="1:13" x14ac:dyDescent="0.25">
      <c r="A706" s="510"/>
      <c r="B706" s="559"/>
      <c r="C706" s="510"/>
      <c r="D706" s="511"/>
      <c r="E706" s="512"/>
      <c r="F706" s="512"/>
      <c r="G706" s="510"/>
      <c r="H706" s="527"/>
      <c r="I706" s="511"/>
      <c r="J706" s="512"/>
      <c r="K706" s="512"/>
      <c r="L706" s="510"/>
      <c r="M706" s="512"/>
    </row>
  </sheetData>
  <mergeCells count="3">
    <mergeCell ref="O41:P41"/>
    <mergeCell ref="Z2:AB2"/>
    <mergeCell ref="Z3:AB3"/>
  </mergeCells>
  <conditionalFormatting sqref="F189:F207 H189:H207 H342 F342 H413:H437 F413:F437">
    <cfRule type="expression" dxfId="1709" priority="109">
      <formula>F189&gt;0</formula>
    </cfRule>
    <cfRule type="expression" dxfId="1708" priority="110">
      <formula>F189&lt;0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82:F188">
    <cfRule type="expression" dxfId="1707" priority="102">
      <formula>F182&gt;0</formula>
    </cfRule>
    <cfRule type="expression" dxfId="1706" priority="103">
      <formula>F182&lt;0</formula>
    </cfRule>
  </conditionalFormatting>
  <conditionalFormatting sqref="H182:H188">
    <cfRule type="expression" dxfId="1705" priority="98">
      <formula>H182&gt;0</formula>
    </cfRule>
    <cfRule type="expression" dxfId="1704" priority="99">
      <formula>H182&lt;0</formula>
    </cfRule>
  </conditionalFormatting>
  <conditionalFormatting sqref="Q8">
    <cfRule type="expression" dxfId="1703" priority="84">
      <formula>Q8&gt;0</formula>
    </cfRule>
    <cfRule type="expression" dxfId="1702" priority="85">
      <formula>Q8&lt;0</formula>
    </cfRule>
  </conditionalFormatting>
  <conditionalFormatting sqref="Q7">
    <cfRule type="expression" dxfId="1701" priority="86">
      <formula>Q7&gt;0</formula>
    </cfRule>
    <cfRule type="expression" dxfId="1700" priority="87">
      <formula>Q7&lt;0</formula>
    </cfRule>
  </conditionalFormatting>
  <conditionalFormatting sqref="F290:F296">
    <cfRule type="expression" dxfId="1699" priority="58">
      <formula>F290&gt;0</formula>
    </cfRule>
    <cfRule type="expression" dxfId="1698" priority="59">
      <formula>F290&lt;0</formula>
    </cfRule>
  </conditionalFormatting>
  <conditionalFormatting sqref="F215:F233 H215:H233">
    <cfRule type="expression" dxfId="1697" priority="80">
      <formula>F215&gt;0</formula>
    </cfRule>
    <cfRule type="expression" dxfId="1696" priority="81">
      <formula>F215&lt;0</formula>
    </cfRule>
  </conditionalFormatting>
  <conditionalFormatting sqref="F208:F214">
    <cfRule type="expression" dxfId="1695" priority="78">
      <formula>F208&gt;0</formula>
    </cfRule>
    <cfRule type="expression" dxfId="1694" priority="79">
      <formula>F208&lt;0</formula>
    </cfRule>
  </conditionalFormatting>
  <conditionalFormatting sqref="H208:H214">
    <cfRule type="expression" dxfId="1693" priority="76">
      <formula>H208&gt;0</formula>
    </cfRule>
    <cfRule type="expression" dxfId="1692" priority="77">
      <formula>H208&lt;0</formula>
    </cfRule>
  </conditionalFormatting>
  <conditionalFormatting sqref="F241:F259 H241:H259">
    <cfRule type="expression" dxfId="1691" priority="74">
      <formula>F241&gt;0</formula>
    </cfRule>
    <cfRule type="expression" dxfId="1690" priority="75">
      <formula>F241&lt;0</formula>
    </cfRule>
  </conditionalFormatting>
  <conditionalFormatting sqref="F234:F240">
    <cfRule type="expression" dxfId="1689" priority="72">
      <formula>F234&gt;0</formula>
    </cfRule>
    <cfRule type="expression" dxfId="1688" priority="73">
      <formula>F234&lt;0</formula>
    </cfRule>
  </conditionalFormatting>
  <conditionalFormatting sqref="H234:H240">
    <cfRule type="expression" dxfId="1687" priority="70">
      <formula>H234&gt;0</formula>
    </cfRule>
    <cfRule type="expression" dxfId="1686" priority="71">
      <formula>H234&lt;0</formula>
    </cfRule>
  </conditionalFormatting>
  <conditionalFormatting sqref="F267:F284 H267:H284">
    <cfRule type="expression" dxfId="1685" priority="68">
      <formula>F267&gt;0</formula>
    </cfRule>
    <cfRule type="expression" dxfId="1684" priority="69">
      <formula>F267&lt;0</formula>
    </cfRule>
  </conditionalFormatting>
  <conditionalFormatting sqref="F260:F266">
    <cfRule type="expression" dxfId="1683" priority="66">
      <formula>F260&gt;0</formula>
    </cfRule>
    <cfRule type="expression" dxfId="1682" priority="67">
      <formula>F260&lt;0</formula>
    </cfRule>
  </conditionalFormatting>
  <conditionalFormatting sqref="H260:H266">
    <cfRule type="expression" dxfId="1681" priority="64">
      <formula>H260&gt;0</formula>
    </cfRule>
    <cfRule type="expression" dxfId="1680" priority="65">
      <formula>H260&lt;0</formula>
    </cfRule>
  </conditionalFormatting>
  <conditionalFormatting sqref="F285:F289 H285:H289">
    <cfRule type="expression" dxfId="1679" priority="62">
      <formula>F285&gt;0</formula>
    </cfRule>
    <cfRule type="expression" dxfId="1678" priority="63">
      <formula>F285&lt;0</formula>
    </cfRule>
  </conditionalFormatting>
  <conditionalFormatting sqref="F297:F312 H297:H312">
    <cfRule type="expression" dxfId="1677" priority="60">
      <formula>F297&gt;0</formula>
    </cfRule>
    <cfRule type="expression" dxfId="1676" priority="61">
      <formula>F297&lt;0</formula>
    </cfRule>
  </conditionalFormatting>
  <conditionalFormatting sqref="H290:H296">
    <cfRule type="expression" dxfId="1675" priority="56">
      <formula>H290&gt;0</formula>
    </cfRule>
    <cfRule type="expression" dxfId="1674" priority="57">
      <formula>H290&lt;0</formula>
    </cfRule>
  </conditionalFormatting>
  <conditionalFormatting sqref="F313 H313">
    <cfRule type="expression" dxfId="1673" priority="54">
      <formula>F313&gt;0</formula>
    </cfRule>
    <cfRule type="expression" dxfId="1672" priority="55">
      <formula>F313&lt;0</formula>
    </cfRule>
  </conditionalFormatting>
  <conditionalFormatting sqref="F314:F318 H314:H318">
    <cfRule type="expression" dxfId="1671" priority="52">
      <formula>F314&gt;0</formula>
    </cfRule>
    <cfRule type="expression" dxfId="1670" priority="53">
      <formula>F314&lt;0</formula>
    </cfRule>
  </conditionalFormatting>
  <conditionalFormatting sqref="F326:F341 H326:H341">
    <cfRule type="expression" dxfId="1669" priority="50">
      <formula>F326&gt;0</formula>
    </cfRule>
    <cfRule type="expression" dxfId="1668" priority="51">
      <formula>F326&lt;0</formula>
    </cfRule>
  </conditionalFormatting>
  <conditionalFormatting sqref="F319:F325">
    <cfRule type="expression" dxfId="1667" priority="48">
      <formula>F319&gt;0</formula>
    </cfRule>
    <cfRule type="expression" dxfId="1666" priority="49">
      <formula>F319&lt;0</formula>
    </cfRule>
  </conditionalFormatting>
  <conditionalFormatting sqref="H319:H325">
    <cfRule type="expression" dxfId="1665" priority="46">
      <formula>H319&gt;0</formula>
    </cfRule>
    <cfRule type="expression" dxfId="1664" priority="47">
      <formula>H319&lt;0</formula>
    </cfRule>
  </conditionalFormatting>
  <conditionalFormatting sqref="F343:F348 H343:H348">
    <cfRule type="expression" dxfId="1663" priority="44">
      <formula>F343&gt;0</formula>
    </cfRule>
    <cfRule type="expression" dxfId="1662" priority="45">
      <formula>F343&lt;0</formula>
    </cfRule>
  </conditionalFormatting>
  <conditionalFormatting sqref="F349 H349">
    <cfRule type="expression" dxfId="1661" priority="42">
      <formula>F349&gt;0</formula>
    </cfRule>
    <cfRule type="expression" dxfId="1660" priority="43">
      <formula>F349&lt;0</formula>
    </cfRule>
  </conditionalFormatting>
  <conditionalFormatting sqref="F350:F354 H350:H354">
    <cfRule type="expression" dxfId="1659" priority="40">
      <formula>F350&gt;0</formula>
    </cfRule>
    <cfRule type="expression" dxfId="1658" priority="41">
      <formula>F350&lt;0</formula>
    </cfRule>
  </conditionalFormatting>
  <conditionalFormatting sqref="F362:F377 H362:H377">
    <cfRule type="expression" dxfId="1657" priority="38">
      <formula>F362&gt;0</formula>
    </cfRule>
    <cfRule type="expression" dxfId="1656" priority="39">
      <formula>F362&lt;0</formula>
    </cfRule>
  </conditionalFormatting>
  <conditionalFormatting sqref="F355:F361">
    <cfRule type="expression" dxfId="1655" priority="36">
      <formula>F355&gt;0</formula>
    </cfRule>
    <cfRule type="expression" dxfId="1654" priority="37">
      <formula>F355&lt;0</formula>
    </cfRule>
  </conditionalFormatting>
  <conditionalFormatting sqref="H355:H361">
    <cfRule type="expression" dxfId="1653" priority="34">
      <formula>H355&gt;0</formula>
    </cfRule>
    <cfRule type="expression" dxfId="1652" priority="35">
      <formula>H355&lt;0</formula>
    </cfRule>
  </conditionalFormatting>
  <conditionalFormatting sqref="F378:F383 H378:H383">
    <cfRule type="expression" dxfId="1651" priority="32">
      <formula>F378&gt;0</formula>
    </cfRule>
    <cfRule type="expression" dxfId="1650" priority="33">
      <formula>F378&lt;0</formula>
    </cfRule>
  </conditionalFormatting>
  <conditionalFormatting sqref="F384 H384">
    <cfRule type="expression" dxfId="1649" priority="30">
      <formula>F384&gt;0</formula>
    </cfRule>
    <cfRule type="expression" dxfId="1648" priority="31">
      <formula>F384&lt;0</formula>
    </cfRule>
  </conditionalFormatting>
  <conditionalFormatting sqref="F385:F389 H385:H389">
    <cfRule type="expression" dxfId="1647" priority="28">
      <formula>F385&gt;0</formula>
    </cfRule>
    <cfRule type="expression" dxfId="1646" priority="29">
      <formula>F385&lt;0</formula>
    </cfRule>
  </conditionalFormatting>
  <conditionalFormatting sqref="F397:F412 H397:H412">
    <cfRule type="expression" dxfId="1645" priority="26">
      <formula>F397&gt;0</formula>
    </cfRule>
    <cfRule type="expression" dxfId="1644" priority="27">
      <formula>F397&lt;0</formula>
    </cfRule>
  </conditionalFormatting>
  <conditionalFormatting sqref="F390:F396">
    <cfRule type="expression" dxfId="1643" priority="24">
      <formula>F390&gt;0</formula>
    </cfRule>
    <cfRule type="expression" dxfId="1642" priority="25">
      <formula>F390&lt;0</formula>
    </cfRule>
  </conditionalFormatting>
  <conditionalFormatting sqref="H390:H396">
    <cfRule type="expression" dxfId="1641" priority="22">
      <formula>H390&gt;0</formula>
    </cfRule>
    <cfRule type="expression" dxfId="1640" priority="23">
      <formula>H390&lt;0</formula>
    </cfRule>
  </conditionalFormatting>
  <conditionalFormatting sqref="M441">
    <cfRule type="expression" dxfId="1639" priority="20">
      <formula>M441&gt;0</formula>
    </cfRule>
    <cfRule type="expression" dxfId="1638" priority="21">
      <formula>M441&lt;0</formula>
    </cfRule>
  </conditionalFormatting>
  <conditionalFormatting sqref="F94:F179 H94:H179">
    <cfRule type="expression" dxfId="1637" priority="18">
      <formula>F94&gt;0</formula>
    </cfRule>
    <cfRule type="expression" dxfId="1636" priority="19">
      <formula>F94&lt;0</formula>
    </cfRule>
  </conditionalFormatting>
  <conditionalFormatting sqref="F82:F93">
    <cfRule type="expression" dxfId="1635" priority="16">
      <formula>F82&gt;0</formula>
    </cfRule>
    <cfRule type="expression" dxfId="1634" priority="17">
      <formula>F82&lt;0</formula>
    </cfRule>
  </conditionalFormatting>
  <conditionalFormatting sqref="H82:H93">
    <cfRule type="expression" dxfId="1633" priority="14">
      <formula>H82&gt;0</formula>
    </cfRule>
    <cfRule type="expression" dxfId="1632" priority="15">
      <formula>H82&lt;0</formula>
    </cfRule>
  </conditionalFormatting>
  <conditionalFormatting sqref="F76:F81 H76:H81">
    <cfRule type="expression" dxfId="1631" priority="12">
      <formula>F76&gt;0</formula>
    </cfRule>
    <cfRule type="expression" dxfId="1630" priority="13">
      <formula>F76&lt;0</formula>
    </cfRule>
  </conditionalFormatting>
  <conditionalFormatting sqref="J78:K78">
    <cfRule type="expression" dxfId="1629" priority="10">
      <formula>J78&gt;0</formula>
    </cfRule>
    <cfRule type="expression" dxfId="1628" priority="11">
      <formula>J78&lt;0</formula>
    </cfRule>
  </conditionalFormatting>
  <conditionalFormatting sqref="J79:K85 K84:K179">
    <cfRule type="expression" dxfId="1627" priority="8">
      <formula>J79&gt;0</formula>
    </cfRule>
    <cfRule type="expression" dxfId="1626" priority="9">
      <formula>J79&lt;0</formula>
    </cfRule>
  </conditionalFormatting>
  <conditionalFormatting sqref="L78:L160 L167 L169">
    <cfRule type="expression" dxfId="1625" priority="4">
      <formula>L78&gt;0</formula>
    </cfRule>
    <cfRule type="expression" dxfId="1624" priority="5">
      <formula>L78&lt;0</formula>
    </cfRule>
  </conditionalFormatting>
  <conditionalFormatting sqref="Q10">
    <cfRule type="expression" dxfId="1623" priority="2">
      <formula>Q10&gt;0</formula>
    </cfRule>
    <cfRule type="expression" dxfId="162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4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821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884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885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15.0999</v>
      </c>
      <c r="R4" s="508">
        <v>-9.5999999999999992E-3</v>
      </c>
      <c r="T4" s="159"/>
      <c r="U4" s="1" t="s">
        <v>933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3019.98</v>
      </c>
      <c r="T5" s="1">
        <v>43112</v>
      </c>
      <c r="U5" t="s">
        <v>931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-470.02</v>
      </c>
      <c r="R7">
        <v>200</v>
      </c>
      <c r="T7" s="1">
        <v>43117</v>
      </c>
      <c r="U7" t="s">
        <v>938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-470.02</v>
      </c>
      <c r="U8" t="s">
        <v>939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-0.13467621776504299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3.1788289988675424E-2</v>
      </c>
      <c r="R11">
        <f>0.12</f>
        <v>0.12</v>
      </c>
      <c r="T11" s="159">
        <v>43124</v>
      </c>
      <c r="U11" t="s">
        <v>932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5" t="s">
        <v>78</v>
      </c>
      <c r="P14" s="825"/>
      <c r="W14" s="134"/>
    </row>
    <row r="15" spans="1:23" ht="15.75" thickTop="1" x14ac:dyDescent="0.25">
      <c r="H15" s="70"/>
      <c r="O15" s="81">
        <v>1.1000000000000001</v>
      </c>
      <c r="P15" s="81">
        <f>O15*$Q$4</f>
        <v>16.60989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16.458891000000001</v>
      </c>
      <c r="W16" s="134"/>
    </row>
    <row r="17" spans="1:23" x14ac:dyDescent="0.25">
      <c r="O17" s="81">
        <v>1.08</v>
      </c>
      <c r="P17" s="81">
        <f t="shared" si="0"/>
        <v>16.307892000000002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16.156893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16.005894000000001</v>
      </c>
      <c r="W19" s="134"/>
    </row>
    <row r="20" spans="1:23" x14ac:dyDescent="0.25">
      <c r="O20" s="81">
        <v>1.05</v>
      </c>
      <c r="P20" s="81">
        <f t="shared" si="0"/>
        <v>15.854895000000001</v>
      </c>
      <c r="W20" s="134"/>
    </row>
    <row r="21" spans="1:23" x14ac:dyDescent="0.25">
      <c r="O21" s="81">
        <v>1.04</v>
      </c>
      <c r="P21" s="81">
        <f t="shared" si="0"/>
        <v>15.703896</v>
      </c>
      <c r="W21" s="134"/>
    </row>
    <row r="22" spans="1:23" x14ac:dyDescent="0.25">
      <c r="O22" s="81">
        <v>1.03</v>
      </c>
      <c r="P22" s="81">
        <f t="shared" si="0"/>
        <v>15.552897</v>
      </c>
      <c r="W22" s="134"/>
    </row>
    <row r="23" spans="1:23" x14ac:dyDescent="0.25">
      <c r="O23" s="81">
        <v>1.02</v>
      </c>
      <c r="P23" s="81">
        <f t="shared" si="0"/>
        <v>15.401898000000001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1.01</v>
      </c>
      <c r="P24" s="81">
        <f t="shared" si="0"/>
        <v>15.250899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15.0999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14.948900999999999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14.797901999999999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14.646903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14.495903999999999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14.344904999999999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14.193905999999998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14.042907000000001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13.891908000000001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13.740909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13.58991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1" priority="21">
      <formula>F47&gt;0</formula>
    </cfRule>
    <cfRule type="expression" dxfId="1620" priority="22">
      <formula>F47&lt;0</formula>
    </cfRule>
  </conditionalFormatting>
  <conditionalFormatting sqref="Q7">
    <cfRule type="expression" dxfId="1619" priority="19">
      <formula>Q7&gt;0</formula>
    </cfRule>
    <cfRule type="expression" dxfId="1618" priority="20">
      <formula>Q7&lt;0</formula>
    </cfRule>
  </conditionalFormatting>
  <conditionalFormatting sqref="Q8">
    <cfRule type="expression" dxfId="1617" priority="17">
      <formula>Q8&gt;0</formula>
    </cfRule>
    <cfRule type="expression" dxfId="1616" priority="18">
      <formula>Q8&lt;0</formula>
    </cfRule>
  </conditionalFormatting>
  <conditionalFormatting sqref="F25:F46">
    <cfRule type="expression" dxfId="1615" priority="15">
      <formula>F25&gt;0</formula>
    </cfRule>
    <cfRule type="expression" dxfId="1614" priority="16">
      <formula>F25&lt;0</formula>
    </cfRule>
  </conditionalFormatting>
  <conditionalFormatting sqref="H25:H46">
    <cfRule type="expression" dxfId="1613" priority="13">
      <formula>H25&gt;0</formula>
    </cfRule>
    <cfRule type="expression" dxfId="1612" priority="14">
      <formula>H25&lt;0</formula>
    </cfRule>
  </conditionalFormatting>
  <conditionalFormatting sqref="F89:F110">
    <cfRule type="expression" dxfId="1611" priority="11">
      <formula>F89&gt;0</formula>
    </cfRule>
    <cfRule type="expression" dxfId="1610" priority="12">
      <formula>F89&lt;0</formula>
    </cfRule>
  </conditionalFormatting>
  <conditionalFormatting sqref="H89:H110">
    <cfRule type="expression" dxfId="1609" priority="9">
      <formula>H89&gt;0</formula>
    </cfRule>
    <cfRule type="expression" dxfId="1608" priority="10">
      <formula>H89&lt;0</formula>
    </cfRule>
  </conditionalFormatting>
  <conditionalFormatting sqref="Q10">
    <cfRule type="expression" dxfId="1607" priority="7">
      <formula>Q10&gt;0</formula>
    </cfRule>
    <cfRule type="expression" dxfId="1606" priority="8">
      <formula>Q10&lt;0</formula>
    </cfRule>
  </conditionalFormatting>
  <conditionalFormatting sqref="J25:J38">
    <cfRule type="expression" dxfId="1605" priority="5">
      <formula>J25&gt;0</formula>
    </cfRule>
    <cfRule type="expression" dxfId="1604" priority="6">
      <formula>J25&lt;0</formula>
    </cfRule>
  </conditionalFormatting>
  <conditionalFormatting sqref="K25:K38">
    <cfRule type="expression" dxfId="1603" priority="3">
      <formula>K25&gt;0</formula>
    </cfRule>
    <cfRule type="expression" dxfId="1602" priority="4">
      <formula>K25&lt;0</formula>
    </cfRule>
  </conditionalFormatting>
  <conditionalFormatting sqref="L25:L38">
    <cfRule type="expression" dxfId="1601" priority="1">
      <formula>L25&gt;0</formula>
    </cfRule>
    <cfRule type="expression" dxfId="1600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824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33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3000</v>
      </c>
      <c r="T2" s="581" t="s">
        <v>357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27.429923333333324</v>
      </c>
      <c r="T3" s="1" t="s">
        <v>472</v>
      </c>
      <c r="W3" s="134"/>
      <c r="Y3" s="29">
        <v>43095</v>
      </c>
      <c r="Z3" t="s">
        <v>825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23.99</v>
      </c>
      <c r="R4" s="226">
        <v>-6.3399999999999998E-2</v>
      </c>
      <c r="T4" s="159"/>
      <c r="W4" s="134"/>
      <c r="Z4" t="s">
        <v>831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71970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82289.769999999975</v>
      </c>
      <c r="T6" t="s">
        <v>531</v>
      </c>
      <c r="W6" s="134"/>
      <c r="Y6" s="29">
        <v>43102</v>
      </c>
      <c r="Z6" t="s">
        <v>889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-8571.7999999999811</v>
      </c>
      <c r="R7">
        <v>1800</v>
      </c>
      <c r="W7" s="134"/>
      <c r="Z7" t="s">
        <v>876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-10319.769999999975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-0.12540769040914779</v>
      </c>
      <c r="W9" s="134"/>
      <c r="Y9" s="29">
        <v>43104</v>
      </c>
      <c r="Z9" t="s">
        <v>887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888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2.0842017507294707E-2</v>
      </c>
      <c r="R11">
        <f>0.125</f>
        <v>0.125</v>
      </c>
      <c r="W11" s="134"/>
      <c r="Y11" s="29">
        <v>43105</v>
      </c>
      <c r="Z11" t="s">
        <v>893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992</v>
      </c>
      <c r="Q12" s="1"/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901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902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955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956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89">
        <v>43153</v>
      </c>
      <c r="Z19" t="s">
        <v>996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995</v>
      </c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25" t="s">
        <v>78</v>
      </c>
      <c r="P22" s="825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26.388999999999999</v>
      </c>
      <c r="Q23" s="2"/>
      <c r="W23" s="134"/>
      <c r="Y23" s="789">
        <v>43167</v>
      </c>
      <c r="Z23" t="s">
        <v>1002</v>
      </c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26.149100000000001</v>
      </c>
      <c r="Q24" s="2"/>
      <c r="T24" s="89"/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25.909199999999998</v>
      </c>
      <c r="Q25" s="2"/>
      <c r="T25" s="125"/>
      <c r="U25" s="96"/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25.6693</v>
      </c>
      <c r="Q26" s="2"/>
      <c r="T26" s="91"/>
      <c r="U26" s="86"/>
      <c r="W26" s="134"/>
    </row>
    <row r="27" spans="2:26" x14ac:dyDescent="0.25">
      <c r="B27" s="7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25.429400000000001</v>
      </c>
      <c r="Q27" s="2"/>
      <c r="T27" s="91"/>
      <c r="U27" s="86"/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25.189499999999999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24.9496</v>
      </c>
      <c r="Q29" s="2"/>
      <c r="T29" s="91"/>
      <c r="U29" s="86"/>
      <c r="W29" s="134"/>
    </row>
    <row r="30" spans="2:26" x14ac:dyDescent="0.25">
      <c r="B30" s="485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24.709699999999998</v>
      </c>
      <c r="Q30" s="2"/>
      <c r="T30" s="91"/>
      <c r="U30" s="86"/>
      <c r="W30" s="134"/>
    </row>
    <row r="31" spans="2:26" x14ac:dyDescent="0.25">
      <c r="B31" s="485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24.469799999999999</v>
      </c>
      <c r="Q31" s="2"/>
      <c r="T31" s="91"/>
      <c r="U31" s="86"/>
      <c r="W31" s="134"/>
    </row>
    <row r="32" spans="2:26" x14ac:dyDescent="0.25">
      <c r="B32" s="485">
        <v>43167</v>
      </c>
      <c r="C32" s="4">
        <v>200</v>
      </c>
      <c r="D32" s="2">
        <v>23.08</v>
      </c>
      <c r="E32" s="2">
        <v>0</v>
      </c>
      <c r="F32" s="2">
        <f t="shared" si="0"/>
        <v>4616</v>
      </c>
      <c r="O32" s="81">
        <v>1.01</v>
      </c>
      <c r="P32" s="81">
        <f t="shared" si="2"/>
        <v>24.229899999999997</v>
      </c>
      <c r="Q32" s="2"/>
      <c r="T32" s="91"/>
      <c r="U32" s="86"/>
      <c r="W32" s="134"/>
    </row>
    <row r="33" spans="1:23" x14ac:dyDescent="0.25">
      <c r="B33" s="485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23.99</v>
      </c>
      <c r="Q33" s="2"/>
      <c r="T33" s="91"/>
      <c r="U33" s="86"/>
      <c r="W33" s="134"/>
    </row>
    <row r="34" spans="1:23" x14ac:dyDescent="0.25">
      <c r="O34" s="81">
        <v>0.99</v>
      </c>
      <c r="P34" s="81">
        <f t="shared" si="2"/>
        <v>23.7501</v>
      </c>
      <c r="Q34" s="2"/>
      <c r="T34" s="91"/>
      <c r="U34" s="86"/>
      <c r="W34" s="134"/>
    </row>
    <row r="35" spans="1:23" x14ac:dyDescent="0.25">
      <c r="O35" s="81">
        <v>0.98</v>
      </c>
      <c r="P35" s="81">
        <f t="shared" si="2"/>
        <v>23.510199999999998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23.270299999999999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23.030399999999997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22.790499999999998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22.550599999999996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22.310700000000001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SUM(C2:C33)</f>
        <v>6800</v>
      </c>
      <c r="D41" s="18"/>
      <c r="E41" s="18"/>
      <c r="F41" s="18">
        <f>SUM(F2:F33)</f>
        <v>182586.06999999998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968.4</v>
      </c>
      <c r="O41" s="81">
        <v>0.92</v>
      </c>
      <c r="P41" s="81">
        <f t="shared" si="2"/>
        <v>22.070799999999998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969</v>
      </c>
      <c r="O42" s="81">
        <v>0.91</v>
      </c>
      <c r="P42" s="81">
        <f t="shared" si="2"/>
        <v>21.8309</v>
      </c>
      <c r="W42" s="134"/>
    </row>
    <row r="43" spans="1:23" x14ac:dyDescent="0.25">
      <c r="O43" s="81">
        <v>0.9</v>
      </c>
      <c r="P43" s="81">
        <f t="shared" si="2"/>
        <v>21.590999999999998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512</v>
      </c>
      <c r="K47" s="224" t="s">
        <v>150</v>
      </c>
      <c r="L47" s="224" t="s">
        <v>765</v>
      </c>
      <c r="W47" s="134"/>
    </row>
    <row r="48" spans="1:23" x14ac:dyDescent="0.25">
      <c r="A48" t="s">
        <v>345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704</v>
      </c>
      <c r="S48" s="22" t="s">
        <v>703</v>
      </c>
      <c r="W48" s="134"/>
    </row>
    <row r="49" spans="1:23" x14ac:dyDescent="0.25">
      <c r="A49" t="s">
        <v>345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376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402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418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377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442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450</v>
      </c>
      <c r="J54" s="39"/>
      <c r="K54" s="39"/>
      <c r="L54" s="39"/>
    </row>
    <row r="55" spans="1:23" x14ac:dyDescent="0.25">
      <c r="A55" t="s">
        <v>346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475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480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814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890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964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B112" s="10"/>
      <c r="C112" s="10"/>
      <c r="D112" s="39"/>
      <c r="E112" s="39"/>
      <c r="F112" s="39"/>
      <c r="G112" s="10"/>
      <c r="H112" s="10"/>
      <c r="I112" s="39"/>
      <c r="J112" s="39"/>
      <c r="K112" s="39"/>
      <c r="L112" s="39"/>
    </row>
    <row r="113" spans="2:12" x14ac:dyDescent="0.25">
      <c r="B113" s="10"/>
      <c r="C113" s="10"/>
      <c r="D113" s="39"/>
      <c r="E113" s="39"/>
      <c r="F113" s="39"/>
      <c r="G113" s="10"/>
      <c r="H113" s="10"/>
      <c r="I113" s="39"/>
      <c r="J113" s="39"/>
      <c r="K113" s="39"/>
      <c r="L113" s="39"/>
    </row>
    <row r="114" spans="2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2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7" spans="2:12" x14ac:dyDescent="0.25">
      <c r="B117" s="369">
        <v>42484</v>
      </c>
      <c r="C117" s="370">
        <v>100</v>
      </c>
      <c r="D117" s="371">
        <v>35.917999999999999</v>
      </c>
      <c r="E117" s="371">
        <v>35.58</v>
      </c>
      <c r="F117" s="371">
        <f t="shared" ref="F117:F130" si="168">C117*(E117-D117)</f>
        <v>-33.800000000000097</v>
      </c>
      <c r="G117" s="371">
        <f t="shared" ref="G117:G130" si="169">D117*C117</f>
        <v>3591.7999999999997</v>
      </c>
      <c r="H117" s="372">
        <f t="shared" ref="H117:H130" si="170">(E117-D117)/D117</f>
        <v>-9.410323514672336E-3</v>
      </c>
      <c r="I117" s="371"/>
    </row>
    <row r="118" spans="2:12" x14ac:dyDescent="0.25">
      <c r="B118" s="369">
        <v>42485</v>
      </c>
      <c r="C118" s="370">
        <v>100</v>
      </c>
      <c r="D118" s="371">
        <v>35.917999999999999</v>
      </c>
      <c r="E118" s="371">
        <v>36.770000000000003</v>
      </c>
      <c r="F118" s="371">
        <f t="shared" si="168"/>
        <v>85.200000000000387</v>
      </c>
      <c r="G118" s="371">
        <f t="shared" si="169"/>
        <v>3591.7999999999997</v>
      </c>
      <c r="H118" s="372">
        <f t="shared" si="170"/>
        <v>2.3720697143493622E-2</v>
      </c>
      <c r="I118" s="371"/>
    </row>
    <row r="119" spans="2:12" x14ac:dyDescent="0.25">
      <c r="B119" s="369">
        <v>42498</v>
      </c>
      <c r="C119" s="370">
        <v>100</v>
      </c>
      <c r="D119" s="371">
        <v>35.917999999999999</v>
      </c>
      <c r="E119" s="371">
        <v>34.549999999999997</v>
      </c>
      <c r="F119" s="371">
        <f t="shared" si="168"/>
        <v>-136.80000000000021</v>
      </c>
      <c r="G119" s="371">
        <f t="shared" si="169"/>
        <v>3591.7999999999997</v>
      </c>
      <c r="H119" s="372">
        <f t="shared" si="170"/>
        <v>-3.8086753159975562E-2</v>
      </c>
      <c r="I119" s="371"/>
    </row>
    <row r="120" spans="2:12" x14ac:dyDescent="0.25">
      <c r="B120" s="369">
        <v>42508</v>
      </c>
      <c r="C120" s="370">
        <v>140</v>
      </c>
      <c r="D120" s="371">
        <v>35.423999999999999</v>
      </c>
      <c r="E120" s="371">
        <v>34.369999999999997</v>
      </c>
      <c r="F120" s="371">
        <f t="shared" si="168"/>
        <v>-147.56000000000029</v>
      </c>
      <c r="G120" s="371">
        <f t="shared" si="169"/>
        <v>4959.3599999999997</v>
      </c>
      <c r="H120" s="372">
        <f t="shared" si="170"/>
        <v>-2.9753839205058776E-2</v>
      </c>
      <c r="I120" s="371"/>
    </row>
    <row r="121" spans="2:12" x14ac:dyDescent="0.25">
      <c r="B121" s="369">
        <v>42509</v>
      </c>
      <c r="C121" s="370">
        <v>240</v>
      </c>
      <c r="D121" s="371">
        <v>35.034999999999997</v>
      </c>
      <c r="E121" s="371">
        <v>34.83</v>
      </c>
      <c r="F121" s="371">
        <f t="shared" si="168"/>
        <v>-49.199999999999591</v>
      </c>
      <c r="G121" s="371">
        <f t="shared" si="169"/>
        <v>8408.4</v>
      </c>
      <c r="H121" s="372">
        <f t="shared" si="170"/>
        <v>-5.8512915655772315E-3</v>
      </c>
      <c r="I121" s="371"/>
    </row>
    <row r="122" spans="2:12" x14ac:dyDescent="0.25">
      <c r="B122" s="369">
        <v>42514</v>
      </c>
      <c r="C122" s="370">
        <v>200</v>
      </c>
      <c r="D122" s="371">
        <v>34.972000000000001</v>
      </c>
      <c r="E122" s="371">
        <v>35.520000000000003</v>
      </c>
      <c r="F122" s="371">
        <f t="shared" si="168"/>
        <v>109.60000000000036</v>
      </c>
      <c r="G122" s="371">
        <f t="shared" si="169"/>
        <v>6994.4000000000005</v>
      </c>
      <c r="H122" s="372">
        <f t="shared" si="170"/>
        <v>1.5669678600022927E-2</v>
      </c>
      <c r="I122" s="371"/>
    </row>
    <row r="123" spans="2:12" x14ac:dyDescent="0.25">
      <c r="B123" s="369">
        <v>42515</v>
      </c>
      <c r="C123" s="370">
        <v>200</v>
      </c>
      <c r="D123" s="371">
        <v>34.972000000000001</v>
      </c>
      <c r="E123" s="371">
        <v>34.94</v>
      </c>
      <c r="F123" s="371">
        <f t="shared" si="168"/>
        <v>-6.4000000000007162</v>
      </c>
      <c r="G123" s="371">
        <f t="shared" si="169"/>
        <v>6994.4000000000005</v>
      </c>
      <c r="H123" s="372">
        <f t="shared" si="170"/>
        <v>-9.150177284685914E-4</v>
      </c>
      <c r="I123" s="371"/>
    </row>
    <row r="124" spans="2:12" x14ac:dyDescent="0.25">
      <c r="B124" s="369">
        <v>42521</v>
      </c>
      <c r="C124" s="370">
        <v>160</v>
      </c>
      <c r="D124" s="371">
        <v>34.718000000000004</v>
      </c>
      <c r="E124" s="371">
        <v>35.76</v>
      </c>
      <c r="F124" s="371">
        <f t="shared" si="168"/>
        <v>166.71999999999912</v>
      </c>
      <c r="G124" s="371">
        <f t="shared" si="169"/>
        <v>5554.880000000001</v>
      </c>
      <c r="H124" s="372">
        <f t="shared" si="170"/>
        <v>3.0013249611152554E-2</v>
      </c>
      <c r="I124" s="371"/>
    </row>
    <row r="125" spans="2:12" x14ac:dyDescent="0.25">
      <c r="B125" s="369">
        <v>42527</v>
      </c>
      <c r="C125" s="370">
        <v>160</v>
      </c>
      <c r="D125" s="371">
        <v>34.652000000000001</v>
      </c>
      <c r="E125" s="371">
        <v>36.020000000000003</v>
      </c>
      <c r="F125" s="371">
        <f t="shared" si="168"/>
        <v>218.88000000000034</v>
      </c>
      <c r="G125" s="371">
        <f t="shared" si="169"/>
        <v>5544.32</v>
      </c>
      <c r="H125" s="372">
        <f t="shared" si="170"/>
        <v>3.9478240794182211E-2</v>
      </c>
      <c r="I125" s="371"/>
    </row>
    <row r="126" spans="2:12" x14ac:dyDescent="0.25">
      <c r="B126" s="369">
        <v>42498</v>
      </c>
      <c r="C126" s="370">
        <v>160</v>
      </c>
      <c r="D126" s="371">
        <v>34.652000000000001</v>
      </c>
      <c r="E126" s="371">
        <v>36.520000000000003</v>
      </c>
      <c r="F126" s="371">
        <f t="shared" si="168"/>
        <v>298.88000000000034</v>
      </c>
      <c r="G126" s="371">
        <f t="shared" si="169"/>
        <v>5544.32</v>
      </c>
      <c r="H126" s="372">
        <f t="shared" si="170"/>
        <v>5.3907422371003176E-2</v>
      </c>
      <c r="I126" s="371"/>
    </row>
    <row r="127" spans="2:12" x14ac:dyDescent="0.25">
      <c r="B127" s="369">
        <v>42531</v>
      </c>
      <c r="C127" s="370">
        <v>60</v>
      </c>
      <c r="D127" s="371">
        <v>30.757000000000001</v>
      </c>
      <c r="E127" s="371">
        <v>36.81</v>
      </c>
      <c r="F127" s="371">
        <f t="shared" si="168"/>
        <v>363.18000000000006</v>
      </c>
      <c r="G127" s="371">
        <f t="shared" si="169"/>
        <v>1845.42</v>
      </c>
      <c r="H127" s="372">
        <f t="shared" si="170"/>
        <v>0.1968007282894951</v>
      </c>
      <c r="I127" s="371"/>
    </row>
    <row r="128" spans="2:12" x14ac:dyDescent="0.25">
      <c r="B128" s="369">
        <v>42536</v>
      </c>
      <c r="C128" s="370">
        <v>160</v>
      </c>
      <c r="D128" s="371">
        <v>33.652999999999999</v>
      </c>
      <c r="E128" s="371">
        <v>35.71</v>
      </c>
      <c r="F128" s="371">
        <f t="shared" si="168"/>
        <v>329.12000000000035</v>
      </c>
      <c r="G128" s="371">
        <f t="shared" si="169"/>
        <v>5384.48</v>
      </c>
      <c r="H128" s="372">
        <f t="shared" si="170"/>
        <v>6.1123822541823976E-2</v>
      </c>
      <c r="I128" s="371"/>
    </row>
    <row r="129" spans="2:9" x14ac:dyDescent="0.25">
      <c r="B129" s="369">
        <v>42542</v>
      </c>
      <c r="C129" s="370">
        <v>160</v>
      </c>
      <c r="D129" s="371">
        <v>33.65</v>
      </c>
      <c r="E129" s="371">
        <v>34.71</v>
      </c>
      <c r="F129" s="371">
        <f t="shared" si="168"/>
        <v>169.60000000000036</v>
      </c>
      <c r="G129" s="371">
        <f t="shared" si="169"/>
        <v>5384</v>
      </c>
      <c r="H129" s="372">
        <f t="shared" si="170"/>
        <v>3.1500742942050589E-2</v>
      </c>
      <c r="I129" s="371"/>
    </row>
    <row r="130" spans="2:9" x14ac:dyDescent="0.25">
      <c r="B130" s="369">
        <v>42548</v>
      </c>
      <c r="C130" s="370">
        <v>160</v>
      </c>
      <c r="D130" s="371">
        <v>33.652999999999999</v>
      </c>
      <c r="E130" s="371">
        <v>36.619999999999997</v>
      </c>
      <c r="F130" s="371">
        <f t="shared" si="168"/>
        <v>474.7199999999998</v>
      </c>
      <c r="G130" s="371">
        <f t="shared" si="169"/>
        <v>5384.48</v>
      </c>
      <c r="H130" s="372">
        <f t="shared" si="170"/>
        <v>8.8164502421775148E-2</v>
      </c>
      <c r="I130" s="371"/>
    </row>
    <row r="131" spans="2:9" x14ac:dyDescent="0.25">
      <c r="B131" s="369">
        <v>42556</v>
      </c>
      <c r="C131" s="370">
        <v>160</v>
      </c>
      <c r="D131" s="371">
        <v>33.652999999999999</v>
      </c>
      <c r="E131" s="371">
        <v>37.33</v>
      </c>
      <c r="F131" s="371">
        <f t="shared" ref="F131:F173" si="171">C131*(E131-D131)</f>
        <v>588.31999999999994</v>
      </c>
      <c r="G131" s="371">
        <f t="shared" ref="G131:G144" si="172">D131*C131</f>
        <v>5384.48</v>
      </c>
      <c r="H131" s="372">
        <f t="shared" ref="H131:H173" si="173">(E131-D131)/D131</f>
        <v>0.10926217573470418</v>
      </c>
      <c r="I131" s="371"/>
    </row>
    <row r="132" spans="2:9" x14ac:dyDescent="0.25">
      <c r="B132" s="369">
        <v>42559</v>
      </c>
      <c r="C132" s="370">
        <v>160</v>
      </c>
      <c r="D132" s="371">
        <v>33.652999999999999</v>
      </c>
      <c r="E132" s="371">
        <v>37.86</v>
      </c>
      <c r="F132" s="371">
        <f t="shared" si="171"/>
        <v>673.12000000000012</v>
      </c>
      <c r="G132" s="371">
        <f t="shared" si="172"/>
        <v>5384.48</v>
      </c>
      <c r="H132" s="372">
        <f t="shared" si="173"/>
        <v>0.12501114313731318</v>
      </c>
      <c r="I132" s="371"/>
    </row>
    <row r="133" spans="2:9" x14ac:dyDescent="0.25">
      <c r="B133" s="369">
        <v>42563</v>
      </c>
      <c r="C133" s="370">
        <v>160</v>
      </c>
      <c r="D133" s="371">
        <v>33.652999999999999</v>
      </c>
      <c r="E133" s="371">
        <v>37.39</v>
      </c>
      <c r="F133" s="371">
        <f t="shared" si="171"/>
        <v>597.9200000000003</v>
      </c>
      <c r="G133" s="371">
        <f t="shared" si="172"/>
        <v>5384.48</v>
      </c>
      <c r="H133" s="372">
        <f t="shared" si="173"/>
        <v>0.11104507770481092</v>
      </c>
      <c r="I133" s="371"/>
    </row>
    <row r="134" spans="2:9" x14ac:dyDescent="0.25">
      <c r="B134" s="369">
        <v>42566</v>
      </c>
      <c r="C134" s="370">
        <v>160</v>
      </c>
      <c r="D134" s="371">
        <v>33.652999999999999</v>
      </c>
      <c r="E134" s="371">
        <v>36.71</v>
      </c>
      <c r="F134" s="371">
        <f t="shared" si="171"/>
        <v>489.12000000000035</v>
      </c>
      <c r="G134" s="371">
        <f t="shared" si="172"/>
        <v>5384.48</v>
      </c>
      <c r="H134" s="372">
        <f t="shared" si="173"/>
        <v>9.0838855376935257E-2</v>
      </c>
      <c r="I134" s="371"/>
    </row>
    <row r="135" spans="2:9" x14ac:dyDescent="0.25">
      <c r="B135" s="369">
        <v>42570</v>
      </c>
      <c r="C135" s="370">
        <v>160</v>
      </c>
      <c r="D135" s="371">
        <v>33.652999999999999</v>
      </c>
      <c r="E135" s="371">
        <v>36.21</v>
      </c>
      <c r="F135" s="371">
        <f t="shared" si="171"/>
        <v>409.12000000000035</v>
      </c>
      <c r="G135" s="371">
        <f t="shared" si="172"/>
        <v>5384.48</v>
      </c>
      <c r="H135" s="372">
        <f t="shared" si="173"/>
        <v>7.5981338959379613E-2</v>
      </c>
      <c r="I135" s="371"/>
    </row>
    <row r="136" spans="2:9" x14ac:dyDescent="0.25">
      <c r="B136" s="369">
        <v>42571</v>
      </c>
      <c r="C136" s="370">
        <v>160</v>
      </c>
      <c r="D136" s="371">
        <v>33.652999999999999</v>
      </c>
      <c r="E136" s="371">
        <v>36.4</v>
      </c>
      <c r="F136" s="371">
        <f t="shared" si="171"/>
        <v>439.52</v>
      </c>
      <c r="G136" s="371">
        <f t="shared" si="172"/>
        <v>5384.48</v>
      </c>
      <c r="H136" s="372">
        <f t="shared" si="173"/>
        <v>8.16271951980507E-2</v>
      </c>
      <c r="I136" s="371"/>
    </row>
    <row r="137" spans="2:9" x14ac:dyDescent="0.25">
      <c r="B137" s="369">
        <v>42572</v>
      </c>
      <c r="C137" s="370">
        <v>160</v>
      </c>
      <c r="D137" s="371">
        <v>33.652999999999999</v>
      </c>
      <c r="E137" s="371">
        <v>35.96</v>
      </c>
      <c r="F137" s="371">
        <f t="shared" si="171"/>
        <v>369.12000000000035</v>
      </c>
      <c r="G137" s="371">
        <f t="shared" si="172"/>
        <v>5384.48</v>
      </c>
      <c r="H137" s="372">
        <f t="shared" si="173"/>
        <v>6.8552580750601791E-2</v>
      </c>
      <c r="I137" s="371"/>
    </row>
    <row r="138" spans="2:9" x14ac:dyDescent="0.25">
      <c r="B138" s="369">
        <v>42576</v>
      </c>
      <c r="C138" s="370">
        <v>160</v>
      </c>
      <c r="D138" s="371">
        <v>33.652999999999999</v>
      </c>
      <c r="E138" s="371">
        <v>35.79</v>
      </c>
      <c r="F138" s="371">
        <f t="shared" si="171"/>
        <v>341.92000000000007</v>
      </c>
      <c r="G138" s="371">
        <f t="shared" si="172"/>
        <v>5384.48</v>
      </c>
      <c r="H138" s="372">
        <f t="shared" si="173"/>
        <v>6.3501025168632833E-2</v>
      </c>
      <c r="I138" s="371"/>
    </row>
    <row r="139" spans="2:9" x14ac:dyDescent="0.25">
      <c r="B139" s="369">
        <v>42577</v>
      </c>
      <c r="C139" s="370">
        <v>160</v>
      </c>
      <c r="D139" s="371">
        <v>33.652999999999999</v>
      </c>
      <c r="E139" s="371">
        <v>36.42</v>
      </c>
      <c r="F139" s="371">
        <f t="shared" si="171"/>
        <v>442.72000000000048</v>
      </c>
      <c r="G139" s="371">
        <f t="shared" si="172"/>
        <v>5384.48</v>
      </c>
      <c r="H139" s="372">
        <f t="shared" si="173"/>
        <v>8.222149585475301E-2</v>
      </c>
      <c r="I139" s="371"/>
    </row>
    <row r="140" spans="2:9" x14ac:dyDescent="0.25">
      <c r="B140" s="369">
        <v>42579</v>
      </c>
      <c r="C140" s="370">
        <v>230</v>
      </c>
      <c r="D140" s="371">
        <v>34.006</v>
      </c>
      <c r="E140" s="371">
        <v>34.4</v>
      </c>
      <c r="F140" s="371">
        <f t="shared" si="171"/>
        <v>90.619999999999621</v>
      </c>
      <c r="G140" s="371">
        <f t="shared" si="172"/>
        <v>7821.38</v>
      </c>
      <c r="H140" s="372">
        <f t="shared" si="173"/>
        <v>1.1586190672234263E-2</v>
      </c>
      <c r="I140" s="371"/>
    </row>
    <row r="141" spans="2:9" x14ac:dyDescent="0.25">
      <c r="B141" s="369">
        <v>42580</v>
      </c>
      <c r="C141" s="370">
        <v>260</v>
      </c>
      <c r="D141" s="371">
        <v>33.991999999999997</v>
      </c>
      <c r="E141" s="371">
        <v>34.19</v>
      </c>
      <c r="F141" s="371">
        <f t="shared" si="171"/>
        <v>51.480000000000103</v>
      </c>
      <c r="G141" s="371">
        <f t="shared" si="172"/>
        <v>8837.92</v>
      </c>
      <c r="H141" s="372">
        <f t="shared" si="173"/>
        <v>5.824899976465063E-3</v>
      </c>
      <c r="I141" s="371"/>
    </row>
    <row r="142" spans="2:9" x14ac:dyDescent="0.25">
      <c r="B142" s="369">
        <v>42584</v>
      </c>
      <c r="C142" s="370">
        <v>300</v>
      </c>
      <c r="D142" s="371">
        <v>33.866</v>
      </c>
      <c r="E142" s="371">
        <v>32.61</v>
      </c>
      <c r="F142" s="371">
        <f t="shared" si="171"/>
        <v>-376.80000000000007</v>
      </c>
      <c r="G142" s="371">
        <f t="shared" si="172"/>
        <v>10159.799999999999</v>
      </c>
      <c r="H142" s="372">
        <f t="shared" si="173"/>
        <v>-3.7087344239059829E-2</v>
      </c>
      <c r="I142" s="371"/>
    </row>
    <row r="143" spans="2:9" x14ac:dyDescent="0.25">
      <c r="B143" s="369">
        <v>42586</v>
      </c>
      <c r="C143" s="370">
        <v>400</v>
      </c>
      <c r="D143" s="371">
        <v>33.520000000000003</v>
      </c>
      <c r="E143" s="371">
        <v>32.549999999999997</v>
      </c>
      <c r="F143" s="371">
        <f t="shared" si="171"/>
        <v>-388.00000000000239</v>
      </c>
      <c r="G143" s="371">
        <f t="shared" si="172"/>
        <v>13408.000000000002</v>
      </c>
      <c r="H143" s="372">
        <f t="shared" si="173"/>
        <v>-2.8937947494033587E-2</v>
      </c>
      <c r="I143" s="371"/>
    </row>
    <row r="144" spans="2:9" x14ac:dyDescent="0.25">
      <c r="B144" s="369">
        <v>42587</v>
      </c>
      <c r="C144" s="370">
        <v>400</v>
      </c>
      <c r="D144" s="371">
        <v>33.387349999999998</v>
      </c>
      <c r="E144" s="371">
        <v>32.729999999999997</v>
      </c>
      <c r="F144" s="371">
        <f t="shared" si="171"/>
        <v>-262.9400000000004</v>
      </c>
      <c r="G144" s="371">
        <f t="shared" si="172"/>
        <v>13354.939999999999</v>
      </c>
      <c r="H144" s="372">
        <f t="shared" si="173"/>
        <v>-1.9688594632398231E-2</v>
      </c>
      <c r="I144" s="371"/>
    </row>
    <row r="145" spans="2:9" x14ac:dyDescent="0.25">
      <c r="B145" s="369">
        <v>42598</v>
      </c>
      <c r="C145" s="370">
        <v>400</v>
      </c>
      <c r="D145" s="371">
        <v>33.387349999999998</v>
      </c>
      <c r="E145" s="371">
        <v>32.1</v>
      </c>
      <c r="F145" s="371">
        <f t="shared" si="171"/>
        <v>-514.93999999999858</v>
      </c>
      <c r="G145" s="371">
        <f t="shared" ref="G145:G150" si="174">D145*C145</f>
        <v>13354.939999999999</v>
      </c>
      <c r="H145" s="372">
        <f t="shared" si="173"/>
        <v>-3.8558016733882636E-2</v>
      </c>
      <c r="I145" s="371"/>
    </row>
    <row r="146" spans="2:9" x14ac:dyDescent="0.25">
      <c r="B146" s="369">
        <v>42599</v>
      </c>
      <c r="C146" s="370">
        <v>500</v>
      </c>
      <c r="D146" s="371">
        <v>33.045879999999997</v>
      </c>
      <c r="E146" s="371">
        <v>31.88</v>
      </c>
      <c r="F146" s="371">
        <f t="shared" si="171"/>
        <v>-582.93999999999892</v>
      </c>
      <c r="G146" s="371">
        <f t="shared" si="174"/>
        <v>16522.939999999999</v>
      </c>
      <c r="H146" s="372">
        <f t="shared" si="173"/>
        <v>-3.5280646180401248E-2</v>
      </c>
      <c r="I146" s="371"/>
    </row>
    <row r="147" spans="2:9" x14ac:dyDescent="0.25">
      <c r="B147" s="369">
        <v>42600</v>
      </c>
      <c r="C147" s="370">
        <v>500</v>
      </c>
      <c r="D147" s="371">
        <v>33.045879999999997</v>
      </c>
      <c r="E147" s="371">
        <v>32.46</v>
      </c>
      <c r="F147" s="371">
        <f t="shared" si="171"/>
        <v>-292.93999999999801</v>
      </c>
      <c r="G147" s="371">
        <f t="shared" si="174"/>
        <v>16522.939999999999</v>
      </c>
      <c r="H147" s="372">
        <f t="shared" si="173"/>
        <v>-1.7729290307899079E-2</v>
      </c>
      <c r="I147" s="371"/>
    </row>
    <row r="148" spans="2:9" x14ac:dyDescent="0.25">
      <c r="B148" s="369">
        <v>42601</v>
      </c>
      <c r="C148" s="370">
        <v>500</v>
      </c>
      <c r="D148" s="371">
        <v>33.045879999999997</v>
      </c>
      <c r="E148" s="371">
        <v>32.61</v>
      </c>
      <c r="F148" s="371">
        <f t="shared" si="171"/>
        <v>-217.93999999999869</v>
      </c>
      <c r="G148" s="371">
        <f t="shared" si="174"/>
        <v>16522.939999999999</v>
      </c>
      <c r="H148" s="372">
        <f t="shared" si="173"/>
        <v>-1.3190146547769266E-2</v>
      </c>
      <c r="I148" s="371"/>
    </row>
    <row r="149" spans="2:9" x14ac:dyDescent="0.25">
      <c r="B149" s="369">
        <v>42604</v>
      </c>
      <c r="C149" s="370">
        <v>500</v>
      </c>
      <c r="D149" s="371">
        <v>33.045879999999997</v>
      </c>
      <c r="E149" s="371">
        <v>32.86</v>
      </c>
      <c r="F149" s="371">
        <f t="shared" si="171"/>
        <v>-92.93999999999869</v>
      </c>
      <c r="G149" s="371">
        <f t="shared" si="174"/>
        <v>16522.939999999999</v>
      </c>
      <c r="H149" s="372">
        <f t="shared" si="173"/>
        <v>-5.624906947552839E-3</v>
      </c>
      <c r="I149" s="371"/>
    </row>
    <row r="150" spans="2:9" x14ac:dyDescent="0.25">
      <c r="B150" s="369">
        <v>42605</v>
      </c>
      <c r="C150" s="370">
        <v>500</v>
      </c>
      <c r="D150" s="371">
        <v>33.045879999999997</v>
      </c>
      <c r="E150" s="371">
        <v>32.25</v>
      </c>
      <c r="F150" s="371">
        <f t="shared" si="171"/>
        <v>-397.93999999999841</v>
      </c>
      <c r="G150" s="371">
        <f t="shared" si="174"/>
        <v>16522.939999999999</v>
      </c>
      <c r="H150" s="372">
        <f t="shared" si="173"/>
        <v>-2.4084091572080902E-2</v>
      </c>
      <c r="I150" s="371"/>
    </row>
    <row r="151" spans="2:9" x14ac:dyDescent="0.25">
      <c r="B151" s="369">
        <v>42606</v>
      </c>
      <c r="C151" s="370">
        <v>500</v>
      </c>
      <c r="D151" s="371">
        <v>33.045879999999997</v>
      </c>
      <c r="E151" s="371">
        <v>32.99</v>
      </c>
      <c r="F151" s="371">
        <f t="shared" si="171"/>
        <v>-27.939999999997411</v>
      </c>
      <c r="G151" s="371">
        <f t="shared" ref="G151:G173" si="175">D151*C151</f>
        <v>16522.939999999999</v>
      </c>
      <c r="H151" s="372">
        <f t="shared" si="173"/>
        <v>-1.6909823554402191E-3</v>
      </c>
      <c r="I151" s="371"/>
    </row>
    <row r="152" spans="2:9" x14ac:dyDescent="0.25">
      <c r="B152" s="369">
        <v>42607</v>
      </c>
      <c r="C152" s="370">
        <v>500</v>
      </c>
      <c r="D152" s="371">
        <v>33.045879999999997</v>
      </c>
      <c r="E152" s="371">
        <v>32.76</v>
      </c>
      <c r="F152" s="371">
        <f t="shared" si="171"/>
        <v>-142.9399999999994</v>
      </c>
      <c r="G152" s="371">
        <f t="shared" si="175"/>
        <v>16522.939999999999</v>
      </c>
      <c r="H152" s="372">
        <f t="shared" si="173"/>
        <v>-8.6510027876394533E-3</v>
      </c>
      <c r="I152" s="371"/>
    </row>
    <row r="153" spans="2:9" x14ac:dyDescent="0.25">
      <c r="B153" s="369">
        <v>42611</v>
      </c>
      <c r="C153" s="370">
        <v>500</v>
      </c>
      <c r="D153" s="371">
        <v>33.045879999999997</v>
      </c>
      <c r="E153" s="371">
        <v>32.33</v>
      </c>
      <c r="F153" s="371">
        <f t="shared" si="171"/>
        <v>-357.93999999999926</v>
      </c>
      <c r="G153" s="371">
        <f t="shared" si="175"/>
        <v>16522.939999999999</v>
      </c>
      <c r="H153" s="372">
        <f t="shared" si="173"/>
        <v>-2.1663214900011697E-2</v>
      </c>
      <c r="I153" s="371"/>
    </row>
    <row r="154" spans="2:9" x14ac:dyDescent="0.25">
      <c r="B154" s="369">
        <v>42612</v>
      </c>
      <c r="C154" s="370">
        <v>500</v>
      </c>
      <c r="D154" s="371">
        <v>33.045879999999997</v>
      </c>
      <c r="E154" s="371">
        <v>32.159999999999997</v>
      </c>
      <c r="F154" s="371">
        <f t="shared" si="171"/>
        <v>-442.94000000000011</v>
      </c>
      <c r="G154" s="371">
        <f t="shared" si="175"/>
        <v>16522.939999999999</v>
      </c>
      <c r="H154" s="372">
        <f t="shared" si="173"/>
        <v>-2.6807577828158919E-2</v>
      </c>
      <c r="I154" s="371"/>
    </row>
    <row r="155" spans="2:9" x14ac:dyDescent="0.25">
      <c r="B155" s="369">
        <v>42614</v>
      </c>
      <c r="C155" s="370">
        <v>500</v>
      </c>
      <c r="D155" s="371">
        <v>33.045879999999997</v>
      </c>
      <c r="E155" s="371">
        <v>31.96</v>
      </c>
      <c r="F155" s="371">
        <f t="shared" si="171"/>
        <v>-542.93999999999801</v>
      </c>
      <c r="G155" s="371">
        <f t="shared" si="175"/>
        <v>16522.939999999999</v>
      </c>
      <c r="H155" s="372">
        <f t="shared" si="173"/>
        <v>-3.2859769508331936E-2</v>
      </c>
      <c r="I155" s="371"/>
    </row>
    <row r="156" spans="2:9" x14ac:dyDescent="0.25">
      <c r="B156" s="369">
        <v>42615</v>
      </c>
      <c r="C156" s="370">
        <v>500</v>
      </c>
      <c r="D156" s="371">
        <v>32.94988</v>
      </c>
      <c r="E156" s="371">
        <v>32.5</v>
      </c>
      <c r="F156" s="371">
        <f t="shared" si="171"/>
        <v>-224.94000000000014</v>
      </c>
      <c r="G156" s="371">
        <f t="shared" si="175"/>
        <v>16474.939999999999</v>
      </c>
      <c r="H156" s="372">
        <f t="shared" si="173"/>
        <v>-1.3653463988336233E-2</v>
      </c>
      <c r="I156" s="371" t="s">
        <v>185</v>
      </c>
    </row>
    <row r="157" spans="2:9" x14ac:dyDescent="0.25">
      <c r="B157" s="369">
        <v>42619</v>
      </c>
      <c r="C157" s="370">
        <v>500</v>
      </c>
      <c r="D157" s="371">
        <v>32.94988</v>
      </c>
      <c r="E157" s="371">
        <v>32.67</v>
      </c>
      <c r="F157" s="371">
        <f t="shared" si="171"/>
        <v>-139.93999999999929</v>
      </c>
      <c r="G157" s="371">
        <f t="shared" si="175"/>
        <v>16474.939999999999</v>
      </c>
      <c r="H157" s="372">
        <f t="shared" si="173"/>
        <v>-8.4941128768905548E-3</v>
      </c>
      <c r="I157" s="371"/>
    </row>
    <row r="158" spans="2:9" x14ac:dyDescent="0.25">
      <c r="B158" s="369">
        <v>42620</v>
      </c>
      <c r="C158" s="370">
        <v>600</v>
      </c>
      <c r="D158" s="371">
        <v>32.733229999999999</v>
      </c>
      <c r="E158" s="371">
        <v>31.32</v>
      </c>
      <c r="F158" s="371">
        <f t="shared" si="171"/>
        <v>-847.93799999999919</v>
      </c>
      <c r="G158" s="371">
        <f t="shared" si="175"/>
        <v>19639.937999999998</v>
      </c>
      <c r="H158" s="372">
        <f t="shared" si="173"/>
        <v>-4.3174168879759153E-2</v>
      </c>
      <c r="I158" s="371"/>
    </row>
    <row r="159" spans="2:9" x14ac:dyDescent="0.25">
      <c r="B159" s="369">
        <v>42620</v>
      </c>
      <c r="C159" s="370">
        <v>700</v>
      </c>
      <c r="D159" s="371">
        <v>32.511339999999997</v>
      </c>
      <c r="E159" s="371">
        <v>31.32</v>
      </c>
      <c r="F159" s="371">
        <f t="shared" si="171"/>
        <v>-833.93799999999771</v>
      </c>
      <c r="G159" s="371">
        <f t="shared" si="175"/>
        <v>22757.937999999998</v>
      </c>
      <c r="H159" s="372">
        <f t="shared" si="173"/>
        <v>-3.6643829506873504E-2</v>
      </c>
      <c r="I159" s="371"/>
    </row>
    <row r="160" spans="2:9" x14ac:dyDescent="0.25">
      <c r="B160" s="369">
        <v>42621</v>
      </c>
      <c r="C160" s="370">
        <v>700</v>
      </c>
      <c r="D160" s="371">
        <v>32.511339999999997</v>
      </c>
      <c r="E160" s="371">
        <v>31.31</v>
      </c>
      <c r="F160" s="371">
        <f t="shared" si="171"/>
        <v>-840.93799999999885</v>
      </c>
      <c r="G160" s="371">
        <f t="shared" si="175"/>
        <v>22757.937999999998</v>
      </c>
      <c r="H160" s="372">
        <f t="shared" si="173"/>
        <v>-3.6951414491066759E-2</v>
      </c>
      <c r="I160" s="371"/>
    </row>
    <row r="161" spans="2:9" x14ac:dyDescent="0.25">
      <c r="B161" s="369">
        <v>42622</v>
      </c>
      <c r="C161" s="370">
        <v>700</v>
      </c>
      <c r="D161" s="371">
        <v>32.511339999999997</v>
      </c>
      <c r="E161" s="371">
        <v>31.51</v>
      </c>
      <c r="F161" s="371">
        <f t="shared" si="171"/>
        <v>-700.9379999999968</v>
      </c>
      <c r="G161" s="371">
        <f t="shared" si="175"/>
        <v>22757.937999999998</v>
      </c>
      <c r="H161" s="372">
        <f t="shared" si="173"/>
        <v>-3.0799714807202519E-2</v>
      </c>
      <c r="I161" s="371"/>
    </row>
    <row r="162" spans="2:9" x14ac:dyDescent="0.25">
      <c r="B162" s="369">
        <v>42625</v>
      </c>
      <c r="C162" s="370">
        <v>800</v>
      </c>
      <c r="D162" s="371">
        <v>32.297429999999999</v>
      </c>
      <c r="E162" s="371">
        <v>30.89</v>
      </c>
      <c r="F162" s="371">
        <f t="shared" si="171"/>
        <v>-1125.9439999999984</v>
      </c>
      <c r="G162" s="371">
        <f t="shared" si="175"/>
        <v>25837.944</v>
      </c>
      <c r="H162" s="372">
        <f t="shared" si="173"/>
        <v>-4.3577151494716394E-2</v>
      </c>
      <c r="I162" s="371"/>
    </row>
    <row r="163" spans="2:9" x14ac:dyDescent="0.25">
      <c r="B163" s="369">
        <v>42632</v>
      </c>
      <c r="C163" s="370">
        <v>800</v>
      </c>
      <c r="D163" s="371">
        <v>32.297429999999999</v>
      </c>
      <c r="E163" s="371">
        <v>30.79</v>
      </c>
      <c r="F163" s="371">
        <f t="shared" si="171"/>
        <v>-1205.9439999999995</v>
      </c>
      <c r="G163" s="371">
        <f t="shared" si="175"/>
        <v>25837.944</v>
      </c>
      <c r="H163" s="372">
        <f t="shared" si="173"/>
        <v>-4.6673373082626063E-2</v>
      </c>
      <c r="I163" s="371"/>
    </row>
    <row r="164" spans="2:9" x14ac:dyDescent="0.25">
      <c r="B164" s="369">
        <v>42633</v>
      </c>
      <c r="C164" s="370">
        <v>800</v>
      </c>
      <c r="D164" s="371">
        <v>32.297429999999999</v>
      </c>
      <c r="E164" s="371">
        <v>31.09</v>
      </c>
      <c r="F164" s="371">
        <f t="shared" si="171"/>
        <v>-965.94399999999894</v>
      </c>
      <c r="G164" s="371">
        <f t="shared" si="175"/>
        <v>25837.944</v>
      </c>
      <c r="H164" s="372">
        <f t="shared" si="173"/>
        <v>-3.7384708318897161E-2</v>
      </c>
      <c r="I164" s="371"/>
    </row>
    <row r="165" spans="2:9" x14ac:dyDescent="0.25">
      <c r="B165" s="369">
        <v>42605</v>
      </c>
      <c r="C165" s="370">
        <v>800</v>
      </c>
      <c r="D165" s="371">
        <v>32.297429999999999</v>
      </c>
      <c r="E165" s="371">
        <v>30.45</v>
      </c>
      <c r="F165" s="371">
        <f t="shared" si="171"/>
        <v>-1477.9439999999995</v>
      </c>
      <c r="G165" s="371">
        <f t="shared" si="175"/>
        <v>25837.944</v>
      </c>
      <c r="H165" s="372">
        <f t="shared" si="173"/>
        <v>-5.7200526481518785E-2</v>
      </c>
      <c r="I165" s="371"/>
    </row>
    <row r="166" spans="2:9" x14ac:dyDescent="0.25">
      <c r="B166" s="369">
        <v>42639</v>
      </c>
      <c r="C166" s="370">
        <v>900</v>
      </c>
      <c r="D166" s="371">
        <v>32.05104</v>
      </c>
      <c r="E166" s="371">
        <v>30.08</v>
      </c>
      <c r="F166" s="371">
        <f t="shared" si="171"/>
        <v>-1773.936000000002</v>
      </c>
      <c r="G166" s="371">
        <f t="shared" si="175"/>
        <v>28845.936000000002</v>
      </c>
      <c r="H166" s="372">
        <f t="shared" si="173"/>
        <v>-6.14969124246827E-2</v>
      </c>
      <c r="I166" s="371"/>
    </row>
    <row r="167" spans="2:9" x14ac:dyDescent="0.25">
      <c r="B167" s="369">
        <v>42640</v>
      </c>
      <c r="C167" s="370">
        <v>900</v>
      </c>
      <c r="D167" s="371">
        <v>32.05104</v>
      </c>
      <c r="E167" s="371">
        <v>29.9</v>
      </c>
      <c r="F167" s="371">
        <f t="shared" si="171"/>
        <v>-1935.9360000000017</v>
      </c>
      <c r="G167" s="371">
        <f t="shared" si="175"/>
        <v>28845.936000000002</v>
      </c>
      <c r="H167" s="372">
        <f t="shared" si="173"/>
        <v>-6.7112954837034985E-2</v>
      </c>
      <c r="I167" s="371"/>
    </row>
    <row r="168" spans="2:9" x14ac:dyDescent="0.25">
      <c r="B168" s="369">
        <v>42641</v>
      </c>
      <c r="C168" s="370">
        <v>900</v>
      </c>
      <c r="D168" s="371">
        <v>32.05104</v>
      </c>
      <c r="E168" s="371">
        <v>29.84</v>
      </c>
      <c r="F168" s="371">
        <f t="shared" si="171"/>
        <v>-1989.9360000000006</v>
      </c>
      <c r="G168" s="371">
        <f t="shared" si="175"/>
        <v>28845.936000000002</v>
      </c>
      <c r="H168" s="372">
        <f t="shared" si="173"/>
        <v>-6.8984968974485708E-2</v>
      </c>
      <c r="I168" s="371"/>
    </row>
    <row r="169" spans="2:9" x14ac:dyDescent="0.25">
      <c r="B169" s="369">
        <v>42643</v>
      </c>
      <c r="C169" s="370">
        <v>900</v>
      </c>
      <c r="D169" s="371">
        <v>32.05104</v>
      </c>
      <c r="E169" s="371">
        <v>29.68</v>
      </c>
      <c r="F169" s="371">
        <f t="shared" si="171"/>
        <v>-2133.9360000000006</v>
      </c>
      <c r="G169" s="371">
        <f t="shared" si="175"/>
        <v>28845.936000000002</v>
      </c>
      <c r="H169" s="372">
        <f t="shared" si="173"/>
        <v>-7.3977006674354431E-2</v>
      </c>
      <c r="I169" s="371"/>
    </row>
    <row r="170" spans="2:9" x14ac:dyDescent="0.25">
      <c r="B170" s="369">
        <v>42646</v>
      </c>
      <c r="C170" s="370">
        <v>1000</v>
      </c>
      <c r="D170" s="371">
        <v>31.78594</v>
      </c>
      <c r="E170" s="371">
        <v>29.28</v>
      </c>
      <c r="F170" s="371">
        <f t="shared" si="171"/>
        <v>-2505.9399999999991</v>
      </c>
      <c r="G170" s="371">
        <f t="shared" si="175"/>
        <v>31785.94</v>
      </c>
      <c r="H170" s="372">
        <f t="shared" si="173"/>
        <v>-7.8838001959356835E-2</v>
      </c>
      <c r="I170" s="371"/>
    </row>
    <row r="171" spans="2:9" x14ac:dyDescent="0.25">
      <c r="B171" s="369">
        <v>42648</v>
      </c>
      <c r="C171" s="370">
        <v>1000</v>
      </c>
      <c r="D171" s="371">
        <v>31.78594</v>
      </c>
      <c r="E171" s="371">
        <v>28.84</v>
      </c>
      <c r="F171" s="371">
        <f t="shared" si="171"/>
        <v>-2945.94</v>
      </c>
      <c r="G171" s="371">
        <f t="shared" si="175"/>
        <v>31785.94</v>
      </c>
      <c r="H171" s="372">
        <f t="shared" si="173"/>
        <v>-9.2680600290568724E-2</v>
      </c>
      <c r="I171" s="371"/>
    </row>
    <row r="172" spans="2:9" x14ac:dyDescent="0.25">
      <c r="B172" s="369">
        <v>42649</v>
      </c>
      <c r="C172" s="370">
        <v>1000</v>
      </c>
      <c r="D172" s="371">
        <v>31.78594</v>
      </c>
      <c r="E172" s="371">
        <v>29.37</v>
      </c>
      <c r="F172" s="371">
        <f t="shared" si="171"/>
        <v>-2415.9399999999991</v>
      </c>
      <c r="G172" s="371">
        <f t="shared" si="175"/>
        <v>31785.94</v>
      </c>
      <c r="H172" s="372">
        <f t="shared" si="173"/>
        <v>-7.6006561391608968E-2</v>
      </c>
      <c r="I172" s="371"/>
    </row>
    <row r="173" spans="2:9" x14ac:dyDescent="0.25">
      <c r="B173" s="369">
        <v>42650</v>
      </c>
      <c r="C173" s="370">
        <v>1000</v>
      </c>
      <c r="D173" s="371">
        <v>31.78594</v>
      </c>
      <c r="E173" s="371">
        <v>29</v>
      </c>
      <c r="F173" s="371">
        <f t="shared" si="171"/>
        <v>-2785.94</v>
      </c>
      <c r="G173" s="371">
        <f t="shared" si="175"/>
        <v>31785.94</v>
      </c>
      <c r="H173" s="372">
        <f t="shared" si="173"/>
        <v>-8.7646928170128049E-2</v>
      </c>
      <c r="I173" s="371"/>
    </row>
    <row r="174" spans="2:9" x14ac:dyDescent="0.25">
      <c r="B174" s="369">
        <v>42661</v>
      </c>
      <c r="C174" s="370">
        <v>1000</v>
      </c>
      <c r="D174" s="371">
        <v>31.78594</v>
      </c>
      <c r="E174" s="371">
        <v>30.64</v>
      </c>
      <c r="F174" s="371">
        <f t="shared" ref="F174:F179" si="176">C174*(E174-D174)</f>
        <v>-1145.9399999999996</v>
      </c>
      <c r="G174" s="371">
        <f t="shared" ref="G174:G179" si="177">D174*C174</f>
        <v>31785.94</v>
      </c>
      <c r="H174" s="372">
        <f t="shared" ref="H174:H179" si="178">(E174-D174)/D174</f>
        <v>-3.6051788935611138E-2</v>
      </c>
      <c r="I174" s="371"/>
    </row>
    <row r="175" spans="2:9" x14ac:dyDescent="0.25">
      <c r="B175" s="369">
        <v>42671</v>
      </c>
      <c r="C175" s="370">
        <v>900</v>
      </c>
      <c r="D175" s="371">
        <v>31.837789999999998</v>
      </c>
      <c r="E175" s="371">
        <v>31.26</v>
      </c>
      <c r="F175" s="371">
        <f t="shared" si="176"/>
        <v>-520.01099999999701</v>
      </c>
      <c r="G175" s="371">
        <f t="shared" si="177"/>
        <v>28654.010999999999</v>
      </c>
      <c r="H175" s="372">
        <f t="shared" si="178"/>
        <v>-1.8147930493919232E-2</v>
      </c>
      <c r="I175" s="371"/>
    </row>
    <row r="176" spans="2:9" x14ac:dyDescent="0.25">
      <c r="B176" s="369">
        <v>42674</v>
      </c>
      <c r="C176" s="370">
        <v>1000</v>
      </c>
      <c r="D176" s="371">
        <v>31.763999999999999</v>
      </c>
      <c r="E176" s="371">
        <v>30.98</v>
      </c>
      <c r="F176" s="371">
        <f t="shared" si="176"/>
        <v>-783.99999999999886</v>
      </c>
      <c r="G176" s="371">
        <f t="shared" si="177"/>
        <v>31764</v>
      </c>
      <c r="H176" s="372">
        <f t="shared" si="178"/>
        <v>-2.468202997103636E-2</v>
      </c>
      <c r="I176" s="371"/>
    </row>
    <row r="177" spans="2:9" x14ac:dyDescent="0.25">
      <c r="B177" s="369">
        <v>42676</v>
      </c>
      <c r="C177" s="370">
        <v>500</v>
      </c>
      <c r="D177" s="371">
        <v>31.518719999999998</v>
      </c>
      <c r="E177" s="371">
        <v>32.22</v>
      </c>
      <c r="F177" s="371">
        <f t="shared" si="176"/>
        <v>350.64000000000027</v>
      </c>
      <c r="G177" s="371">
        <f t="shared" si="177"/>
        <v>15759.359999999999</v>
      </c>
      <c r="H177" s="372">
        <f t="shared" si="178"/>
        <v>2.2249634502923995E-2</v>
      </c>
      <c r="I177" s="371">
        <v>31</v>
      </c>
    </row>
    <row r="178" spans="2:9" x14ac:dyDescent="0.25">
      <c r="B178" s="369">
        <v>42677</v>
      </c>
      <c r="C178" s="370">
        <v>800</v>
      </c>
      <c r="D178" s="371">
        <v>31.51858</v>
      </c>
      <c r="E178" s="371">
        <v>31.02</v>
      </c>
      <c r="F178" s="371">
        <f t="shared" si="176"/>
        <v>-398.86400000000037</v>
      </c>
      <c r="G178" s="371">
        <f t="shared" si="177"/>
        <v>25214.864000000001</v>
      </c>
      <c r="H178" s="372">
        <f t="shared" si="178"/>
        <v>-1.5818606041262027E-2</v>
      </c>
      <c r="I178" s="371"/>
    </row>
    <row r="179" spans="2:9" x14ac:dyDescent="0.25">
      <c r="B179" s="369">
        <v>42701</v>
      </c>
      <c r="C179" s="370">
        <v>400</v>
      </c>
      <c r="D179" s="371">
        <v>30.677849999999999</v>
      </c>
      <c r="E179" s="371">
        <v>33.880000000000003</v>
      </c>
      <c r="F179" s="371">
        <f t="shared" si="176"/>
        <v>1280.8600000000013</v>
      </c>
      <c r="G179" s="371">
        <f t="shared" si="177"/>
        <v>12271.14</v>
      </c>
      <c r="H179" s="372">
        <f t="shared" si="178"/>
        <v>0.10437987016691207</v>
      </c>
      <c r="I179" s="371"/>
    </row>
    <row r="180" spans="2:9" x14ac:dyDescent="0.25">
      <c r="B180" s="369">
        <v>42704</v>
      </c>
      <c r="C180" s="370">
        <v>400</v>
      </c>
      <c r="D180" s="371">
        <v>30.677849999999999</v>
      </c>
      <c r="E180" s="371">
        <v>32.299999999999997</v>
      </c>
      <c r="F180" s="371">
        <f t="shared" ref="F180:F186" si="179">C180*(E180-D180)</f>
        <v>648.8599999999991</v>
      </c>
      <c r="G180" s="371">
        <f t="shared" ref="G180:G186" si="180">D180*C180</f>
        <v>12271.14</v>
      </c>
      <c r="H180" s="372">
        <f t="shared" ref="H180:H186" si="181">(E180-D180)/D180</f>
        <v>5.2876912821465581E-2</v>
      </c>
      <c r="I180" s="371"/>
    </row>
    <row r="181" spans="2:9" x14ac:dyDescent="0.25">
      <c r="B181" s="369">
        <v>42706</v>
      </c>
      <c r="C181" s="370">
        <v>400</v>
      </c>
      <c r="D181" s="371">
        <v>30.527850000000001</v>
      </c>
      <c r="E181" s="371">
        <v>33.299999999999997</v>
      </c>
      <c r="F181" s="371">
        <f t="shared" si="179"/>
        <v>1108.8599999999985</v>
      </c>
      <c r="G181" s="371">
        <f t="shared" si="180"/>
        <v>12211.14</v>
      </c>
      <c r="H181" s="372">
        <f t="shared" si="181"/>
        <v>9.0807246497869851E-2</v>
      </c>
      <c r="I181" s="371"/>
    </row>
    <row r="182" spans="2:9" x14ac:dyDescent="0.25">
      <c r="B182" s="369">
        <v>42712</v>
      </c>
      <c r="C182" s="370">
        <v>300</v>
      </c>
      <c r="D182" s="371">
        <v>29.297370000000001</v>
      </c>
      <c r="E182" s="371">
        <v>34.19</v>
      </c>
      <c r="F182" s="371">
        <f t="shared" si="179"/>
        <v>1467.7889999999991</v>
      </c>
      <c r="G182" s="371">
        <f t="shared" si="180"/>
        <v>8789.2109999999993</v>
      </c>
      <c r="H182" s="372">
        <f t="shared" si="181"/>
        <v>0.16699894905242338</v>
      </c>
      <c r="I182" s="371"/>
    </row>
    <row r="183" spans="2:9" x14ac:dyDescent="0.25">
      <c r="B183" s="369">
        <v>42713</v>
      </c>
      <c r="C183" s="370">
        <v>200</v>
      </c>
      <c r="D183" s="371">
        <v>26.551449999999999</v>
      </c>
      <c r="E183" s="371">
        <v>34.78</v>
      </c>
      <c r="F183" s="371">
        <f t="shared" si="179"/>
        <v>1645.7100000000005</v>
      </c>
      <c r="G183" s="371">
        <f t="shared" si="180"/>
        <v>5310.29</v>
      </c>
      <c r="H183" s="372">
        <f t="shared" si="181"/>
        <v>0.30990962828772073</v>
      </c>
      <c r="I183" s="371"/>
    </row>
    <row r="184" spans="2:9" x14ac:dyDescent="0.25">
      <c r="B184" s="369">
        <v>42716</v>
      </c>
      <c r="C184" s="370">
        <v>300</v>
      </c>
      <c r="D184" s="371">
        <v>29.0943</v>
      </c>
      <c r="E184" s="371">
        <v>34.22</v>
      </c>
      <c r="F184" s="371">
        <f t="shared" si="179"/>
        <v>1537.7099999999996</v>
      </c>
      <c r="G184" s="371">
        <f t="shared" si="180"/>
        <v>8728.2900000000009</v>
      </c>
      <c r="H184" s="372">
        <f t="shared" si="181"/>
        <v>0.17617540205469795</v>
      </c>
      <c r="I184" s="371"/>
    </row>
    <row r="185" spans="2:9" x14ac:dyDescent="0.25">
      <c r="B185" s="369">
        <v>42718</v>
      </c>
      <c r="C185" s="370">
        <v>100</v>
      </c>
      <c r="D185" s="371">
        <v>17.179500000000001</v>
      </c>
      <c r="E185" s="371">
        <v>34.72</v>
      </c>
      <c r="F185" s="371">
        <f t="shared" si="179"/>
        <v>1754.0499999999997</v>
      </c>
      <c r="G185" s="371">
        <f t="shared" si="180"/>
        <v>1717.95</v>
      </c>
      <c r="H185" s="372">
        <f t="shared" si="181"/>
        <v>1.021013417154166</v>
      </c>
      <c r="I185" s="371"/>
    </row>
    <row r="186" spans="2:9" x14ac:dyDescent="0.25">
      <c r="B186" s="369">
        <v>42718</v>
      </c>
      <c r="C186" s="370">
        <v>300</v>
      </c>
      <c r="D186" s="371">
        <v>28.9132</v>
      </c>
      <c r="E186" s="371">
        <v>34.72</v>
      </c>
      <c r="F186" s="371">
        <f t="shared" si="179"/>
        <v>1742.0399999999997</v>
      </c>
      <c r="G186" s="371">
        <f t="shared" si="180"/>
        <v>8673.9599999999991</v>
      </c>
      <c r="H186" s="372">
        <f t="shared" si="181"/>
        <v>0.20083560449898313</v>
      </c>
      <c r="I186" s="371"/>
    </row>
    <row r="187" spans="2:9" x14ac:dyDescent="0.25">
      <c r="B187" s="369">
        <v>42729</v>
      </c>
      <c r="C187" s="370">
        <v>300</v>
      </c>
      <c r="D187" s="371">
        <v>28.9132</v>
      </c>
      <c r="E187" s="371">
        <v>35.08</v>
      </c>
      <c r="F187" s="371">
        <f>C187*(E187-D187)</f>
        <v>1850.0399999999995</v>
      </c>
      <c r="G187" s="371">
        <f>D187*C187</f>
        <v>8673.9599999999991</v>
      </c>
      <c r="H187" s="372">
        <f>(E187-D187)/D187</f>
        <v>0.21328666491429515</v>
      </c>
      <c r="I187" s="371"/>
    </row>
    <row r="188" spans="2:9" x14ac:dyDescent="0.25">
      <c r="B188" s="369">
        <v>42745</v>
      </c>
      <c r="C188" s="370">
        <v>400</v>
      </c>
      <c r="D188" s="371">
        <v>30.12988</v>
      </c>
      <c r="E188" s="371">
        <v>33.19</v>
      </c>
      <c r="F188" s="371">
        <f>C188*(E188-D188)</f>
        <v>1224.0479999999991</v>
      </c>
      <c r="G188" s="371">
        <f>D188*C188</f>
        <v>12051.951999999999</v>
      </c>
      <c r="H188" s="372">
        <f>(E188-D188)/D188</f>
        <v>0.1015642943151449</v>
      </c>
      <c r="I188" s="371"/>
    </row>
    <row r="189" spans="2:9" x14ac:dyDescent="0.25">
      <c r="B189" s="369">
        <v>42752</v>
      </c>
      <c r="C189" s="370">
        <v>300</v>
      </c>
      <c r="D189" s="371">
        <v>28.620100000000001</v>
      </c>
      <c r="E189" s="371">
        <v>34.840000000000003</v>
      </c>
      <c r="F189" s="371">
        <f>C189*(E189-D189)</f>
        <v>1865.9700000000007</v>
      </c>
      <c r="G189" s="371">
        <f>D189*C189</f>
        <v>8586.0300000000007</v>
      </c>
      <c r="H189" s="372">
        <f>(E189-D189)/D189</f>
        <v>0.21732628467405782</v>
      </c>
      <c r="I189" s="371">
        <v>28.25</v>
      </c>
    </row>
    <row r="190" spans="2:9" x14ac:dyDescent="0.25">
      <c r="B190" s="369">
        <v>42754</v>
      </c>
      <c r="C190" s="370">
        <v>400</v>
      </c>
      <c r="D190" s="371">
        <v>30.032579999999999</v>
      </c>
      <c r="E190" s="371">
        <v>34.26</v>
      </c>
      <c r="F190" s="371">
        <f>C190*(E190-D190)</f>
        <v>1690.9679999999994</v>
      </c>
      <c r="G190" s="371">
        <f>D190*C190</f>
        <v>12013.031999999999</v>
      </c>
      <c r="H190" s="372">
        <f>(E190-D190)/D190</f>
        <v>0.14076113340911767</v>
      </c>
      <c r="I190" s="371"/>
    </row>
    <row r="208" spans="12:13" x14ac:dyDescent="0.25">
      <c r="L208" t="s">
        <v>65</v>
      </c>
      <c r="M208" s="2">
        <f>M236+K236-F236</f>
        <v>1747.9699999999939</v>
      </c>
    </row>
    <row r="209" spans="1:13" x14ac:dyDescent="0.25">
      <c r="A209" s="256" t="s">
        <v>1</v>
      </c>
      <c r="B209" s="256" t="s">
        <v>2</v>
      </c>
      <c r="C209" s="256" t="s">
        <v>4</v>
      </c>
      <c r="D209" s="257" t="s">
        <v>5</v>
      </c>
      <c r="E209" s="257" t="s">
        <v>94</v>
      </c>
      <c r="F209" s="257" t="s">
        <v>60</v>
      </c>
      <c r="G209" s="256" t="s">
        <v>3</v>
      </c>
      <c r="H209" s="256" t="s">
        <v>6</v>
      </c>
      <c r="I209" s="257" t="s">
        <v>7</v>
      </c>
      <c r="J209" s="257" t="s">
        <v>95</v>
      </c>
      <c r="K209" s="257" t="s">
        <v>61</v>
      </c>
      <c r="L209" s="256" t="s">
        <v>37</v>
      </c>
      <c r="M209" s="256" t="s">
        <v>38</v>
      </c>
    </row>
    <row r="210" spans="1:13" x14ac:dyDescent="0.25">
      <c r="A210" s="258" t="s">
        <v>196</v>
      </c>
      <c r="B210" s="259">
        <v>42482</v>
      </c>
      <c r="C210" s="254">
        <v>80</v>
      </c>
      <c r="D210" s="255">
        <v>36.01</v>
      </c>
      <c r="E210" s="255">
        <v>0</v>
      </c>
      <c r="F210" s="255">
        <f t="shared" ref="F210:F230" si="182">D210*C210+E210</f>
        <v>2880.7999999999997</v>
      </c>
      <c r="G210" s="259">
        <v>42514</v>
      </c>
      <c r="H210" s="254">
        <v>40</v>
      </c>
      <c r="I210" s="255">
        <v>35.35</v>
      </c>
      <c r="J210" s="255">
        <v>0.03</v>
      </c>
      <c r="K210" s="255">
        <f>I210*H210-J210</f>
        <v>1413.97</v>
      </c>
      <c r="L210" s="259">
        <v>42522</v>
      </c>
      <c r="M210" s="255">
        <v>10.5</v>
      </c>
    </row>
    <row r="211" spans="1:13" x14ac:dyDescent="0.25">
      <c r="A211" s="261" t="s">
        <v>71</v>
      </c>
      <c r="B211" s="259">
        <v>42482</v>
      </c>
      <c r="C211" s="254">
        <v>20</v>
      </c>
      <c r="D211" s="255">
        <v>35.549999999999997</v>
      </c>
      <c r="E211" s="255">
        <v>0</v>
      </c>
      <c r="F211" s="255">
        <f t="shared" si="182"/>
        <v>711</v>
      </c>
      <c r="G211" s="254"/>
      <c r="H211" s="254"/>
      <c r="I211" s="255"/>
      <c r="J211" s="255"/>
      <c r="K211" s="255"/>
      <c r="L211" s="259">
        <v>42614</v>
      </c>
      <c r="M211" s="255">
        <v>48</v>
      </c>
    </row>
    <row r="212" spans="1:13" x14ac:dyDescent="0.25">
      <c r="A212" s="254"/>
      <c r="B212" s="259">
        <v>42508</v>
      </c>
      <c r="C212" s="254">
        <v>40</v>
      </c>
      <c r="D212" s="255">
        <v>34.19</v>
      </c>
      <c r="E212" s="255">
        <v>0</v>
      </c>
      <c r="F212" s="255">
        <f t="shared" si="182"/>
        <v>1367.6</v>
      </c>
      <c r="G212" s="259">
        <v>42521</v>
      </c>
      <c r="H212" s="260">
        <v>40</v>
      </c>
      <c r="I212" s="255">
        <v>35.99</v>
      </c>
      <c r="J212" s="255">
        <v>0.03</v>
      </c>
      <c r="K212" s="255">
        <f t="shared" ref="K212:K227" si="183">I212*H212-J212</f>
        <v>1439.5700000000002</v>
      </c>
      <c r="L212" s="259">
        <v>42706</v>
      </c>
      <c r="M212" s="255">
        <v>60</v>
      </c>
    </row>
    <row r="213" spans="1:13" x14ac:dyDescent="0.25">
      <c r="A213" s="254"/>
      <c r="B213" s="259">
        <v>42509</v>
      </c>
      <c r="C213" s="254">
        <v>100</v>
      </c>
      <c r="D213" s="255">
        <v>34.49</v>
      </c>
      <c r="E213" s="255">
        <v>0</v>
      </c>
      <c r="F213" s="255">
        <f t="shared" si="182"/>
        <v>3449</v>
      </c>
      <c r="G213" s="259">
        <v>42531</v>
      </c>
      <c r="H213" s="260">
        <v>100</v>
      </c>
      <c r="I213" s="255">
        <v>36.99</v>
      </c>
      <c r="J213" s="255">
        <v>0.08</v>
      </c>
      <c r="K213" s="255">
        <f t="shared" si="183"/>
        <v>3698.92</v>
      </c>
      <c r="L213" s="254"/>
      <c r="M213" s="254"/>
    </row>
    <row r="214" spans="1:13" x14ac:dyDescent="0.25">
      <c r="A214" s="254"/>
      <c r="B214" s="259">
        <v>42536</v>
      </c>
      <c r="C214" s="254">
        <v>100</v>
      </c>
      <c r="D214" s="255">
        <v>35.39</v>
      </c>
      <c r="E214" s="255">
        <v>0</v>
      </c>
      <c r="F214" s="255">
        <f t="shared" si="182"/>
        <v>3539</v>
      </c>
      <c r="G214" s="259">
        <v>42594</v>
      </c>
      <c r="H214" s="260">
        <v>100</v>
      </c>
      <c r="I214" s="255">
        <v>32.58</v>
      </c>
      <c r="J214" s="255">
        <v>7.0000000000000007E-2</v>
      </c>
      <c r="K214" s="255">
        <f t="shared" si="183"/>
        <v>3257.93</v>
      </c>
      <c r="L214" s="254"/>
      <c r="M214" s="254"/>
    </row>
    <row r="215" spans="1:13" x14ac:dyDescent="0.25">
      <c r="A215" s="254"/>
      <c r="B215" s="259">
        <v>42579</v>
      </c>
      <c r="C215" s="254">
        <v>40</v>
      </c>
      <c r="D215" s="255">
        <v>35</v>
      </c>
      <c r="E215" s="255">
        <v>0</v>
      </c>
      <c r="F215" s="255">
        <f t="shared" si="182"/>
        <v>1400</v>
      </c>
      <c r="G215" s="259">
        <v>42671</v>
      </c>
      <c r="H215" s="260">
        <v>100</v>
      </c>
      <c r="I215" s="255">
        <v>31.32</v>
      </c>
      <c r="J215" s="255">
        <v>7.0000000000000007E-2</v>
      </c>
      <c r="K215" s="255">
        <f t="shared" si="183"/>
        <v>3131.93</v>
      </c>
      <c r="L215" s="254"/>
      <c r="M215" s="254"/>
    </row>
    <row r="216" spans="1:13" x14ac:dyDescent="0.25">
      <c r="A216" s="254"/>
      <c r="B216" s="259">
        <v>42579</v>
      </c>
      <c r="C216" s="254">
        <v>30</v>
      </c>
      <c r="D216" s="255">
        <v>34.57</v>
      </c>
      <c r="E216" s="255">
        <v>-7.0000000000000007E-2</v>
      </c>
      <c r="F216" s="255">
        <f t="shared" si="182"/>
        <v>1037.03</v>
      </c>
      <c r="G216" s="259">
        <v>42676</v>
      </c>
      <c r="H216" s="260">
        <v>200</v>
      </c>
      <c r="I216" s="255">
        <v>31.83</v>
      </c>
      <c r="J216" s="255">
        <v>0.14000000000000001</v>
      </c>
      <c r="K216" s="255">
        <f t="shared" si="183"/>
        <v>6365.86</v>
      </c>
      <c r="L216" s="254"/>
      <c r="M216" s="254"/>
    </row>
    <row r="217" spans="1:13" x14ac:dyDescent="0.25">
      <c r="A217" s="254"/>
      <c r="B217" s="259">
        <v>42580</v>
      </c>
      <c r="C217" s="254">
        <v>30</v>
      </c>
      <c r="D217" s="255">
        <v>33.880000000000003</v>
      </c>
      <c r="E217" s="255">
        <v>0</v>
      </c>
      <c r="F217" s="255">
        <f t="shared" si="182"/>
        <v>1016.4000000000001</v>
      </c>
      <c r="G217" s="259">
        <v>42676</v>
      </c>
      <c r="H217" s="260">
        <v>100</v>
      </c>
      <c r="I217" s="255">
        <v>31.98</v>
      </c>
      <c r="J217" s="255">
        <v>7.0000000000000007E-2</v>
      </c>
      <c r="K217" s="255">
        <f t="shared" si="183"/>
        <v>3197.93</v>
      </c>
      <c r="L217" s="254"/>
      <c r="M217" s="254"/>
    </row>
    <row r="218" spans="1:13" x14ac:dyDescent="0.25">
      <c r="A218" s="254"/>
      <c r="B218" s="259">
        <v>42584</v>
      </c>
      <c r="C218" s="254">
        <v>40</v>
      </c>
      <c r="D218" s="255">
        <v>33.049999999999997</v>
      </c>
      <c r="E218" s="255">
        <v>0</v>
      </c>
      <c r="F218" s="255">
        <f t="shared" si="182"/>
        <v>1322</v>
      </c>
      <c r="G218" s="259">
        <v>42676</v>
      </c>
      <c r="H218" s="260">
        <v>100</v>
      </c>
      <c r="I218" s="255">
        <v>32.18</v>
      </c>
      <c r="J218" s="255">
        <v>7.0000000000000007E-2</v>
      </c>
      <c r="K218" s="255">
        <f t="shared" si="183"/>
        <v>3217.93</v>
      </c>
      <c r="L218" s="254"/>
      <c r="M218" s="254"/>
    </row>
    <row r="219" spans="1:13" x14ac:dyDescent="0.25">
      <c r="A219" s="254"/>
      <c r="B219" s="259">
        <v>42586</v>
      </c>
      <c r="C219" s="254">
        <v>100</v>
      </c>
      <c r="D219" s="255">
        <v>32.479999999999997</v>
      </c>
      <c r="E219" s="255">
        <v>0</v>
      </c>
      <c r="F219" s="255">
        <f t="shared" si="182"/>
        <v>3247.9999999999995</v>
      </c>
      <c r="G219" s="259">
        <v>42676</v>
      </c>
      <c r="H219" s="260">
        <v>100</v>
      </c>
      <c r="I219" s="255">
        <v>32.229999999999997</v>
      </c>
      <c r="J219" s="255">
        <v>7.0000000000000007E-2</v>
      </c>
      <c r="K219" s="255">
        <f t="shared" si="183"/>
        <v>3222.9299999999994</v>
      </c>
      <c r="L219" s="254"/>
      <c r="M219" s="254"/>
    </row>
    <row r="220" spans="1:13" x14ac:dyDescent="0.25">
      <c r="A220" s="254"/>
      <c r="B220" s="259">
        <v>42593</v>
      </c>
      <c r="C220" s="254">
        <v>100</v>
      </c>
      <c r="D220" s="255">
        <v>32.049999999999997</v>
      </c>
      <c r="E220" s="255">
        <v>0</v>
      </c>
      <c r="F220" s="255">
        <f t="shared" si="182"/>
        <v>3204.9999999999995</v>
      </c>
      <c r="G220" s="259">
        <v>42683</v>
      </c>
      <c r="H220" s="260">
        <v>100</v>
      </c>
      <c r="I220" s="255">
        <v>32.33</v>
      </c>
      <c r="J220" s="255">
        <v>7.0000000000000007E-2</v>
      </c>
      <c r="K220" s="255">
        <f t="shared" si="183"/>
        <v>3232.93</v>
      </c>
      <c r="L220" s="254"/>
      <c r="M220" s="254"/>
    </row>
    <row r="221" spans="1:13" x14ac:dyDescent="0.25">
      <c r="A221" s="254"/>
      <c r="B221" s="259">
        <v>42599</v>
      </c>
      <c r="C221" s="254">
        <v>100</v>
      </c>
      <c r="D221" s="255">
        <v>31.68</v>
      </c>
      <c r="E221" s="255">
        <v>0</v>
      </c>
      <c r="F221" s="255">
        <f t="shared" si="182"/>
        <v>3168</v>
      </c>
      <c r="G221" s="259">
        <v>42683</v>
      </c>
      <c r="H221" s="260">
        <v>200</v>
      </c>
      <c r="I221" s="255">
        <v>32.08</v>
      </c>
      <c r="J221" s="255">
        <v>0.14000000000000001</v>
      </c>
      <c r="K221" s="255">
        <f t="shared" si="183"/>
        <v>6415.86</v>
      </c>
      <c r="L221" s="254"/>
      <c r="M221" s="254"/>
    </row>
    <row r="222" spans="1:13" x14ac:dyDescent="0.25">
      <c r="A222" s="254"/>
      <c r="B222" s="259">
        <v>42620</v>
      </c>
      <c r="C222" s="254">
        <v>100</v>
      </c>
      <c r="D222" s="255">
        <v>31.65</v>
      </c>
      <c r="E222" s="255">
        <v>0</v>
      </c>
      <c r="F222" s="255">
        <f t="shared" si="182"/>
        <v>3165</v>
      </c>
      <c r="G222" s="259">
        <v>42684</v>
      </c>
      <c r="H222" s="260">
        <v>100</v>
      </c>
      <c r="I222" s="255">
        <v>32.950000000000003</v>
      </c>
      <c r="J222" s="255">
        <v>7.0000000000000007E-2</v>
      </c>
      <c r="K222" s="255">
        <f t="shared" si="183"/>
        <v>3294.9300000000003</v>
      </c>
      <c r="L222" s="254"/>
      <c r="M222" s="254"/>
    </row>
    <row r="223" spans="1:13" x14ac:dyDescent="0.25">
      <c r="A223" s="254"/>
      <c r="B223" s="259">
        <v>42620</v>
      </c>
      <c r="C223" s="254">
        <v>100</v>
      </c>
      <c r="D223" s="255">
        <v>31.18</v>
      </c>
      <c r="E223" s="255">
        <v>0</v>
      </c>
      <c r="F223" s="255">
        <f t="shared" si="182"/>
        <v>3118</v>
      </c>
      <c r="G223" s="259">
        <v>42712</v>
      </c>
      <c r="H223" s="260">
        <v>100</v>
      </c>
      <c r="I223" s="255">
        <v>34.22</v>
      </c>
      <c r="J223" s="255">
        <v>7.0000000000000007E-2</v>
      </c>
      <c r="K223" s="255">
        <f t="shared" si="183"/>
        <v>3421.93</v>
      </c>
      <c r="L223" s="254"/>
      <c r="M223" s="254"/>
    </row>
    <row r="224" spans="1:13" x14ac:dyDescent="0.25">
      <c r="A224" s="254"/>
      <c r="B224" s="259">
        <v>42625</v>
      </c>
      <c r="C224" s="254">
        <v>100</v>
      </c>
      <c r="D224" s="255">
        <v>30.8</v>
      </c>
      <c r="E224" s="255">
        <v>0</v>
      </c>
      <c r="F224" s="255">
        <f t="shared" si="182"/>
        <v>3080</v>
      </c>
      <c r="G224" s="259">
        <v>42713</v>
      </c>
      <c r="H224" s="260">
        <v>100</v>
      </c>
      <c r="I224" s="255">
        <v>34.79</v>
      </c>
      <c r="J224" s="255">
        <v>0.08</v>
      </c>
      <c r="K224" s="255">
        <f t="shared" si="183"/>
        <v>3478.92</v>
      </c>
      <c r="L224" s="254"/>
      <c r="M224" s="254"/>
    </row>
    <row r="225" spans="1:13" x14ac:dyDescent="0.25">
      <c r="A225" s="254"/>
      <c r="B225" s="259">
        <v>42639</v>
      </c>
      <c r="C225" s="254">
        <v>100</v>
      </c>
      <c r="D225" s="255">
        <v>30.08</v>
      </c>
      <c r="E225" s="255">
        <v>0</v>
      </c>
      <c r="F225" s="255">
        <f t="shared" si="182"/>
        <v>3008</v>
      </c>
      <c r="G225" s="259">
        <v>42718</v>
      </c>
      <c r="H225" s="260">
        <v>100</v>
      </c>
      <c r="I225" s="255">
        <v>35.21</v>
      </c>
      <c r="J225" s="255">
        <v>0.57999999999999996</v>
      </c>
      <c r="K225" s="255">
        <f t="shared" si="183"/>
        <v>3520.42</v>
      </c>
      <c r="L225" s="254"/>
      <c r="M225" s="254"/>
    </row>
    <row r="226" spans="1:13" x14ac:dyDescent="0.25">
      <c r="A226" s="254"/>
      <c r="B226" s="259">
        <v>42646</v>
      </c>
      <c r="C226" s="254">
        <v>100</v>
      </c>
      <c r="D226" s="255">
        <v>29.4</v>
      </c>
      <c r="E226" s="255">
        <v>0</v>
      </c>
      <c r="F226" s="255">
        <f t="shared" si="182"/>
        <v>2940</v>
      </c>
      <c r="G226" s="259">
        <v>42718</v>
      </c>
      <c r="H226" s="260">
        <v>100</v>
      </c>
      <c r="I226" s="255">
        <v>34.9</v>
      </c>
      <c r="J226" s="255">
        <v>0.08</v>
      </c>
      <c r="K226" s="255">
        <f t="shared" si="183"/>
        <v>3489.92</v>
      </c>
      <c r="L226" s="254"/>
      <c r="M226" s="254"/>
    </row>
    <row r="227" spans="1:13" x14ac:dyDescent="0.25">
      <c r="A227" s="254"/>
      <c r="B227" s="259">
        <v>42674</v>
      </c>
      <c r="C227" s="254">
        <v>100</v>
      </c>
      <c r="D227" s="255">
        <v>31.1</v>
      </c>
      <c r="E227" s="255">
        <v>0</v>
      </c>
      <c r="F227" s="255">
        <f t="shared" si="182"/>
        <v>3110</v>
      </c>
      <c r="G227" s="259">
        <v>42752</v>
      </c>
      <c r="H227" s="260">
        <v>100</v>
      </c>
      <c r="I227" s="255">
        <v>34.659999999999997</v>
      </c>
      <c r="J227" s="255">
        <v>0.08</v>
      </c>
      <c r="K227" s="255">
        <f t="shared" si="183"/>
        <v>3465.9199999999996</v>
      </c>
      <c r="L227" s="254"/>
      <c r="M227" s="254"/>
    </row>
    <row r="228" spans="1:13" x14ac:dyDescent="0.25">
      <c r="A228" s="254"/>
      <c r="B228" s="259">
        <v>42677</v>
      </c>
      <c r="C228" s="254">
        <v>200</v>
      </c>
      <c r="D228" s="255">
        <v>31.68</v>
      </c>
      <c r="E228" s="255">
        <v>0</v>
      </c>
      <c r="F228" s="255">
        <f t="shared" si="182"/>
        <v>6336</v>
      </c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9">
        <v>42677</v>
      </c>
      <c r="C229" s="254">
        <v>100</v>
      </c>
      <c r="D229" s="255">
        <v>31.2</v>
      </c>
      <c r="E229" s="255">
        <v>-0.5</v>
      </c>
      <c r="F229" s="255">
        <f t="shared" si="182"/>
        <v>3119.5</v>
      </c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254"/>
      <c r="B230" s="259">
        <v>42716</v>
      </c>
      <c r="C230" s="254">
        <v>100</v>
      </c>
      <c r="D230" s="255">
        <v>34.18</v>
      </c>
      <c r="E230" s="255">
        <v>0</v>
      </c>
      <c r="F230" s="255">
        <f t="shared" si="182"/>
        <v>3418</v>
      </c>
      <c r="G230" s="254"/>
      <c r="H230" s="254"/>
      <c r="I230" s="255"/>
      <c r="J230" s="255"/>
      <c r="K230" s="255"/>
      <c r="L230" s="254"/>
      <c r="M230" s="254"/>
    </row>
    <row r="231" spans="1:13" x14ac:dyDescent="0.25">
      <c r="A231" s="254"/>
      <c r="B231" s="259"/>
      <c r="C231" s="254"/>
      <c r="D231" s="255"/>
      <c r="E231" s="255"/>
      <c r="F231" s="255"/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/>
      <c r="C232" s="254"/>
      <c r="D232" s="255"/>
      <c r="E232" s="255"/>
      <c r="F232" s="255"/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/>
      <c r="C233" s="254"/>
      <c r="D233" s="255"/>
      <c r="E233" s="255"/>
      <c r="F233" s="255"/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4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4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31" t="s">
        <v>81</v>
      </c>
      <c r="B236" s="14"/>
      <c r="C236" s="14">
        <f>SUM(C210:C233)</f>
        <v>1780</v>
      </c>
      <c r="D236" s="18"/>
      <c r="E236" s="18"/>
      <c r="F236" s="18">
        <f>SUM(F210:F233)</f>
        <v>57638.33</v>
      </c>
      <c r="G236" s="14"/>
      <c r="H236" s="14">
        <f>SUM(H210:H235)</f>
        <v>1780</v>
      </c>
      <c r="I236" s="18"/>
      <c r="J236" s="18"/>
      <c r="K236" s="18">
        <f>SUM(K210:K235)</f>
        <v>59267.799999999996</v>
      </c>
      <c r="L236" s="14"/>
      <c r="M236" s="18">
        <f>SUM(M210:M235)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1:F125">
    <cfRule type="expression" dxfId="1599" priority="69">
      <formula>F121&gt;0</formula>
    </cfRule>
    <cfRule type="expression" dxfId="1598" priority="70">
      <formula>F121&lt;0</formula>
    </cfRule>
  </conditionalFormatting>
  <conditionalFormatting sqref="F126:F139 F142:F186 F189:F190">
    <cfRule type="expression" dxfId="1597" priority="65">
      <formula>F126&gt;0</formula>
    </cfRule>
    <cfRule type="expression" dxfId="1596" priority="66">
      <formula>F126&lt;0</formula>
    </cfRule>
  </conditionalFormatting>
  <conditionalFormatting sqref="F126:F139 F142:F186 F189:F190">
    <cfRule type="expression" dxfId="1595" priority="67">
      <formula>F126&gt;0</formula>
    </cfRule>
    <cfRule type="expression" dxfId="1594" priority="68">
      <formula>F126&lt;0</formula>
    </cfRule>
  </conditionalFormatting>
  <conditionalFormatting sqref="H121:H139 H142:H186 H189:H190">
    <cfRule type="expression" dxfId="1593" priority="63">
      <formula>H121&gt;0</formula>
    </cfRule>
    <cfRule type="expression" dxfId="1592" priority="64">
      <formula>H121&lt;0</formula>
    </cfRule>
  </conditionalFormatting>
  <conditionalFormatting sqref="F117:F120">
    <cfRule type="expression" dxfId="1591" priority="57">
      <formula>F117&gt;0</formula>
    </cfRule>
    <cfRule type="expression" dxfId="1590" priority="58">
      <formula>F117&lt;0</formula>
    </cfRule>
  </conditionalFormatting>
  <conditionalFormatting sqref="H117:H120">
    <cfRule type="expression" dxfId="1589" priority="55">
      <formula>H117&gt;0</formula>
    </cfRule>
    <cfRule type="expression" dxfId="1588" priority="56">
      <formula>H117&lt;0</formula>
    </cfRule>
  </conditionalFormatting>
  <conditionalFormatting sqref="Q8">
    <cfRule type="expression" dxfId="1587" priority="51">
      <formula>Q8&gt;0</formula>
    </cfRule>
    <cfRule type="expression" dxfId="1586" priority="52">
      <formula>Q8&lt;0</formula>
    </cfRule>
  </conditionalFormatting>
  <conditionalFormatting sqref="Q7">
    <cfRule type="expression" dxfId="1585" priority="53">
      <formula>Q7&gt;0</formula>
    </cfRule>
    <cfRule type="expression" dxfId="1584" priority="54">
      <formula>Q7&lt;0</formula>
    </cfRule>
  </conditionalFormatting>
  <conditionalFormatting sqref="F140">
    <cfRule type="expression" dxfId="1583" priority="47">
      <formula>F140&gt;0</formula>
    </cfRule>
    <cfRule type="expression" dxfId="1582" priority="48">
      <formula>F140&lt;0</formula>
    </cfRule>
  </conditionalFormatting>
  <conditionalFormatting sqref="F140">
    <cfRule type="expression" dxfId="1581" priority="49">
      <formula>F140&gt;0</formula>
    </cfRule>
    <cfRule type="expression" dxfId="1580" priority="50">
      <formula>F140&lt;0</formula>
    </cfRule>
  </conditionalFormatting>
  <conditionalFormatting sqref="H140">
    <cfRule type="expression" dxfId="1579" priority="45">
      <formula>H140&gt;0</formula>
    </cfRule>
    <cfRule type="expression" dxfId="1578" priority="46">
      <formula>H140&lt;0</formula>
    </cfRule>
  </conditionalFormatting>
  <conditionalFormatting sqref="F141">
    <cfRule type="expression" dxfId="1577" priority="41">
      <formula>F141&gt;0</formula>
    </cfRule>
    <cfRule type="expression" dxfId="1576" priority="42">
      <formula>F141&lt;0</formula>
    </cfRule>
  </conditionalFormatting>
  <conditionalFormatting sqref="F141">
    <cfRule type="expression" dxfId="1575" priority="43">
      <formula>F141&gt;0</formula>
    </cfRule>
    <cfRule type="expression" dxfId="1574" priority="44">
      <formula>F141&lt;0</formula>
    </cfRule>
  </conditionalFormatting>
  <conditionalFormatting sqref="H141">
    <cfRule type="expression" dxfId="1573" priority="39">
      <formula>H141&gt;0</formula>
    </cfRule>
    <cfRule type="expression" dxfId="1572" priority="40">
      <formula>H141&lt;0</formula>
    </cfRule>
  </conditionalFormatting>
  <conditionalFormatting sqref="F187:F188">
    <cfRule type="expression" dxfId="1571" priority="35">
      <formula>F187&gt;0</formula>
    </cfRule>
    <cfRule type="expression" dxfId="1570" priority="36">
      <formula>F187&lt;0</formula>
    </cfRule>
  </conditionalFormatting>
  <conditionalFormatting sqref="F187:F188">
    <cfRule type="expression" dxfId="1569" priority="37">
      <formula>F187&gt;0</formula>
    </cfRule>
    <cfRule type="expression" dxfId="1568" priority="38">
      <formula>F187&lt;0</formula>
    </cfRule>
  </conditionalFormatting>
  <conditionalFormatting sqref="H187:H188">
    <cfRule type="expression" dxfId="1567" priority="33">
      <formula>H187&gt;0</formula>
    </cfRule>
    <cfRule type="expression" dxfId="1566" priority="34">
      <formula>H187&lt;0</formula>
    </cfRule>
  </conditionalFormatting>
  <conditionalFormatting sqref="F48:F63">
    <cfRule type="expression" dxfId="1565" priority="31">
      <formula>F48&gt;0</formula>
    </cfRule>
    <cfRule type="expression" dxfId="1564" priority="32">
      <formula>F48&lt;0</formula>
    </cfRule>
  </conditionalFormatting>
  <conditionalFormatting sqref="H48:H63">
    <cfRule type="expression" dxfId="1563" priority="29">
      <formula>H48&gt;0</formula>
    </cfRule>
    <cfRule type="expression" dxfId="1562" priority="30">
      <formula>H48&lt;0</formula>
    </cfRule>
  </conditionalFormatting>
  <conditionalFormatting sqref="Q10">
    <cfRule type="expression" dxfId="1561" priority="27">
      <formula>Q10&gt;0</formula>
    </cfRule>
    <cfRule type="expression" dxfId="1560" priority="28">
      <formula>Q10&lt;0</formula>
    </cfRule>
  </conditionalFormatting>
  <conditionalFormatting sqref="J58:K58">
    <cfRule type="expression" dxfId="1559" priority="25">
      <formula>J58&gt;0</formula>
    </cfRule>
    <cfRule type="expression" dxfId="1558" priority="26">
      <formula>J58&lt;0</formula>
    </cfRule>
  </conditionalFormatting>
  <conditionalFormatting sqref="K59">
    <cfRule type="expression" dxfId="1557" priority="23">
      <formula>K59&gt;0</formula>
    </cfRule>
    <cfRule type="expression" dxfId="1556" priority="24">
      <formula>K59&lt;0</formula>
    </cfRule>
  </conditionalFormatting>
  <conditionalFormatting sqref="K60:K73 K78:K115">
    <cfRule type="expression" dxfId="1555" priority="21">
      <formula>K60&gt;0</formula>
    </cfRule>
    <cfRule type="expression" dxfId="1554" priority="22">
      <formula>K60&lt;0</formula>
    </cfRule>
  </conditionalFormatting>
  <conditionalFormatting sqref="F65:F73">
    <cfRule type="expression" dxfId="1553" priority="19">
      <formula>F65&gt;0</formula>
    </cfRule>
    <cfRule type="expression" dxfId="1552" priority="20">
      <formula>F65&lt;0</formula>
    </cfRule>
  </conditionalFormatting>
  <conditionalFormatting sqref="H65:H73">
    <cfRule type="expression" dxfId="1551" priority="17">
      <formula>H65&gt;0</formula>
    </cfRule>
    <cfRule type="expression" dxfId="1550" priority="18">
      <formula>H65&lt;0</formula>
    </cfRule>
  </conditionalFormatting>
  <conditionalFormatting sqref="R4">
    <cfRule type="expression" dxfId="1549" priority="15">
      <formula>R4&gt;0</formula>
    </cfRule>
    <cfRule type="expression" dxfId="1548" priority="16">
      <formula>R4&lt;0</formula>
    </cfRule>
  </conditionalFormatting>
  <conditionalFormatting sqref="Q9">
    <cfRule type="expression" dxfId="1547" priority="13">
      <formula>Q9&gt;0</formula>
    </cfRule>
    <cfRule type="expression" dxfId="1546" priority="14">
      <formula>Q9&lt;0</formula>
    </cfRule>
  </conditionalFormatting>
  <conditionalFormatting sqref="K74:K77">
    <cfRule type="expression" dxfId="1545" priority="11">
      <formula>K74&gt;0</formula>
    </cfRule>
    <cfRule type="expression" dxfId="1544" priority="12">
      <formula>K74&lt;0</formula>
    </cfRule>
  </conditionalFormatting>
  <conditionalFormatting sqref="F74:F97">
    <cfRule type="expression" dxfId="1543" priority="9">
      <formula>F74&gt;0</formula>
    </cfRule>
    <cfRule type="expression" dxfId="1542" priority="10">
      <formula>F74&lt;0</formula>
    </cfRule>
  </conditionalFormatting>
  <conditionalFormatting sqref="H74:H97">
    <cfRule type="expression" dxfId="1541" priority="7">
      <formula>H74&gt;0</formula>
    </cfRule>
    <cfRule type="expression" dxfId="1540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11">
    <cfRule type="expression" dxfId="1539" priority="3">
      <formula>F98&gt;0</formula>
    </cfRule>
    <cfRule type="expression" dxfId="1538" priority="4">
      <formula>F98&lt;0</formula>
    </cfRule>
  </conditionalFormatting>
  <conditionalFormatting sqref="H98:H111">
    <cfRule type="expression" dxfId="1537" priority="1">
      <formula>H98&gt;0</formula>
    </cfRule>
    <cfRule type="expression" dxfId="1536" priority="2">
      <formula>H98&lt;0</formula>
    </cfRule>
  </conditionalFormatting>
  <hyperlinks>
    <hyperlink ref="A3" location="ACTIVE!A1" display="Back"/>
    <hyperlink ref="A21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10.63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10.63</v>
      </c>
      <c r="R4" s="486">
        <v>-5.0000000000000001E-4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11.693000000000001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11.586700000000002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11.480400000000001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11.374100000000002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11.267800000000001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11.161500000000002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11.055200000000001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10.948900000000002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10.842600000000001</v>
      </c>
      <c r="Q49" s="2"/>
      <c r="T49" s="91" t="s">
        <v>103</v>
      </c>
      <c r="U49" s="86" t="s">
        <v>381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10.736300000000002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10.63</v>
      </c>
      <c r="Q51" s="2"/>
      <c r="T51" s="91" t="s">
        <v>104</v>
      </c>
      <c r="U51" s="86" t="s">
        <v>612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10.5237</v>
      </c>
      <c r="Q52" s="2"/>
      <c r="T52" s="91" t="s">
        <v>105</v>
      </c>
      <c r="U52" s="86" t="s">
        <v>398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10.417400000000001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10.3111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10.204800000000001</v>
      </c>
      <c r="T55" s="91" t="s">
        <v>107</v>
      </c>
      <c r="U55" s="86" t="s">
        <v>613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10.0985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9.9922000000000004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9.8859000000000012</v>
      </c>
      <c r="T58" s="91" t="s">
        <v>108</v>
      </c>
      <c r="U58" s="86" t="s">
        <v>549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9.7796000000000003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9.6733000000000011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9.5670000000000002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535" priority="31">
      <formula>Q7&gt;0</formula>
    </cfRule>
    <cfRule type="expression" dxfId="1534" priority="32">
      <formula>Q7&lt;0</formula>
    </cfRule>
  </conditionalFormatting>
  <conditionalFormatting sqref="Q8">
    <cfRule type="expression" dxfId="1533" priority="29">
      <formula>Q8&gt;0</formula>
    </cfRule>
    <cfRule type="expression" dxfId="1532" priority="30">
      <formula>Q8&lt;0</formula>
    </cfRule>
  </conditionalFormatting>
  <conditionalFormatting sqref="F62:F65">
    <cfRule type="expression" dxfId="1531" priority="21">
      <formula>F62&gt;0</formula>
    </cfRule>
    <cfRule type="expression" dxfId="1530" priority="22">
      <formula>F62&lt;0</formula>
    </cfRule>
  </conditionalFormatting>
  <conditionalFormatting sqref="F66:F74 F78:F98 F102:F106">
    <cfRule type="expression" dxfId="1529" priority="17">
      <formula>F66&gt;0</formula>
    </cfRule>
    <cfRule type="expression" dxfId="1528" priority="18">
      <formula>F66&lt;0</formula>
    </cfRule>
  </conditionalFormatting>
  <conditionalFormatting sqref="F66:F74 F78:F98 F102:F106">
    <cfRule type="expression" dxfId="1527" priority="19">
      <formula>F66&gt;0</formula>
    </cfRule>
    <cfRule type="expression" dxfId="1526" priority="20">
      <formula>F66&lt;0</formula>
    </cfRule>
  </conditionalFormatting>
  <conditionalFormatting sqref="H62:H74 H78:H98 H102:H106">
    <cfRule type="expression" dxfId="1525" priority="15">
      <formula>H62&gt;0</formula>
    </cfRule>
    <cfRule type="expression" dxfId="1524" priority="16">
      <formula>H62&lt;0</formula>
    </cfRule>
  </conditionalFormatting>
  <conditionalFormatting sqref="F57:F61">
    <cfRule type="expression" dxfId="1523" priority="13">
      <formula>F57&gt;0</formula>
    </cfRule>
    <cfRule type="expression" dxfId="1522" priority="14">
      <formula>F57&lt;0</formula>
    </cfRule>
  </conditionalFormatting>
  <conditionalFormatting sqref="H57:H61">
    <cfRule type="expression" dxfId="1521" priority="11">
      <formula>H57&gt;0</formula>
    </cfRule>
    <cfRule type="expression" dxfId="1520" priority="12">
      <formula>H57&lt;0</formula>
    </cfRule>
  </conditionalFormatting>
  <conditionalFormatting sqref="F75:F77">
    <cfRule type="expression" dxfId="1519" priority="7">
      <formula>F75&gt;0</formula>
    </cfRule>
    <cfRule type="expression" dxfId="1518" priority="8">
      <formula>F75&lt;0</formula>
    </cfRule>
  </conditionalFormatting>
  <conditionalFormatting sqref="F75:F77">
    <cfRule type="expression" dxfId="1517" priority="9">
      <formula>F75&gt;0</formula>
    </cfRule>
    <cfRule type="expression" dxfId="1516" priority="10">
      <formula>F75&lt;0</formula>
    </cfRule>
  </conditionalFormatting>
  <conditionalFormatting sqref="H75:H77">
    <cfRule type="expression" dxfId="1515" priority="5">
      <formula>H75&gt;0</formula>
    </cfRule>
    <cfRule type="expression" dxfId="1514" priority="6">
      <formula>H75&lt;0</formula>
    </cfRule>
  </conditionalFormatting>
  <conditionalFormatting sqref="F22:F30">
    <cfRule type="expression" dxfId="1513" priority="3">
      <formula>F22&gt;0</formula>
    </cfRule>
    <cfRule type="expression" dxfId="1512" priority="4">
      <formula>F22&lt;0</formula>
    </cfRule>
  </conditionalFormatting>
  <conditionalFormatting sqref="F99:F101">
    <cfRule type="expression" dxfId="1511" priority="1">
      <formula>F99&gt;0</formula>
    </cfRule>
    <cfRule type="expression" dxfId="151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129.04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129.04</v>
      </c>
      <c r="R4" s="486">
        <v>6.3E-3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141.94400000000002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140.65360000000001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139.36320000000001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138.0728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136.7824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135.49199999999999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134.20159999999998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132.91120000000001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131.6208</v>
      </c>
      <c r="Q49" s="2"/>
      <c r="T49" s="91" t="s">
        <v>103</v>
      </c>
      <c r="U49" s="127" t="s">
        <v>365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130.3304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129.04</v>
      </c>
      <c r="Q51" s="2"/>
      <c r="T51" s="91" t="s">
        <v>104</v>
      </c>
      <c r="U51" s="127" t="s">
        <v>614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127.74959999999999</v>
      </c>
      <c r="Q52" s="2"/>
      <c r="T52" s="91" t="s">
        <v>105</v>
      </c>
      <c r="U52" s="127" t="s">
        <v>615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126.4592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125.16879999999999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123.87839999999998</v>
      </c>
      <c r="T55" s="91" t="s">
        <v>107</v>
      </c>
      <c r="U55" s="127" t="s">
        <v>616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122.58799999999998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121.29759999999999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120.0072</v>
      </c>
      <c r="T58" s="91" t="s">
        <v>108</v>
      </c>
      <c r="U58" s="127" t="s">
        <v>556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118.71679999999999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117.4264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116.136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369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409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426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509" priority="19">
      <formula>F25&gt;0</formula>
    </cfRule>
    <cfRule type="expression" dxfId="1508" priority="20">
      <formula>F25&lt;0</formula>
    </cfRule>
  </conditionalFormatting>
  <conditionalFormatting sqref="Q7">
    <cfRule type="expression" dxfId="1507" priority="17">
      <formula>Q7&gt;0</formula>
    </cfRule>
    <cfRule type="expression" dxfId="1506" priority="18">
      <formula>Q7&lt;0</formula>
    </cfRule>
  </conditionalFormatting>
  <conditionalFormatting sqref="Q8">
    <cfRule type="expression" dxfId="1505" priority="15">
      <formula>Q8&gt;0</formula>
    </cfRule>
    <cfRule type="expression" dxfId="1504" priority="16">
      <formula>Q8&lt;0</formula>
    </cfRule>
  </conditionalFormatting>
  <conditionalFormatting sqref="M74">
    <cfRule type="expression" dxfId="1503" priority="9">
      <formula>M74&gt;0</formula>
    </cfRule>
    <cfRule type="expression" dxfId="1502" priority="10">
      <formula>M74&lt;0</formula>
    </cfRule>
  </conditionalFormatting>
  <conditionalFormatting sqref="F113:F149 H113:H149">
    <cfRule type="expression" dxfId="1501" priority="7">
      <formula>F113&gt;0</formula>
    </cfRule>
    <cfRule type="expression" dxfId="1500" priority="8">
      <formula>F113&lt;0</formula>
    </cfRule>
  </conditionalFormatting>
  <conditionalFormatting sqref="F105:F112">
    <cfRule type="expression" dxfId="1499" priority="5">
      <formula>F105&gt;0</formula>
    </cfRule>
    <cfRule type="expression" dxfId="1498" priority="6">
      <formula>F105&lt;0</formula>
    </cfRule>
  </conditionalFormatting>
  <conditionalFormatting sqref="H105:H112">
    <cfRule type="expression" dxfId="1497" priority="3">
      <formula>H105&gt;0</formula>
    </cfRule>
    <cfRule type="expression" dxfId="1496" priority="4">
      <formula>H105&lt;0</formula>
    </cfRule>
  </conditionalFormatting>
  <conditionalFormatting sqref="Q10">
    <cfRule type="expression" dxfId="1495" priority="1">
      <formula>Q10&gt;0</formula>
    </cfRule>
    <cfRule type="expression" dxfId="149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729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198.32339999999996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207.6199</v>
      </c>
      <c r="R4" s="508">
        <v>4.1999999999999997E-3</v>
      </c>
      <c r="T4" s="790">
        <v>43103</v>
      </c>
      <c r="U4" s="30" t="s">
        <v>882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4">
        <v>43167</v>
      </c>
      <c r="H5" s="80">
        <v>30</v>
      </c>
      <c r="I5" s="43">
        <v>205.5</v>
      </c>
      <c r="J5" s="43">
        <v>0.14000000000000001</v>
      </c>
      <c r="K5" s="43">
        <f>H5*I5-J5</f>
        <v>6164.86</v>
      </c>
      <c r="L5" s="4"/>
      <c r="M5" s="4"/>
      <c r="O5" s="11" t="s">
        <v>67</v>
      </c>
      <c r="Q5" s="3">
        <f>Q4*Q2</f>
        <v>20761.990000000002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19832.339999999997</v>
      </c>
      <c r="T6" s="1">
        <v>43140</v>
      </c>
      <c r="U6" t="s">
        <v>972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1154.4200000000055</v>
      </c>
      <c r="R7">
        <v>25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929.65000000000509</v>
      </c>
    </row>
    <row r="9" spans="1:21" x14ac:dyDescent="0.25">
      <c r="B9" s="44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4.6875456955659554E-2</v>
      </c>
      <c r="T9" s="159">
        <v>43174</v>
      </c>
      <c r="U9" t="s">
        <v>82</v>
      </c>
    </row>
    <row r="10" spans="1:21" x14ac:dyDescent="0.25">
      <c r="B10" s="72">
        <v>43137</v>
      </c>
      <c r="C10" s="4">
        <v>15</v>
      </c>
      <c r="D10" s="3">
        <v>207.88</v>
      </c>
      <c r="E10" s="3">
        <v>0</v>
      </c>
      <c r="F10" s="3">
        <f t="shared" ref="F10" si="1">C10*D10+E10</f>
        <v>3118.2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72">
        <v>43140</v>
      </c>
      <c r="C11" s="4">
        <v>10</v>
      </c>
      <c r="D11" s="2">
        <v>205.8</v>
      </c>
      <c r="E11" s="2">
        <v>0</v>
      </c>
      <c r="F11" s="2">
        <f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85">
        <v>43143</v>
      </c>
      <c r="C12" s="4">
        <v>45</v>
      </c>
      <c r="D12" s="3">
        <v>206.78</v>
      </c>
      <c r="E12" s="3">
        <v>0</v>
      </c>
      <c r="F12" s="3">
        <f>C12*D12+E12</f>
        <v>9305.1</v>
      </c>
      <c r="G12" s="1"/>
      <c r="H12" s="70"/>
      <c r="O12" s="11" t="s">
        <v>992</v>
      </c>
      <c r="Q12" s="1">
        <v>43174</v>
      </c>
    </row>
    <row r="13" spans="1:21" x14ac:dyDescent="0.25">
      <c r="B13" s="485">
        <v>43157</v>
      </c>
      <c r="C13" s="4">
        <v>15</v>
      </c>
      <c r="D13" s="3">
        <v>199.58</v>
      </c>
      <c r="E13" s="3">
        <v>0</v>
      </c>
      <c r="F13" s="3">
        <f>C13*D13+E13</f>
        <v>2993.7000000000003</v>
      </c>
      <c r="H13" s="70"/>
    </row>
    <row r="14" spans="1:21" x14ac:dyDescent="0.25">
      <c r="B14" s="485">
        <v>43161</v>
      </c>
      <c r="C14" s="4">
        <v>15</v>
      </c>
      <c r="D14" s="3">
        <v>194.98</v>
      </c>
      <c r="E14" s="3">
        <v>0</v>
      </c>
      <c r="F14" s="3">
        <f>C14*D14+E14</f>
        <v>2924.7</v>
      </c>
      <c r="H14" s="70"/>
    </row>
    <row r="15" spans="1:21" x14ac:dyDescent="0.25">
      <c r="H15" s="70"/>
    </row>
    <row r="16" spans="1:21" ht="20.25" thickBot="1" x14ac:dyDescent="0.35">
      <c r="H16" s="70"/>
      <c r="O16" s="825" t="s">
        <v>78</v>
      </c>
      <c r="P16" s="825"/>
    </row>
    <row r="17" spans="1:16" ht="15.75" thickTop="1" x14ac:dyDescent="0.25">
      <c r="O17" s="81">
        <v>1.1000000000000001</v>
      </c>
      <c r="P17" s="81">
        <f>O17*$Q$4</f>
        <v>228.38189000000003</v>
      </c>
    </row>
    <row r="18" spans="1:16" x14ac:dyDescent="0.25">
      <c r="A18" s="31" t="s">
        <v>81</v>
      </c>
      <c r="B18" s="14"/>
      <c r="C18" s="14">
        <f>SUM(C2:C14)</f>
        <v>210</v>
      </c>
      <c r="D18" s="18"/>
      <c r="E18" s="18"/>
      <c r="F18" s="18">
        <f>SUM(F2:F14)</f>
        <v>43795.399999999994</v>
      </c>
      <c r="G18" s="14"/>
      <c r="H18" s="71">
        <f>SUM(H2:H6)</f>
        <v>110</v>
      </c>
      <c r="I18" s="18"/>
      <c r="J18" s="18"/>
      <c r="K18" s="18">
        <f>SUM(K2:K6)</f>
        <v>23963.059999999998</v>
      </c>
      <c r="L18" s="14"/>
      <c r="M18" s="18">
        <f>SUM(M2:M10)</f>
        <v>0</v>
      </c>
      <c r="O18" s="81">
        <v>1.0900000000000001</v>
      </c>
      <c r="P18" s="81">
        <f t="shared" ref="P18:P37" si="2">O18*$Q$4</f>
        <v>226.30569100000002</v>
      </c>
    </row>
    <row r="19" spans="1:16" ht="15.75" thickBot="1" x14ac:dyDescent="0.3">
      <c r="A19" s="347" t="s">
        <v>194</v>
      </c>
      <c r="B19" s="348"/>
      <c r="C19" s="349">
        <f>SumByColor($A$19,C2:C17)</f>
        <v>110</v>
      </c>
      <c r="D19" s="349"/>
      <c r="E19" s="349"/>
      <c r="F19" s="350">
        <f>SumByColor($A$19,F2:F17)</f>
        <v>23396</v>
      </c>
      <c r="G19" s="349"/>
      <c r="H19" s="349">
        <f>SumByColor($A$19,H2:H17)</f>
        <v>110</v>
      </c>
      <c r="I19" s="349"/>
      <c r="J19" s="349"/>
      <c r="K19" s="350">
        <f>SumByColor($A$19,K2:K17)</f>
        <v>23963</v>
      </c>
      <c r="L19" s="349"/>
      <c r="M19" s="350">
        <f>SumByColor($A$19,M2:M17)</f>
        <v>0</v>
      </c>
      <c r="O19" s="81">
        <v>1.08</v>
      </c>
      <c r="P19" s="81">
        <f t="shared" si="2"/>
        <v>224.22949200000002</v>
      </c>
    </row>
    <row r="20" spans="1:16" x14ac:dyDescent="0.25">
      <c r="O20" s="81">
        <v>1.07</v>
      </c>
      <c r="P20" s="81">
        <f t="shared" si="2"/>
        <v>222.15329300000002</v>
      </c>
    </row>
    <row r="21" spans="1:16" x14ac:dyDescent="0.25">
      <c r="O21" s="81">
        <v>1.06</v>
      </c>
      <c r="P21" s="81">
        <f t="shared" si="2"/>
        <v>220.07709400000002</v>
      </c>
    </row>
    <row r="22" spans="1:16" x14ac:dyDescent="0.25">
      <c r="O22" s="81">
        <v>1.05</v>
      </c>
      <c r="P22" s="81">
        <f t="shared" si="2"/>
        <v>218.00089500000001</v>
      </c>
    </row>
    <row r="23" spans="1:16" x14ac:dyDescent="0.25">
      <c r="O23" s="81">
        <v>1.04</v>
      </c>
      <c r="P23" s="81">
        <f t="shared" si="2"/>
        <v>215.92469600000001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2"/>
        <v>213.84849700000001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3">C25*(E25-D25)</f>
        <v>277.80000000000058</v>
      </c>
      <c r="G25" s="39">
        <f t="shared" ref="G25" si="4">D25*C25</f>
        <v>5679.5999999999995</v>
      </c>
      <c r="H25" s="226">
        <f t="shared" ref="H25" si="5">(E25-D25)/D25</f>
        <v>4.8911895203887702E-2</v>
      </c>
      <c r="I25" s="39"/>
      <c r="J25" s="39"/>
      <c r="K25" s="39"/>
      <c r="L25" s="39"/>
      <c r="O25" s="81">
        <v>1.02</v>
      </c>
      <c r="P25" s="81">
        <f t="shared" si="2"/>
        <v>211.77229800000001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6">C26*(E26-D26)</f>
        <v>391.20000000000061</v>
      </c>
      <c r="G26" s="39">
        <f t="shared" ref="G26" si="7">D26*C26</f>
        <v>5679.5999999999995</v>
      </c>
      <c r="H26" s="226">
        <f t="shared" ref="H26" si="8">(E26-D26)/D26</f>
        <v>6.8878090006338585E-2</v>
      </c>
      <c r="I26" s="39"/>
      <c r="J26" s="39"/>
      <c r="K26" s="39"/>
      <c r="L26" s="39"/>
      <c r="O26" s="81">
        <v>1.01</v>
      </c>
      <c r="P26" s="81">
        <f t="shared" si="2"/>
        <v>209.696099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9">C27*(E27-D27)</f>
        <v>1209.3000000000002</v>
      </c>
      <c r="G27" s="39">
        <f t="shared" ref="G27" si="10">D27*C27</f>
        <v>5679.5999999999995</v>
      </c>
      <c r="H27" s="226">
        <f t="shared" ref="H27" si="11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2"/>
        <v>207.6199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2">C28*(E28-D28)</f>
        <v>1602.7500000000005</v>
      </c>
      <c r="G28" s="39">
        <f t="shared" ref="G28" si="13">D28*C28</f>
        <v>3299.6499999999996</v>
      </c>
      <c r="H28" s="226">
        <f t="shared" ref="H28" si="14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2"/>
        <v>205.543701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5">C29*(E29-D29)</f>
        <v>1459.5500000000004</v>
      </c>
      <c r="G29" s="39">
        <f t="shared" ref="G29:G33" si="16">D29*C29</f>
        <v>3299.6499999999996</v>
      </c>
      <c r="H29" s="226">
        <f t="shared" ref="H29:H33" si="17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2"/>
        <v>203.467502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5"/>
        <v>1307.5509999999999</v>
      </c>
      <c r="G30" s="39">
        <f t="shared" si="16"/>
        <v>6782.3489999999993</v>
      </c>
      <c r="H30" s="226">
        <f t="shared" si="17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2"/>
        <v>201.39130299999999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5"/>
        <v>1487.77</v>
      </c>
      <c r="G31" s="39">
        <f t="shared" si="16"/>
        <v>3259.23</v>
      </c>
      <c r="H31" s="226">
        <f t="shared" si="17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2"/>
        <v>199.31510399999999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5"/>
        <v>1457.9214999999999</v>
      </c>
      <c r="G32" s="39">
        <f t="shared" si="16"/>
        <v>6767.4285</v>
      </c>
      <c r="H32" s="226">
        <f t="shared" si="17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2"/>
        <v>197.23890499999999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5"/>
        <v>1239.3180000000002</v>
      </c>
      <c r="G33" s="39">
        <f t="shared" si="16"/>
        <v>9056.232</v>
      </c>
      <c r="H33" s="226">
        <f t="shared" si="17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2"/>
        <v>195.16270599999999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8">C34*(E34-D34)</f>
        <v>1037.7180000000008</v>
      </c>
      <c r="G34" s="39">
        <f t="shared" ref="G34:G39" si="19">D34*C34</f>
        <v>9056.232</v>
      </c>
      <c r="H34" s="226">
        <f t="shared" ref="H34:H39" si="20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2"/>
        <v>193.08650700000001</v>
      </c>
    </row>
    <row r="35" spans="1:17" x14ac:dyDescent="0.25">
      <c r="A35">
        <v>5</v>
      </c>
      <c r="B35" s="188">
        <v>43132</v>
      </c>
      <c r="C35" s="10">
        <v>55</v>
      </c>
      <c r="D35" s="39">
        <v>204.66</v>
      </c>
      <c r="E35" s="39">
        <v>219.4</v>
      </c>
      <c r="F35" s="39">
        <f t="shared" si="18"/>
        <v>810.7000000000005</v>
      </c>
      <c r="G35" s="39">
        <f t="shared" si="19"/>
        <v>11256.3</v>
      </c>
      <c r="H35" s="226">
        <f t="shared" si="20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2"/>
        <v>191.01030800000001</v>
      </c>
    </row>
    <row r="36" spans="1:17" x14ac:dyDescent="0.25">
      <c r="A36">
        <v>5</v>
      </c>
      <c r="B36" s="188">
        <v>43137</v>
      </c>
      <c r="C36" s="7">
        <v>100</v>
      </c>
      <c r="D36" s="43">
        <v>206.1</v>
      </c>
      <c r="E36" s="39">
        <v>218.59</v>
      </c>
      <c r="F36" s="39">
        <f t="shared" si="18"/>
        <v>1249.0000000000009</v>
      </c>
      <c r="G36" s="39">
        <f t="shared" si="19"/>
        <v>20610</v>
      </c>
      <c r="H36" s="226">
        <f t="shared" si="20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2"/>
        <v>188.93410900000001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8"/>
        <v>1371.6999999999998</v>
      </c>
      <c r="G37" s="39">
        <f t="shared" si="19"/>
        <v>22668.800000000003</v>
      </c>
      <c r="H37" s="226">
        <f t="shared" si="20"/>
        <v>6.0510481366459618E-2</v>
      </c>
      <c r="I37" s="39"/>
      <c r="J37" s="39"/>
      <c r="K37" s="39"/>
      <c r="L37" s="39"/>
      <c r="O37" s="81">
        <v>0.9</v>
      </c>
      <c r="P37" s="81">
        <f t="shared" si="2"/>
        <v>186.85791</v>
      </c>
    </row>
    <row r="38" spans="1:17" x14ac:dyDescent="0.25">
      <c r="A38">
        <v>0</v>
      </c>
      <c r="B38" s="188">
        <v>43140</v>
      </c>
      <c r="C38" s="10">
        <v>55</v>
      </c>
      <c r="D38" s="39">
        <v>195.89</v>
      </c>
      <c r="E38" s="39">
        <v>218.55</v>
      </c>
      <c r="F38" s="39">
        <f t="shared" si="18"/>
        <v>1246.3000000000013</v>
      </c>
      <c r="G38" s="39">
        <f t="shared" si="19"/>
        <v>10773.949999999999</v>
      </c>
      <c r="H38" s="226">
        <f t="shared" si="20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8"/>
        <v>869.19999999999789</v>
      </c>
      <c r="G39" s="39">
        <f t="shared" si="19"/>
        <v>20078.800000000003</v>
      </c>
      <c r="H39" s="226">
        <f t="shared" si="20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1">C40*(E40-D40)</f>
        <v>236.19999999999948</v>
      </c>
      <c r="G40" s="39">
        <f t="shared" ref="G40" si="22">D40*C40</f>
        <v>20078.800000000003</v>
      </c>
      <c r="H40" s="226">
        <f t="shared" ref="H40" si="23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3" si="24">C41*(E41-D41)</f>
        <v>632.20000000000027</v>
      </c>
      <c r="G41" s="39">
        <f t="shared" ref="G41:G43" si="25">D41*C41</f>
        <v>20078.800000000003</v>
      </c>
      <c r="H41" s="226">
        <f t="shared" ref="H41:H43" si="26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4"/>
        <v>-195.54600000000022</v>
      </c>
      <c r="G42" s="39">
        <f t="shared" si="25"/>
        <v>23072.495999999999</v>
      </c>
      <c r="H42" s="226">
        <f t="shared" si="26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>
        <v>43161</v>
      </c>
      <c r="C43" s="10">
        <v>130</v>
      </c>
      <c r="D43" s="39">
        <v>199.98</v>
      </c>
      <c r="E43" s="39">
        <v>194.98</v>
      </c>
      <c r="F43" s="39">
        <f t="shared" si="24"/>
        <v>-650</v>
      </c>
      <c r="G43" s="39">
        <f t="shared" si="25"/>
        <v>25997.399999999998</v>
      </c>
      <c r="H43" s="226">
        <f t="shared" si="26"/>
        <v>-2.5002500250025005E-2</v>
      </c>
      <c r="I43" s="39"/>
      <c r="J43" s="39">
        <v>-425</v>
      </c>
      <c r="K43" s="39"/>
      <c r="L43" s="39"/>
      <c r="Q43" s="2"/>
    </row>
    <row r="44" spans="1:17" x14ac:dyDescent="0.25">
      <c r="B44" s="188">
        <v>43165</v>
      </c>
      <c r="C44" s="10">
        <v>130</v>
      </c>
      <c r="D44" s="39">
        <v>199.98</v>
      </c>
      <c r="E44" s="39">
        <v>200.22</v>
      </c>
      <c r="F44" s="39">
        <f t="shared" ref="F44:F45" si="27">C44*(E44-D44)</f>
        <v>31.200000000001182</v>
      </c>
      <c r="G44" s="39">
        <f t="shared" ref="G44:G45" si="28">D44*C44</f>
        <v>25997.399999999998</v>
      </c>
      <c r="H44" s="226">
        <f t="shared" ref="H44:H45" si="29">(E44-D44)/D44</f>
        <v>1.2001200120012457E-3</v>
      </c>
      <c r="I44" s="39"/>
      <c r="J44" s="39">
        <v>256</v>
      </c>
      <c r="K44" s="39"/>
      <c r="L44" s="39"/>
      <c r="Q44" s="2"/>
    </row>
    <row r="45" spans="1:17" x14ac:dyDescent="0.25">
      <c r="B45" s="188">
        <v>43167</v>
      </c>
      <c r="C45" s="7">
        <v>100</v>
      </c>
      <c r="D45" s="43">
        <v>198.32</v>
      </c>
      <c r="E45" s="39">
        <v>205.5</v>
      </c>
      <c r="F45" s="39">
        <f t="shared" si="27"/>
        <v>718.00000000000068</v>
      </c>
      <c r="G45" s="39">
        <f t="shared" si="28"/>
        <v>19832</v>
      </c>
      <c r="H45" s="226">
        <f t="shared" si="29"/>
        <v>3.6204114562323551E-2</v>
      </c>
      <c r="I45" s="39"/>
      <c r="J45" s="39">
        <v>942</v>
      </c>
      <c r="K45" s="39"/>
      <c r="L45" s="39"/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729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30">C89*(E89-D89)</f>
        <v>35.250000000000341</v>
      </c>
      <c r="G89" s="39">
        <f t="shared" ref="G89:G90" si="31">D89*C89</f>
        <v>3150.1499999999996</v>
      </c>
      <c r="H89" s="226">
        <f t="shared" ref="H89:H90" si="3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30"/>
        <v>208.35000000000022</v>
      </c>
      <c r="G90" s="39">
        <f t="shared" si="31"/>
        <v>3150.1499999999996</v>
      </c>
      <c r="H90" s="226">
        <f t="shared" si="3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493" priority="35">
      <formula>F53&gt;0</formula>
    </cfRule>
    <cfRule type="expression" dxfId="1492" priority="36">
      <formula>F53&lt;0</formula>
    </cfRule>
  </conditionalFormatting>
  <conditionalFormatting sqref="Q7">
    <cfRule type="expression" dxfId="1491" priority="33">
      <formula>Q7&gt;0</formula>
    </cfRule>
    <cfRule type="expression" dxfId="1490" priority="34">
      <formula>Q7&lt;0</formula>
    </cfRule>
  </conditionalFormatting>
  <conditionalFormatting sqref="Q8">
    <cfRule type="expression" dxfId="1489" priority="31">
      <formula>Q8&gt;0</formula>
    </cfRule>
    <cfRule type="expression" dxfId="1488" priority="32">
      <formula>Q8&lt;0</formula>
    </cfRule>
  </conditionalFormatting>
  <conditionalFormatting sqref="F30:F52">
    <cfRule type="expression" dxfId="1487" priority="29">
      <formula>F30&gt;0</formula>
    </cfRule>
    <cfRule type="expression" dxfId="1486" priority="30">
      <formula>F30&lt;0</formula>
    </cfRule>
  </conditionalFormatting>
  <conditionalFormatting sqref="H30:H52">
    <cfRule type="expression" dxfId="1485" priority="27">
      <formula>H30&gt;0</formula>
    </cfRule>
    <cfRule type="expression" dxfId="1484" priority="28">
      <formula>H30&lt;0</formula>
    </cfRule>
  </conditionalFormatting>
  <conditionalFormatting sqref="Q10">
    <cfRule type="expression" dxfId="1483" priority="21">
      <formula>Q10&gt;0</formula>
    </cfRule>
    <cfRule type="expression" dxfId="1482" priority="22">
      <formula>Q10&lt;0</formula>
    </cfRule>
  </conditionalFormatting>
  <conditionalFormatting sqref="J25:J52">
    <cfRule type="expression" dxfId="1481" priority="19">
      <formula>J25&gt;0</formula>
    </cfRule>
    <cfRule type="expression" dxfId="1480" priority="20">
      <formula>J25&lt;0</formula>
    </cfRule>
  </conditionalFormatting>
  <conditionalFormatting sqref="K25:K38">
    <cfRule type="expression" dxfId="1479" priority="17">
      <formula>K25&gt;0</formula>
    </cfRule>
    <cfRule type="expression" dxfId="1478" priority="18">
      <formula>K25&lt;0</formula>
    </cfRule>
  </conditionalFormatting>
  <conditionalFormatting sqref="L25:L38">
    <cfRule type="expression" dxfId="1477" priority="15">
      <formula>L25&gt;0</formula>
    </cfRule>
    <cfRule type="expression" dxfId="1476" priority="16">
      <formula>L25&lt;0</formula>
    </cfRule>
  </conditionalFormatting>
  <conditionalFormatting sqref="F89:F110">
    <cfRule type="expression" dxfId="1475" priority="13">
      <formula>F89&gt;0</formula>
    </cfRule>
    <cfRule type="expression" dxfId="1474" priority="14">
      <formula>F89&lt;0</formula>
    </cfRule>
  </conditionalFormatting>
  <conditionalFormatting sqref="H89:H110">
    <cfRule type="expression" dxfId="1473" priority="11">
      <formula>H89&gt;0</formula>
    </cfRule>
    <cfRule type="expression" dxfId="1472" priority="12">
      <formula>H89&lt;0</formula>
    </cfRule>
  </conditionalFormatting>
  <conditionalFormatting sqref="J89:J102">
    <cfRule type="expression" dxfId="1471" priority="9">
      <formula>J89&gt;0</formula>
    </cfRule>
    <cfRule type="expression" dxfId="1470" priority="10">
      <formula>J89&lt;0</formula>
    </cfRule>
  </conditionalFormatting>
  <conditionalFormatting sqref="K89:K102">
    <cfRule type="expression" dxfId="1469" priority="7">
      <formula>K89&gt;0</formula>
    </cfRule>
    <cfRule type="expression" dxfId="1468" priority="8">
      <formula>K89&lt;0</formula>
    </cfRule>
  </conditionalFormatting>
  <conditionalFormatting sqref="L89:L102">
    <cfRule type="expression" dxfId="1467" priority="5">
      <formula>L89&gt;0</formula>
    </cfRule>
    <cfRule type="expression" dxfId="1466" priority="6">
      <formula>L89&lt;0</formula>
    </cfRule>
  </conditionalFormatting>
  <conditionalFormatting sqref="F25:F29">
    <cfRule type="expression" dxfId="1465" priority="3">
      <formula>F25&gt;0</formula>
    </cfRule>
    <cfRule type="expression" dxfId="1464" priority="4">
      <formula>F25&lt;0</formula>
    </cfRule>
  </conditionalFormatting>
  <conditionalFormatting sqref="H25:H29">
    <cfRule type="expression" dxfId="1463" priority="1">
      <formula>H25&gt;0</formula>
    </cfRule>
    <cfRule type="expression" dxfId="14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43119</v>
      </c>
      <c r="U2" t="s">
        <v>948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98.78</v>
      </c>
      <c r="T3" s="1"/>
      <c r="U3" t="s">
        <v>949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98.78</v>
      </c>
      <c r="R4" s="508">
        <v>0.01</v>
      </c>
      <c r="T4" s="1"/>
      <c r="U4" t="s">
        <v>950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951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527.57000000000062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527.57000000000062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6.8839846122696908E-3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25" t="s">
        <v>78</v>
      </c>
      <c r="P15" s="825"/>
      <c r="W15" s="134"/>
    </row>
    <row r="16" spans="1:23" ht="15.75" thickTop="1" x14ac:dyDescent="0.25">
      <c r="H16" s="70"/>
      <c r="O16" s="81">
        <v>1.1000000000000001</v>
      </c>
      <c r="P16" s="81">
        <f>O16*$Q$4</f>
        <v>108.65800000000002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107.67020000000001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106.6824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105.69460000000001</v>
      </c>
      <c r="W19" s="134"/>
    </row>
    <row r="20" spans="1:23" x14ac:dyDescent="0.25">
      <c r="O20" s="81">
        <v>1.06</v>
      </c>
      <c r="P20" s="81">
        <f t="shared" si="0"/>
        <v>104.7068</v>
      </c>
      <c r="W20" s="134"/>
    </row>
    <row r="21" spans="1:23" x14ac:dyDescent="0.25">
      <c r="O21" s="81">
        <v>1.05</v>
      </c>
      <c r="P21" s="81">
        <f t="shared" si="0"/>
        <v>103.71900000000001</v>
      </c>
      <c r="W21" s="134"/>
    </row>
    <row r="22" spans="1:23" x14ac:dyDescent="0.25">
      <c r="O22" s="81">
        <v>1.04</v>
      </c>
      <c r="P22" s="81">
        <f t="shared" si="0"/>
        <v>102.7312</v>
      </c>
      <c r="W22" s="134"/>
    </row>
    <row r="23" spans="1:23" x14ac:dyDescent="0.25">
      <c r="O23" s="81">
        <v>1.03</v>
      </c>
      <c r="P23" s="81">
        <f t="shared" si="0"/>
        <v>101.74340000000001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1.02</v>
      </c>
      <c r="P24" s="81">
        <f t="shared" si="0"/>
        <v>100.7556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99.767800000000008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98.78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97.792199999999994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96.804400000000001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95.816599999999994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94.828800000000001</v>
      </c>
      <c r="W30" s="134"/>
    </row>
    <row r="31" spans="1:23" x14ac:dyDescent="0.25">
      <c r="B31" s="188">
        <v>43168</v>
      </c>
      <c r="C31" s="10">
        <v>0</v>
      </c>
      <c r="D31" s="39"/>
      <c r="E31" s="39">
        <v>98.03</v>
      </c>
      <c r="F31" s="39">
        <v>527.57000000000005</v>
      </c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93.840999999999994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92.853200000000001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91.865400000000008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90.877600000000001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89.889800000000008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88.902000000000001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527.57000000000062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869</v>
      </c>
      <c r="B68" s="444">
        <v>43102</v>
      </c>
      <c r="C68" s="7">
        <v>30</v>
      </c>
      <c r="D68" s="43">
        <v>85.18</v>
      </c>
      <c r="E68" s="43">
        <v>0</v>
      </c>
      <c r="F68" s="43">
        <f>C68*D68+E68</f>
        <v>2555.4</v>
      </c>
      <c r="G68" s="444">
        <v>43143</v>
      </c>
      <c r="H68" s="7">
        <v>30</v>
      </c>
      <c r="I68" s="43">
        <v>90.8</v>
      </c>
      <c r="J68" s="43">
        <v>0.06</v>
      </c>
      <c r="K68" s="43">
        <f>H68*I68-J68</f>
        <v>2723.94</v>
      </c>
      <c r="L68" s="72" t="s">
        <v>945</v>
      </c>
      <c r="M68" s="43">
        <v>10.199999999999999</v>
      </c>
      <c r="W68" s="134"/>
    </row>
    <row r="69" spans="1:23" x14ac:dyDescent="0.25">
      <c r="A69" s="528" t="s">
        <v>71</v>
      </c>
      <c r="B69" s="444">
        <v>43116</v>
      </c>
      <c r="C69" s="7">
        <v>30</v>
      </c>
      <c r="D69" s="43">
        <v>87.4</v>
      </c>
      <c r="E69" s="43">
        <v>0</v>
      </c>
      <c r="F69" s="43">
        <f>C69*D69+E69</f>
        <v>2622</v>
      </c>
      <c r="G69" s="444">
        <v>43168</v>
      </c>
      <c r="H69" s="80">
        <v>30</v>
      </c>
      <c r="I69" s="43">
        <v>99.03</v>
      </c>
      <c r="J69" s="43">
        <v>7.0000000000000007E-2</v>
      </c>
      <c r="K69" s="43">
        <f>H69*I69-J69</f>
        <v>2970.83</v>
      </c>
      <c r="L69" s="72"/>
      <c r="M69" s="3"/>
      <c r="W69" s="134"/>
    </row>
    <row r="70" spans="1:23" x14ac:dyDescent="0.25">
      <c r="A70" s="51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60</v>
      </c>
      <c r="D84" s="531"/>
      <c r="E84" s="531"/>
      <c r="F84" s="531">
        <f>SUM(F68:F72)</f>
        <v>5177.3999999999996</v>
      </c>
      <c r="G84" s="530"/>
      <c r="H84" s="552">
        <f>SUM(H68:H71)</f>
        <v>60</v>
      </c>
      <c r="I84" s="531"/>
      <c r="J84" s="531"/>
      <c r="K84" s="531">
        <f>SUM(K68:K71)</f>
        <v>5694.77</v>
      </c>
      <c r="L84" s="530"/>
      <c r="M84" s="531">
        <f>SUM(M68:M76)</f>
        <v>10.199999999999999</v>
      </c>
    </row>
    <row r="85" spans="1:13" ht="15.75" thickBot="1" x14ac:dyDescent="0.3">
      <c r="A85" s="532" t="s">
        <v>194</v>
      </c>
      <c r="B85" s="533"/>
      <c r="C85" s="534">
        <f>SumByColor($A$19,C68:C83)</f>
        <v>60</v>
      </c>
      <c r="D85" s="534"/>
      <c r="E85" s="534"/>
      <c r="F85" s="535">
        <f>SumByColor($A$19,F68:F83)</f>
        <v>5177</v>
      </c>
      <c r="G85" s="534"/>
      <c r="H85" s="534">
        <f>SumByColor($A$19,H68:H83)</f>
        <v>60</v>
      </c>
      <c r="I85" s="534"/>
      <c r="J85" s="534"/>
      <c r="K85" s="535">
        <f>SumByColor($A$19,K69:K83)</f>
        <v>2971</v>
      </c>
      <c r="L85" s="534"/>
      <c r="M85" s="535">
        <f>SumByColor($A$19,M68:M83)</f>
        <v>10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1" priority="21">
      <formula>F47&gt;0</formula>
    </cfRule>
    <cfRule type="expression" dxfId="1460" priority="22">
      <formula>F47&lt;0</formula>
    </cfRule>
  </conditionalFormatting>
  <conditionalFormatting sqref="Q7">
    <cfRule type="expression" dxfId="1459" priority="19">
      <formula>Q7&gt;0</formula>
    </cfRule>
    <cfRule type="expression" dxfId="1458" priority="20">
      <formula>Q7&lt;0</formula>
    </cfRule>
  </conditionalFormatting>
  <conditionalFormatting sqref="Q8">
    <cfRule type="expression" dxfId="1457" priority="17">
      <formula>Q8&gt;0</formula>
    </cfRule>
    <cfRule type="expression" dxfId="1456" priority="18">
      <formula>Q8&lt;0</formula>
    </cfRule>
  </conditionalFormatting>
  <conditionalFormatting sqref="F25:F46">
    <cfRule type="expression" dxfId="1455" priority="15">
      <formula>F25&gt;0</formula>
    </cfRule>
    <cfRule type="expression" dxfId="1454" priority="16">
      <formula>F25&lt;0</formula>
    </cfRule>
  </conditionalFormatting>
  <conditionalFormatting sqref="H25:H46">
    <cfRule type="expression" dxfId="1453" priority="13">
      <formula>H25&gt;0</formula>
    </cfRule>
    <cfRule type="expression" dxfId="1452" priority="14">
      <formula>H25&lt;0</formula>
    </cfRule>
  </conditionalFormatting>
  <conditionalFormatting sqref="F89:F110">
    <cfRule type="expression" dxfId="1451" priority="11">
      <formula>F89&gt;0</formula>
    </cfRule>
    <cfRule type="expression" dxfId="1450" priority="12">
      <formula>F89&lt;0</formula>
    </cfRule>
  </conditionalFormatting>
  <conditionalFormatting sqref="H89:H110">
    <cfRule type="expression" dxfId="1449" priority="9">
      <formula>H89&gt;0</formula>
    </cfRule>
    <cfRule type="expression" dxfId="1448" priority="10">
      <formula>H89&lt;0</formula>
    </cfRule>
  </conditionalFormatting>
  <conditionalFormatting sqref="Q10">
    <cfRule type="expression" dxfId="1447" priority="7">
      <formula>Q10&gt;0</formula>
    </cfRule>
    <cfRule type="expression" dxfId="1446" priority="8">
      <formula>Q10&lt;0</formula>
    </cfRule>
  </conditionalFormatting>
  <conditionalFormatting sqref="J25:J38">
    <cfRule type="expression" dxfId="1445" priority="5">
      <formula>J25&gt;0</formula>
    </cfRule>
    <cfRule type="expression" dxfId="1444" priority="6">
      <formula>J25&lt;0</formula>
    </cfRule>
  </conditionalFormatting>
  <conditionalFormatting sqref="K25:K38">
    <cfRule type="expression" dxfId="1443" priority="3">
      <formula>K25&gt;0</formula>
    </cfRule>
    <cfRule type="expression" dxfId="1442" priority="4">
      <formula>K25&lt;0</formula>
    </cfRule>
  </conditionalFormatting>
  <conditionalFormatting sqref="L25:L38">
    <cfRule type="expression" dxfId="1441" priority="1">
      <formula>L25&gt;0</formula>
    </cfRule>
    <cfRule type="expression" dxfId="144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8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867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83.501000000000019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118.41</v>
      </c>
      <c r="R4" s="508">
        <v>-1.5299999999999999E-2</v>
      </c>
      <c r="T4" s="1">
        <v>42738</v>
      </c>
      <c r="U4" t="s">
        <v>866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7104.5999999999995</v>
      </c>
      <c r="T5" s="1">
        <v>43105</v>
      </c>
      <c r="U5" t="s">
        <v>894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5010.0600000000013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2094.5399999999981</v>
      </c>
      <c r="R7">
        <v>45</v>
      </c>
      <c r="T7" s="1">
        <v>43112</v>
      </c>
      <c r="U7" t="s">
        <v>900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2094.5399999999981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0.4180668494988079</v>
      </c>
      <c r="T9" s="1">
        <v>43114</v>
      </c>
      <c r="U9" t="s">
        <v>922</v>
      </c>
    </row>
    <row r="10" spans="1:21" x14ac:dyDescent="0.25">
      <c r="B10" s="72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923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25" t="s">
        <v>78</v>
      </c>
      <c r="P17" s="825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215</v>
      </c>
      <c r="I18" s="18"/>
      <c r="J18" s="18"/>
      <c r="K18" s="18">
        <f>SUM(K2:K9)</f>
        <v>21694.04</v>
      </c>
      <c r="L18" s="14"/>
      <c r="M18" s="18">
        <f>SUM(M2:M10)</f>
        <v>12</v>
      </c>
      <c r="O18" s="81">
        <v>1.1000000000000001</v>
      </c>
      <c r="P18" s="81">
        <f>O18*$Q$4</f>
        <v>130.251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215</v>
      </c>
      <c r="D19" s="349"/>
      <c r="E19" s="349"/>
      <c r="F19" s="350">
        <f>SumByColor($A$19,F2:F17)</f>
        <v>21036</v>
      </c>
      <c r="G19" s="349"/>
      <c r="H19" s="349">
        <f>SumByColor($A$19,H2:H17)</f>
        <v>215</v>
      </c>
      <c r="I19" s="349"/>
      <c r="J19" s="349"/>
      <c r="K19" s="350">
        <f>SumByColor($A$19,K2:K17)</f>
        <v>21693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129.0669</v>
      </c>
      <c r="Q19" s="2"/>
    </row>
    <row r="20" spans="1:17" x14ac:dyDescent="0.25">
      <c r="O20" s="81">
        <v>1.08</v>
      </c>
      <c r="P20" s="81">
        <f t="shared" si="3"/>
        <v>127.8828</v>
      </c>
      <c r="Q20" s="2"/>
    </row>
    <row r="21" spans="1:17" x14ac:dyDescent="0.25">
      <c r="O21" s="81">
        <v>1.07</v>
      </c>
      <c r="P21" s="81">
        <f t="shared" si="3"/>
        <v>126.6987</v>
      </c>
      <c r="Q21" s="2"/>
    </row>
    <row r="22" spans="1:17" x14ac:dyDescent="0.25">
      <c r="O22" s="81">
        <v>1.06</v>
      </c>
      <c r="P22" s="81">
        <f t="shared" si="3"/>
        <v>125.5146</v>
      </c>
      <c r="Q22" s="2"/>
    </row>
    <row r="23" spans="1:17" x14ac:dyDescent="0.25">
      <c r="O23" s="81">
        <v>1.05</v>
      </c>
      <c r="P23" s="81">
        <f t="shared" si="3"/>
        <v>124.3305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1.04</v>
      </c>
      <c r="P24" s="81">
        <f t="shared" si="3"/>
        <v>123.1464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121.9623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120.7782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119.5941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118.41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117.2259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116.04179999999999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114.85769999999999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113.67359999999999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112.48949999999999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111.30539999999999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110.12130000000001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108.9372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107.7531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106.569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899</v>
      </c>
      <c r="J47" s="39"/>
      <c r="K47" s="39"/>
      <c r="L47" s="39">
        <v>74.34</v>
      </c>
      <c r="M47" t="s">
        <v>921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986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" si="42">C53*(E53-D53)</f>
        <v>1577.9999999999998</v>
      </c>
      <c r="G53" s="39">
        <f t="shared" ref="G53" si="43">D53*C53</f>
        <v>5010</v>
      </c>
      <c r="H53" s="226">
        <f t="shared" ref="H53" si="44">(E53-D53)/D53</f>
        <v>0.31497005988023946</v>
      </c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439" priority="23">
      <formula>F61&gt;0</formula>
    </cfRule>
    <cfRule type="expression" dxfId="1438" priority="24">
      <formula>F61&lt;0</formula>
    </cfRule>
  </conditionalFormatting>
  <conditionalFormatting sqref="Q7">
    <cfRule type="expression" dxfId="1437" priority="21">
      <formula>Q7&gt;0</formula>
    </cfRule>
    <cfRule type="expression" dxfId="1436" priority="22">
      <formula>Q7&lt;0</formula>
    </cfRule>
  </conditionalFormatting>
  <conditionalFormatting sqref="Q8">
    <cfRule type="expression" dxfId="1435" priority="19">
      <formula>Q8&gt;0</formula>
    </cfRule>
    <cfRule type="expression" dxfId="1434" priority="20">
      <formula>Q8&lt;0</formula>
    </cfRule>
  </conditionalFormatting>
  <conditionalFormatting sqref="F25:F60">
    <cfRule type="expression" dxfId="1433" priority="17">
      <formula>F25&gt;0</formula>
    </cfRule>
    <cfRule type="expression" dxfId="1432" priority="18">
      <formula>F25&lt;0</formula>
    </cfRule>
  </conditionalFormatting>
  <conditionalFormatting sqref="H25:H60">
    <cfRule type="expression" dxfId="1431" priority="15">
      <formula>H25&gt;0</formula>
    </cfRule>
    <cfRule type="expression" dxfId="1430" priority="16">
      <formula>H25&lt;0</formula>
    </cfRule>
  </conditionalFormatting>
  <conditionalFormatting sqref="F89:F110">
    <cfRule type="expression" dxfId="1429" priority="13">
      <formula>F89&gt;0</formula>
    </cfRule>
    <cfRule type="expression" dxfId="1428" priority="14">
      <formula>F89&lt;0</formula>
    </cfRule>
  </conditionalFormatting>
  <conditionalFormatting sqref="H89:H110">
    <cfRule type="expression" dxfId="1427" priority="11">
      <formula>H89&gt;0</formula>
    </cfRule>
    <cfRule type="expression" dxfId="1426" priority="12">
      <formula>H89&lt;0</formula>
    </cfRule>
  </conditionalFormatting>
  <conditionalFormatting sqref="Q10">
    <cfRule type="expression" dxfId="1425" priority="9">
      <formula>Q10&gt;0</formula>
    </cfRule>
    <cfRule type="expression" dxfId="1424" priority="10">
      <formula>Q10&lt;0</formula>
    </cfRule>
  </conditionalFormatting>
  <conditionalFormatting sqref="J25:J38">
    <cfRule type="expression" dxfId="1423" priority="7">
      <formula>J25&gt;0</formula>
    </cfRule>
    <cfRule type="expression" dxfId="1422" priority="8">
      <formula>J25&lt;0</formula>
    </cfRule>
  </conditionalFormatting>
  <conditionalFormatting sqref="K25:K38">
    <cfRule type="expression" dxfId="1421" priority="5">
      <formula>K25&gt;0</formula>
    </cfRule>
    <cfRule type="expression" dxfId="1420" priority="6">
      <formula>K25&lt;0</formula>
    </cfRule>
  </conditionalFormatting>
  <conditionalFormatting sqref="L25:L34">
    <cfRule type="expression" dxfId="1419" priority="3">
      <formula>L25&gt;0</formula>
    </cfRule>
    <cfRule type="expression" dxfId="1418" priority="4">
      <formula>L25&lt;0</formula>
    </cfRule>
  </conditionalFormatting>
  <conditionalFormatting sqref="J43">
    <cfRule type="expression" dxfId="1417" priority="1">
      <formula>J43&gt;0</formula>
    </cfRule>
    <cfRule type="expression" dxfId="1416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14" activePane="bottomLeft" state="frozen"/>
      <selection activeCell="A2" sqref="A2"/>
      <selection pane="bottomLeft" activeCell="P46" sqref="P4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37.36</v>
      </c>
      <c r="R4" s="508">
        <v>8.0000000000000004E-4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3736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2.1323127392017496E-2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41.096000000000004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40.7224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40.348800000000004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39.975200000000001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39.601600000000005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39.228000000000002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38.854399999999998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38.480800000000002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38.107199999999999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37.733600000000003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37.36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36.986399999999996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36.6128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36.239199999999997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35.865600000000001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35.491999999999997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35.118399999999994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34.744799999999998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34.371200000000002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33.997599999999998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33.624000000000002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15" priority="31">
      <formula>F47&gt;0</formula>
    </cfRule>
    <cfRule type="expression" dxfId="1414" priority="32">
      <formula>F47&lt;0</formula>
    </cfRule>
  </conditionalFormatting>
  <conditionalFormatting sqref="Q7">
    <cfRule type="expression" dxfId="1413" priority="29">
      <formula>Q7&gt;0</formula>
    </cfRule>
    <cfRule type="expression" dxfId="1412" priority="30">
      <formula>Q7&lt;0</formula>
    </cfRule>
  </conditionalFormatting>
  <conditionalFormatting sqref="Q8">
    <cfRule type="expression" dxfId="1411" priority="27">
      <formula>Q8&gt;0</formula>
    </cfRule>
    <cfRule type="expression" dxfId="1410" priority="28">
      <formula>Q8&lt;0</formula>
    </cfRule>
  </conditionalFormatting>
  <conditionalFormatting sqref="F30:F46">
    <cfRule type="expression" dxfId="1409" priority="25">
      <formula>F30&gt;0</formula>
    </cfRule>
    <cfRule type="expression" dxfId="1408" priority="26">
      <formula>F30&lt;0</formula>
    </cfRule>
  </conditionalFormatting>
  <conditionalFormatting sqref="H30:H46">
    <cfRule type="expression" dxfId="1407" priority="23">
      <formula>H30&gt;0</formula>
    </cfRule>
    <cfRule type="expression" dxfId="1406" priority="24">
      <formula>H30&lt;0</formula>
    </cfRule>
  </conditionalFormatting>
  <conditionalFormatting sqref="Q10">
    <cfRule type="expression" dxfId="1405" priority="21">
      <formula>Q10&gt;0</formula>
    </cfRule>
    <cfRule type="expression" dxfId="1404" priority="22">
      <formula>Q10&lt;0</formula>
    </cfRule>
  </conditionalFormatting>
  <conditionalFormatting sqref="J25:J38">
    <cfRule type="expression" dxfId="1403" priority="19">
      <formula>J25&gt;0</formula>
    </cfRule>
    <cfRule type="expression" dxfId="1402" priority="20">
      <formula>J25&lt;0</formula>
    </cfRule>
  </conditionalFormatting>
  <conditionalFormatting sqref="K25:K38">
    <cfRule type="expression" dxfId="1401" priority="17">
      <formula>K25&gt;0</formula>
    </cfRule>
    <cfRule type="expression" dxfId="1400" priority="18">
      <formula>K25&lt;0</formula>
    </cfRule>
  </conditionalFormatting>
  <conditionalFormatting sqref="L25:L38">
    <cfRule type="expression" dxfId="1399" priority="15">
      <formula>L25&gt;0</formula>
    </cfRule>
    <cfRule type="expression" dxfId="1398" priority="16">
      <formula>L25&lt;0</formula>
    </cfRule>
  </conditionalFormatting>
  <conditionalFormatting sqref="F89:F110">
    <cfRule type="expression" dxfId="1397" priority="13">
      <formula>F89&gt;0</formula>
    </cfRule>
    <cfRule type="expression" dxfId="1396" priority="14">
      <formula>F89&lt;0</formula>
    </cfRule>
  </conditionalFormatting>
  <conditionalFormatting sqref="H89:H110">
    <cfRule type="expression" dxfId="1395" priority="11">
      <formula>H89&gt;0</formula>
    </cfRule>
    <cfRule type="expression" dxfId="1394" priority="12">
      <formula>H89&lt;0</formula>
    </cfRule>
  </conditionalFormatting>
  <conditionalFormatting sqref="J89:J102">
    <cfRule type="expression" dxfId="1393" priority="9">
      <formula>J89&gt;0</formula>
    </cfRule>
    <cfRule type="expression" dxfId="1392" priority="10">
      <formula>J89&lt;0</formula>
    </cfRule>
  </conditionalFormatting>
  <conditionalFormatting sqref="K89:K102">
    <cfRule type="expression" dxfId="1391" priority="7">
      <formula>K89&gt;0</formula>
    </cfRule>
    <cfRule type="expression" dxfId="1390" priority="8">
      <formula>K89&lt;0</formula>
    </cfRule>
  </conditionalFormatting>
  <conditionalFormatting sqref="L89:L102">
    <cfRule type="expression" dxfId="1389" priority="5">
      <formula>L89&gt;0</formula>
    </cfRule>
    <cfRule type="expression" dxfId="1388" priority="6">
      <formula>L89&lt;0</formula>
    </cfRule>
  </conditionalFormatting>
  <conditionalFormatting sqref="F25:F29">
    <cfRule type="expression" dxfId="1387" priority="3">
      <formula>F25&gt;0</formula>
    </cfRule>
    <cfRule type="expression" dxfId="1386" priority="4">
      <formula>F25&lt;0</formula>
    </cfRule>
  </conditionalFormatting>
  <conditionalFormatting sqref="H25:H29">
    <cfRule type="expression" dxfId="1385" priority="1">
      <formula>H25&gt;0</formula>
    </cfRule>
    <cfRule type="expression" dxfId="13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17" activePane="bottomLeft" state="frozen"/>
      <selection activeCell="A2" sqref="A2"/>
      <selection pane="bottomLeft" activeCell="E35" sqref="E35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714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148.55549999999999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189.3699</v>
      </c>
      <c r="R4" s="508">
        <v>-2.1399999999999999E-2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3787.3980000000001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2971.1099999999997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959.31800000000067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816.28800000000047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0.27474176317941795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2.6403351324576925E-3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722</v>
      </c>
      <c r="Q16" s="693" t="s">
        <v>723</v>
      </c>
      <c r="R16" s="691" t="s">
        <v>716</v>
      </c>
      <c r="S16" s="691" t="s">
        <v>717</v>
      </c>
      <c r="T16" s="693" t="s">
        <v>719</v>
      </c>
      <c r="U16" s="693" t="s">
        <v>720</v>
      </c>
      <c r="V16" s="691" t="s">
        <v>718</v>
      </c>
      <c r="W16" s="692" t="s">
        <v>721</v>
      </c>
    </row>
    <row r="17" spans="1:23" x14ac:dyDescent="0.25">
      <c r="O17" s="694">
        <v>43013</v>
      </c>
      <c r="P17" s="690" t="s">
        <v>791</v>
      </c>
      <c r="Q17" s="690" t="s">
        <v>792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20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6" si="15">C35*(E35-D35)</f>
        <v>781.2</v>
      </c>
      <c r="G35" s="39">
        <f t="shared" ref="G35:G36" si="16">D35*C35</f>
        <v>2981.2</v>
      </c>
      <c r="H35" s="226">
        <f t="shared" ref="H35:H36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208.30689000000001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206.41319100000001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204.51949200000001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202.62579300000002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200.73209400000002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198.83839500000002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196.94469600000002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195.050997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193.157298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191.263599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189.3699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187.476201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185.58250200000001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183.68880300000001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181.79510399999998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179.90140499999998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178.00770599999998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176.11400700000002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174.22030800000002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172.32660900000002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170.43290999999999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83" priority="22">
      <formula>F47&gt;0</formula>
    </cfRule>
    <cfRule type="expression" dxfId="1382" priority="23">
      <formula>F47&lt;0</formula>
    </cfRule>
  </conditionalFormatting>
  <conditionalFormatting sqref="Q7">
    <cfRule type="expression" dxfId="1381" priority="20">
      <formula>Q7&gt;0</formula>
    </cfRule>
    <cfRule type="expression" dxfId="1380" priority="21">
      <formula>Q7&lt;0</formula>
    </cfRule>
  </conditionalFormatting>
  <conditionalFormatting sqref="Q8">
    <cfRule type="expression" dxfId="1379" priority="18">
      <formula>Q8&gt;0</formula>
    </cfRule>
    <cfRule type="expression" dxfId="1378" priority="19">
      <formula>Q8&lt;0</formula>
    </cfRule>
  </conditionalFormatting>
  <conditionalFormatting sqref="F25:F46">
    <cfRule type="expression" dxfId="1377" priority="16">
      <formula>F25&gt;0</formula>
    </cfRule>
    <cfRule type="expression" dxfId="1376" priority="17">
      <formula>F25&lt;0</formula>
    </cfRule>
  </conditionalFormatting>
  <conditionalFormatting sqref="H25:H46">
    <cfRule type="expression" dxfId="1375" priority="14">
      <formula>H25&gt;0</formula>
    </cfRule>
    <cfRule type="expression" dxfId="1374" priority="15">
      <formula>H25&lt;0</formula>
    </cfRule>
  </conditionalFormatting>
  <conditionalFormatting sqref="F89:F110">
    <cfRule type="expression" dxfId="1373" priority="12">
      <formula>F89&gt;0</formula>
    </cfRule>
    <cfRule type="expression" dxfId="1372" priority="13">
      <formula>F89&lt;0</formula>
    </cfRule>
  </conditionalFormatting>
  <conditionalFormatting sqref="H89:H110">
    <cfRule type="expression" dxfId="1371" priority="10">
      <formula>H89&gt;0</formula>
    </cfRule>
    <cfRule type="expression" dxfId="1370" priority="11">
      <formula>H89&lt;0</formula>
    </cfRule>
  </conditionalFormatting>
  <conditionalFormatting sqref="Q10">
    <cfRule type="expression" dxfId="1369" priority="8">
      <formula>Q10&gt;0</formula>
    </cfRule>
    <cfRule type="expression" dxfId="1368" priority="9">
      <formula>Q10&lt;0</formula>
    </cfRule>
  </conditionalFormatting>
  <conditionalFormatting sqref="J25:J38">
    <cfRule type="expression" dxfId="1367" priority="6">
      <formula>J25&gt;0</formula>
    </cfRule>
    <cfRule type="expression" dxfId="1366" priority="7">
      <formula>J25&lt;0</formula>
    </cfRule>
  </conditionalFormatting>
  <conditionalFormatting sqref="K25:K38">
    <cfRule type="expression" dxfId="1365" priority="4">
      <formula>K25&gt;0</formula>
    </cfRule>
    <cfRule type="expression" dxfId="1364" priority="5">
      <formula>K25&lt;0</formula>
    </cfRule>
  </conditionalFormatting>
  <conditionalFormatting sqref="L25:L38">
    <cfRule type="expression" dxfId="1363" priority="2">
      <formula>L25&gt;0</formula>
    </cfRule>
    <cfRule type="expression" dxfId="1362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15.24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15.24</v>
      </c>
      <c r="R4" s="486">
        <v>0</v>
      </c>
      <c r="T4" s="1" t="s">
        <v>469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470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16.764000000000003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16.611600000000003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16.459200000000003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16.306800000000003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2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16.154400000000003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2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16.002000000000002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15.849600000000001</v>
      </c>
      <c r="Q49" s="2"/>
      <c r="T49" s="106" t="s">
        <v>103</v>
      </c>
      <c r="U49" s="104" t="s">
        <v>617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15.6972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15.5448</v>
      </c>
      <c r="Q51" s="2"/>
      <c r="T51" s="106" t="s">
        <v>104</v>
      </c>
      <c r="U51" s="104" t="s">
        <v>618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15.3924</v>
      </c>
      <c r="Q52" s="2"/>
      <c r="T52" s="106" t="s">
        <v>105</v>
      </c>
      <c r="U52" s="104" t="s">
        <v>521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15.24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15.0876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14.9352</v>
      </c>
      <c r="T55" s="106" t="s">
        <v>107</v>
      </c>
      <c r="U55" s="104" t="s">
        <v>619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14.7828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14.6304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14.478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14.3256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14.173200000000001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14.020800000000001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13.868400000000001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13.716000000000001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509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510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28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28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300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298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299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301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307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329</v>
      </c>
      <c r="J235" s="39"/>
      <c r="K235" s="39"/>
    </row>
    <row r="236" spans="1:11" x14ac:dyDescent="0.25">
      <c r="A236" t="s">
        <v>341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367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367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385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389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405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412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415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420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421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422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427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427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427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361" priority="74">
      <formula>F12&gt;0</formula>
    </cfRule>
    <cfRule type="expression" dxfId="136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359" priority="67">
      <formula>F124&gt;0</formula>
    </cfRule>
    <cfRule type="expression" dxfId="1358" priority="68">
      <formula>F124&lt;0</formula>
    </cfRule>
  </conditionalFormatting>
  <conditionalFormatting sqref="H124:H130">
    <cfRule type="expression" dxfId="1357" priority="55">
      <formula>H124&gt;0</formula>
    </cfRule>
    <cfRule type="expression" dxfId="1356" priority="56">
      <formula>H124&lt;0</formula>
    </cfRule>
  </conditionalFormatting>
  <conditionalFormatting sqref="H131">
    <cfRule type="expression" dxfId="1355" priority="53">
      <formula>H131&gt;0</formula>
    </cfRule>
    <cfRule type="expression" dxfId="1354" priority="54">
      <formula>H131&lt;0</formula>
    </cfRule>
  </conditionalFormatting>
  <conditionalFormatting sqref="H132">
    <cfRule type="expression" dxfId="1353" priority="51">
      <formula>H132&gt;0</formula>
    </cfRule>
    <cfRule type="expression" dxfId="1352" priority="52">
      <formula>H132&lt;0</formula>
    </cfRule>
  </conditionalFormatting>
  <conditionalFormatting sqref="H133:H135">
    <cfRule type="expression" dxfId="1351" priority="49">
      <formula>H133&gt;0</formula>
    </cfRule>
    <cfRule type="expression" dxfId="1350" priority="50">
      <formula>H133&lt;0</formula>
    </cfRule>
  </conditionalFormatting>
  <conditionalFormatting sqref="H136">
    <cfRule type="expression" dxfId="1349" priority="45">
      <formula>H136&gt;0</formula>
    </cfRule>
    <cfRule type="expression" dxfId="1348" priority="46">
      <formula>H136&lt;0</formula>
    </cfRule>
  </conditionalFormatting>
  <conditionalFormatting sqref="Q7">
    <cfRule type="expression" dxfId="1347" priority="39">
      <formula>Q7&gt;0</formula>
    </cfRule>
    <cfRule type="expression" dxfId="1346" priority="40">
      <formula>Q7&lt;0</formula>
    </cfRule>
  </conditionalFormatting>
  <conditionalFormatting sqref="Q8">
    <cfRule type="expression" dxfId="1345" priority="37">
      <formula>Q8&gt;0</formula>
    </cfRule>
    <cfRule type="expression" dxfId="1344" priority="38">
      <formula>Q8&lt;0</formula>
    </cfRule>
  </conditionalFormatting>
  <conditionalFormatting sqref="F167:F178 H167:H178">
    <cfRule type="expression" dxfId="1343" priority="35">
      <formula>F167&gt;0</formula>
    </cfRule>
    <cfRule type="expression" dxfId="1342" priority="36">
      <formula>F167&lt;0</formula>
    </cfRule>
  </conditionalFormatting>
  <conditionalFormatting sqref="F183:F197 H183:H197">
    <cfRule type="expression" dxfId="1341" priority="33">
      <formula>F183&gt;0</formula>
    </cfRule>
    <cfRule type="expression" dxfId="1340" priority="34">
      <formula>F183&lt;0</formula>
    </cfRule>
  </conditionalFormatting>
  <conditionalFormatting sqref="F198:F206 H198:H206">
    <cfRule type="expression" dxfId="1339" priority="31">
      <formula>F198&gt;0</formula>
    </cfRule>
    <cfRule type="expression" dxfId="1338" priority="32">
      <formula>F198&lt;0</formula>
    </cfRule>
  </conditionalFormatting>
  <conditionalFormatting sqref="F141:F147 H141:H147">
    <cfRule type="expression" dxfId="1337" priority="29">
      <formula>F141&gt;0</formula>
    </cfRule>
    <cfRule type="expression" dxfId="1336" priority="30">
      <formula>F141&lt;0</formula>
    </cfRule>
  </conditionalFormatting>
  <conditionalFormatting sqref="H149:H152 F149:F152">
    <cfRule type="expression" dxfId="1335" priority="27">
      <formula>F149&gt;0</formula>
    </cfRule>
    <cfRule type="expression" dxfId="1334" priority="28">
      <formula>F149&lt;0</formula>
    </cfRule>
  </conditionalFormatting>
  <conditionalFormatting sqref="F226 H215:H218 H257:H260 F257:F260 H226 H231:H233 F231:F233 F235:F244 H235:H244">
    <cfRule type="expression" dxfId="1333" priority="25">
      <formula>F215&gt;0</formula>
    </cfRule>
    <cfRule type="expression" dxfId="1332" priority="26">
      <formula>F215&lt;0</formula>
    </cfRule>
  </conditionalFormatting>
  <conditionalFormatting sqref="F207:F218">
    <cfRule type="expression" dxfId="1331" priority="23">
      <formula>F207&gt;0</formula>
    </cfRule>
    <cfRule type="expression" dxfId="1330" priority="24">
      <formula>F207&lt;0</formula>
    </cfRule>
  </conditionalFormatting>
  <conditionalFormatting sqref="H207:H208">
    <cfRule type="expression" dxfId="1329" priority="21">
      <formula>H207&gt;0</formula>
    </cfRule>
    <cfRule type="expression" dxfId="1328" priority="22">
      <formula>H207&lt;0</formula>
    </cfRule>
  </conditionalFormatting>
  <conditionalFormatting sqref="H209">
    <cfRule type="expression" dxfId="1327" priority="19">
      <formula>H209&gt;0</formula>
    </cfRule>
    <cfRule type="expression" dxfId="1326" priority="20">
      <formula>H209&lt;0</formula>
    </cfRule>
  </conditionalFormatting>
  <conditionalFormatting sqref="H210">
    <cfRule type="expression" dxfId="1325" priority="17">
      <formula>H210&gt;0</formula>
    </cfRule>
    <cfRule type="expression" dxfId="1324" priority="18">
      <formula>H210&lt;0</formula>
    </cfRule>
  </conditionalFormatting>
  <conditionalFormatting sqref="H211:H213">
    <cfRule type="expression" dxfId="1323" priority="15">
      <formula>H211&gt;0</formula>
    </cfRule>
    <cfRule type="expression" dxfId="1322" priority="16">
      <formula>H211&lt;0</formula>
    </cfRule>
  </conditionalFormatting>
  <conditionalFormatting sqref="H214">
    <cfRule type="expression" dxfId="1321" priority="13">
      <formula>H214&gt;0</formula>
    </cfRule>
    <cfRule type="expression" dxfId="1320" priority="14">
      <formula>H214&lt;0</formula>
    </cfRule>
  </conditionalFormatting>
  <conditionalFormatting sqref="F245:F256 H245:H256">
    <cfRule type="expression" dxfId="1319" priority="11">
      <formula>F245&gt;0</formula>
    </cfRule>
    <cfRule type="expression" dxfId="1318" priority="12">
      <formula>F245&lt;0</formula>
    </cfRule>
  </conditionalFormatting>
  <conditionalFormatting sqref="F261:F275 H261:H275">
    <cfRule type="expression" dxfId="1317" priority="9">
      <formula>F261&gt;0</formula>
    </cfRule>
    <cfRule type="expression" dxfId="1316" priority="10">
      <formula>F261&lt;0</formula>
    </cfRule>
  </conditionalFormatting>
  <conditionalFormatting sqref="F276:F283 H276:H283">
    <cfRule type="expression" dxfId="1315" priority="7">
      <formula>F276&gt;0</formula>
    </cfRule>
    <cfRule type="expression" dxfId="1314" priority="8">
      <formula>F276&lt;0</formula>
    </cfRule>
  </conditionalFormatting>
  <conditionalFormatting sqref="F219:F225 H219:H225">
    <cfRule type="expression" dxfId="1313" priority="5">
      <formula>F219&gt;0</formula>
    </cfRule>
    <cfRule type="expression" dxfId="1312" priority="6">
      <formula>F219&lt;0</formula>
    </cfRule>
  </conditionalFormatting>
  <conditionalFormatting sqref="H227:H230 F227:F230">
    <cfRule type="expression" dxfId="1311" priority="3">
      <formula>F227&gt;0</formula>
    </cfRule>
    <cfRule type="expression" dxfId="1310" priority="4">
      <formula>F227&lt;0</formula>
    </cfRule>
  </conditionalFormatting>
  <conditionalFormatting sqref="H234 F234">
    <cfRule type="expression" dxfId="1309" priority="1">
      <formula>F234&gt;0</formula>
    </cfRule>
    <cfRule type="expression" dxfId="130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311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137.77000000000001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137.77000000000001</v>
      </c>
      <c r="R4" s="486">
        <v>-1.1000000000000001E-3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25" t="s">
        <v>78</v>
      </c>
      <c r="P40" s="82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151.54700000000003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150.16930000000002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148.79160000000002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147.41390000000001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146.03620000000001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144.6585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143.28080000000003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141.90310000000002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140.52540000000002</v>
      </c>
      <c r="Q49" s="2"/>
      <c r="T49" s="91" t="s">
        <v>121</v>
      </c>
      <c r="U49" s="127" t="s">
        <v>397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139.14770000000001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137.77000000000001</v>
      </c>
      <c r="Q51" s="2"/>
      <c r="T51" s="91" t="s">
        <v>104</v>
      </c>
      <c r="U51" s="127" t="s">
        <v>620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136.39230000000001</v>
      </c>
      <c r="Q52" s="2"/>
      <c r="T52" s="91" t="s">
        <v>105</v>
      </c>
      <c r="U52" s="127" t="s">
        <v>429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135.0146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133.6369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132.25919999999999</v>
      </c>
      <c r="T55" s="91" t="s">
        <v>107</v>
      </c>
      <c r="U55" s="127" t="s">
        <v>621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130.88150000000002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129.50380000000001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128.12610000000001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126.74840000000002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125.37070000000001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123.99300000000001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311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359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359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07" priority="43">
      <formula>F33&gt;0</formula>
    </cfRule>
    <cfRule type="expression" dxfId="1306" priority="44">
      <formula>F33&lt;0</formula>
    </cfRule>
  </conditionalFormatting>
  <conditionalFormatting sqref="Q7">
    <cfRule type="expression" dxfId="1305" priority="41">
      <formula>Q7&gt;0</formula>
    </cfRule>
    <cfRule type="expression" dxfId="1304" priority="42">
      <formula>Q7&lt;0</formula>
    </cfRule>
  </conditionalFormatting>
  <conditionalFormatting sqref="Q8">
    <cfRule type="expression" dxfId="1303" priority="39">
      <formula>Q8&gt;0</formula>
    </cfRule>
    <cfRule type="expression" dxfId="1302" priority="40">
      <formula>Q8&lt;0</formula>
    </cfRule>
  </conditionalFormatting>
  <conditionalFormatting sqref="F29 F32">
    <cfRule type="expression" dxfId="1301" priority="37">
      <formula>F29&gt;0</formula>
    </cfRule>
    <cfRule type="expression" dxfId="1300" priority="38">
      <formula>F29&lt;0</formula>
    </cfRule>
  </conditionalFormatting>
  <conditionalFormatting sqref="H29 H32">
    <cfRule type="expression" dxfId="1299" priority="35">
      <formula>H29&gt;0</formula>
    </cfRule>
    <cfRule type="expression" dxfId="1298" priority="36">
      <formula>H29&lt;0</formula>
    </cfRule>
  </conditionalFormatting>
  <conditionalFormatting sqref="F30:F31">
    <cfRule type="expression" dxfId="1297" priority="33">
      <formula>F30&gt;0</formula>
    </cfRule>
    <cfRule type="expression" dxfId="1296" priority="34">
      <formula>F30&lt;0</formula>
    </cfRule>
  </conditionalFormatting>
  <conditionalFormatting sqref="H30:H31">
    <cfRule type="expression" dxfId="1295" priority="31">
      <formula>H30&gt;0</formula>
    </cfRule>
    <cfRule type="expression" dxfId="1294" priority="32">
      <formula>H30&lt;0</formula>
    </cfRule>
  </conditionalFormatting>
  <conditionalFormatting sqref="F105:F140 H105:H140">
    <cfRule type="expression" dxfId="1293" priority="29">
      <formula>F105&gt;0</formula>
    </cfRule>
    <cfRule type="expression" dxfId="1292" priority="30">
      <formula>F105&lt;0</formula>
    </cfRule>
  </conditionalFormatting>
  <conditionalFormatting sqref="F96:F99">
    <cfRule type="expression" dxfId="1291" priority="27">
      <formula>F96&gt;0</formula>
    </cfRule>
    <cfRule type="expression" dxfId="1290" priority="28">
      <formula>F96&lt;0</formula>
    </cfRule>
  </conditionalFormatting>
  <conditionalFormatting sqref="H96:H99">
    <cfRule type="expression" dxfId="1289" priority="25">
      <formula>H96&gt;0</formula>
    </cfRule>
    <cfRule type="expression" dxfId="1288" priority="26">
      <formula>H96&lt;0</formula>
    </cfRule>
  </conditionalFormatting>
  <conditionalFormatting sqref="F25:F28">
    <cfRule type="expression" dxfId="1287" priority="19">
      <formula>F25&gt;0</formula>
    </cfRule>
    <cfRule type="expression" dxfId="1286" priority="20">
      <formula>F25&lt;0</formula>
    </cfRule>
  </conditionalFormatting>
  <conditionalFormatting sqref="H25:H28">
    <cfRule type="expression" dxfId="1285" priority="17">
      <formula>H25&gt;0</formula>
    </cfRule>
    <cfRule type="expression" dxfId="1284" priority="18">
      <formula>H25&lt;0</formula>
    </cfRule>
  </conditionalFormatting>
  <conditionalFormatting sqref="J27">
    <cfRule type="expression" dxfId="1283" priority="15">
      <formula>J27&gt;0</formula>
    </cfRule>
    <cfRule type="expression" dxfId="1282" priority="16">
      <formula>J27&lt;0</formula>
    </cfRule>
  </conditionalFormatting>
  <conditionalFormatting sqref="F104">
    <cfRule type="expression" dxfId="1281" priority="13">
      <formula>F104&gt;0</formula>
    </cfRule>
    <cfRule type="expression" dxfId="1280" priority="14">
      <formula>F104&lt;0</formula>
    </cfRule>
  </conditionalFormatting>
  <conditionalFormatting sqref="H104">
    <cfRule type="expression" dxfId="1279" priority="11">
      <formula>H104&gt;0</formula>
    </cfRule>
    <cfRule type="expression" dxfId="1278" priority="12">
      <formula>H104&lt;0</formula>
    </cfRule>
  </conditionalFormatting>
  <conditionalFormatting sqref="F100:F103">
    <cfRule type="expression" dxfId="1277" priority="9">
      <formula>F100&gt;0</formula>
    </cfRule>
    <cfRule type="expression" dxfId="1276" priority="10">
      <formula>F100&lt;0</formula>
    </cfRule>
  </conditionalFormatting>
  <conditionalFormatting sqref="H100:H103">
    <cfRule type="expression" dxfId="1275" priority="7">
      <formula>H100&gt;0</formula>
    </cfRule>
    <cfRule type="expression" dxfId="1274" priority="8">
      <formula>H100&lt;0</formula>
    </cfRule>
  </conditionalFormatting>
  <conditionalFormatting sqref="J102">
    <cfRule type="expression" dxfId="1273" priority="5">
      <formula>J102&gt;0</formula>
    </cfRule>
    <cfRule type="expression" dxfId="1272" priority="6">
      <formula>J102&lt;0</formula>
    </cfRule>
  </conditionalFormatting>
  <conditionalFormatting sqref="Q10">
    <cfRule type="expression" dxfId="1271" priority="3">
      <formula>Q10&gt;0</formula>
    </cfRule>
    <cfRule type="expression" dxfId="1270" priority="4">
      <formula>Q10&lt;0</formula>
    </cfRule>
  </conditionalFormatting>
  <conditionalFormatting sqref="M71">
    <cfRule type="expression" dxfId="1269" priority="1">
      <formula>M71&gt;0</formula>
    </cfRule>
    <cfRule type="expression" dxfId="126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82.63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82.63</v>
      </c>
      <c r="R4" s="486">
        <v>-2.0899999999999998E-2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90.893000000000001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90.066699999999997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89.240399999999994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88.414100000000005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87.587800000000001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86.761499999999998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85.935199999999995</v>
      </c>
      <c r="Q47" s="2"/>
      <c r="T47" s="91"/>
      <c r="U47" s="127"/>
    </row>
    <row r="48" spans="1:21" x14ac:dyDescent="0.25">
      <c r="A48" s="258" t="s">
        <v>726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85.108899999999991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84.282600000000002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83.456299999999999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82.63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81.803699999999992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80.977399999999989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80.1511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79.324799999999996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78.498499999999993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77.672199999999989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76.8459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76.019599999999997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75.193299999999994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74.367000000000004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267" priority="33">
      <formula>F34&gt;0</formula>
    </cfRule>
    <cfRule type="expression" dxfId="1266" priority="34">
      <formula>F34&lt;0</formula>
    </cfRule>
  </conditionalFormatting>
  <conditionalFormatting sqref="Q7">
    <cfRule type="expression" dxfId="1265" priority="31">
      <formula>Q7&gt;0</formula>
    </cfRule>
    <cfRule type="expression" dxfId="1264" priority="32">
      <formula>Q7&lt;0</formula>
    </cfRule>
  </conditionalFormatting>
  <conditionalFormatting sqref="Q8">
    <cfRule type="expression" dxfId="1263" priority="29">
      <formula>Q8&gt;0</formula>
    </cfRule>
    <cfRule type="expression" dxfId="1262" priority="30">
      <formula>Q8&lt;0</formula>
    </cfRule>
  </conditionalFormatting>
  <conditionalFormatting sqref="F27:F33">
    <cfRule type="expression" dxfId="1261" priority="27">
      <formula>F27&gt;0</formula>
    </cfRule>
    <cfRule type="expression" dxfId="1260" priority="28">
      <formula>F27&lt;0</formula>
    </cfRule>
  </conditionalFormatting>
  <conditionalFormatting sqref="H27:H33">
    <cfRule type="expression" dxfId="1259" priority="25">
      <formula>H27&gt;0</formula>
    </cfRule>
    <cfRule type="expression" dxfId="1258" priority="26">
      <formula>H27&lt;0</formula>
    </cfRule>
  </conditionalFormatting>
  <conditionalFormatting sqref="M46">
    <cfRule type="expression" dxfId="1257" priority="23">
      <formula>M46&gt;0</formula>
    </cfRule>
    <cfRule type="expression" dxfId="1256" priority="24">
      <formula>M46&lt;0</formula>
    </cfRule>
  </conditionalFormatting>
  <conditionalFormatting sqref="F79:F87 H79:H87">
    <cfRule type="expression" dxfId="1255" priority="21">
      <formula>F79&gt;0</formula>
    </cfRule>
    <cfRule type="expression" dxfId="1254" priority="22">
      <formula>F79&lt;0</formula>
    </cfRule>
  </conditionalFormatting>
  <conditionalFormatting sqref="F73 F77:F78">
    <cfRule type="expression" dxfId="1253" priority="19">
      <formula>F73&gt;0</formula>
    </cfRule>
    <cfRule type="expression" dxfId="1252" priority="20">
      <formula>F73&lt;0</formula>
    </cfRule>
  </conditionalFormatting>
  <conditionalFormatting sqref="H73 H77:H78">
    <cfRule type="expression" dxfId="1251" priority="17">
      <formula>H73&gt;0</formula>
    </cfRule>
    <cfRule type="expression" dxfId="1250" priority="18">
      <formula>H73&lt;0</formula>
    </cfRule>
  </conditionalFormatting>
  <conditionalFormatting sqref="F70:F72">
    <cfRule type="expression" dxfId="1249" priority="15">
      <formula>F70&gt;0</formula>
    </cfRule>
    <cfRule type="expression" dxfId="1248" priority="16">
      <formula>F70&lt;0</formula>
    </cfRule>
  </conditionalFormatting>
  <conditionalFormatting sqref="H70:H72">
    <cfRule type="expression" dxfId="1247" priority="13">
      <formula>H70&gt;0</formula>
    </cfRule>
    <cfRule type="expression" dxfId="1246" priority="14">
      <formula>H70&lt;0</formula>
    </cfRule>
  </conditionalFormatting>
  <conditionalFormatting sqref="F25:F26">
    <cfRule type="expression" dxfId="1245" priority="11">
      <formula>F25&gt;0</formula>
    </cfRule>
    <cfRule type="expression" dxfId="1244" priority="12">
      <formula>F25&lt;0</formula>
    </cfRule>
  </conditionalFormatting>
  <conditionalFormatting sqref="H25:H26">
    <cfRule type="expression" dxfId="1243" priority="9">
      <formula>H25&gt;0</formula>
    </cfRule>
    <cfRule type="expression" dxfId="1242" priority="10">
      <formula>H25&lt;0</formula>
    </cfRule>
  </conditionalFormatting>
  <conditionalFormatting sqref="F76">
    <cfRule type="expression" dxfId="1241" priority="7">
      <formula>F76&gt;0</formula>
    </cfRule>
    <cfRule type="expression" dxfId="1240" priority="8">
      <formula>F76&lt;0</formula>
    </cfRule>
  </conditionalFormatting>
  <conditionalFormatting sqref="H76">
    <cfRule type="expression" dxfId="1239" priority="5">
      <formula>H76&gt;0</formula>
    </cfRule>
    <cfRule type="expression" dxfId="1238" priority="6">
      <formula>H76&lt;0</formula>
    </cfRule>
  </conditionalFormatting>
  <conditionalFormatting sqref="F74:F75">
    <cfRule type="expression" dxfId="1237" priority="3">
      <formula>F74&gt;0</formula>
    </cfRule>
    <cfRule type="expression" dxfId="1236" priority="4">
      <formula>F74&lt;0</formula>
    </cfRule>
  </conditionalFormatting>
  <conditionalFormatting sqref="H74:H75">
    <cfRule type="expression" dxfId="1235" priority="1">
      <formula>H74&gt;0</formula>
    </cfRule>
    <cfRule type="expression" dxfId="123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7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772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4">
        <v>43040</v>
      </c>
      <c r="H2" s="7">
        <v>100</v>
      </c>
      <c r="I2" s="52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929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521">
        <v>73.28</v>
      </c>
      <c r="J3" s="43">
        <v>0.08</v>
      </c>
      <c r="K3" s="43">
        <f t="shared" si="1"/>
        <v>3663.92</v>
      </c>
      <c r="L3" s="72"/>
      <c r="M3" s="3"/>
      <c r="O3" s="11" t="s">
        <v>58</v>
      </c>
      <c r="Q3" s="225">
        <f>IF(Q2=0, Q4, (F18-K18-M18)/Q2)</f>
        <v>69.308250000000001</v>
      </c>
      <c r="T3" s="1"/>
      <c r="U3" t="s">
        <v>930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52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70.150000000000006</v>
      </c>
      <c r="R4" s="508">
        <v>-4.1999999999999997E-3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52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14030.000000000002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52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13861.65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4">
        <v>43166</v>
      </c>
      <c r="H7" s="80">
        <v>100</v>
      </c>
      <c r="I7" s="52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168.35000000000036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8"/>
      <c r="J8" s="3"/>
      <c r="K8" s="3"/>
      <c r="L8" s="4"/>
      <c r="M8" s="4"/>
      <c r="O8" s="11" t="s">
        <v>180</v>
      </c>
      <c r="P8" s="33"/>
      <c r="Q8" s="2">
        <f>K18+M18-F18+Q2*Q4</f>
        <v>168.35000000000036</v>
      </c>
      <c r="V8" s="134"/>
    </row>
    <row r="9" spans="1:22" x14ac:dyDescent="0.25">
      <c r="B9" s="44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8"/>
      <c r="J9" s="3"/>
      <c r="K9" s="3"/>
      <c r="L9" s="4"/>
      <c r="M9" s="4"/>
      <c r="O9" s="11" t="s">
        <v>210</v>
      </c>
      <c r="Q9" s="134">
        <f>IF(Q2=0, 0, Q8/Q6)</f>
        <v>1.2145018810891948E-2</v>
      </c>
      <c r="V9" s="134"/>
    </row>
    <row r="10" spans="1:22" x14ac:dyDescent="0.25">
      <c r="A10" t="s">
        <v>822</v>
      </c>
      <c r="B10" s="44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2.2808267997148964E-2</v>
      </c>
      <c r="R11">
        <f>0.4</f>
        <v>0.4</v>
      </c>
      <c r="V11" s="134"/>
    </row>
    <row r="12" spans="1:22" x14ac:dyDescent="0.25">
      <c r="B12" s="485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5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H14" s="70"/>
      <c r="O14" s="825" t="s">
        <v>78</v>
      </c>
      <c r="P14" s="825"/>
      <c r="V14" s="134"/>
    </row>
    <row r="15" spans="1:22" ht="15.75" thickTop="1" x14ac:dyDescent="0.25">
      <c r="H15" s="70"/>
      <c r="O15" s="81">
        <v>1.1000000000000001</v>
      </c>
      <c r="P15" s="81">
        <f>O15*$Q$4</f>
        <v>77.165000000000006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76.46350000000001</v>
      </c>
      <c r="V16" s="134"/>
    </row>
    <row r="17" spans="1:22" x14ac:dyDescent="0.25">
      <c r="O17" s="81">
        <v>1.08</v>
      </c>
      <c r="P17" s="81">
        <f t="shared" si="2"/>
        <v>75.762000000000015</v>
      </c>
      <c r="V17" s="134"/>
    </row>
    <row r="18" spans="1:22" x14ac:dyDescent="0.25">
      <c r="A18" s="31" t="s">
        <v>81</v>
      </c>
      <c r="B18" s="14"/>
      <c r="C18" s="14">
        <f>SUM(C2:C13)</f>
        <v>650</v>
      </c>
      <c r="D18" s="18"/>
      <c r="E18" s="18"/>
      <c r="F18" s="18">
        <f>SUM(F2:F13)</f>
        <v>45962.94</v>
      </c>
      <c r="G18" s="14"/>
      <c r="H18" s="71">
        <f>SUM(H2:H8)</f>
        <v>450</v>
      </c>
      <c r="I18" s="818"/>
      <c r="J18" s="18"/>
      <c r="K18" s="18">
        <f>SUM(K2:K8)</f>
        <v>32021.29</v>
      </c>
      <c r="L18" s="14"/>
      <c r="M18" s="18">
        <f>SUM(M2:M10)</f>
        <v>80</v>
      </c>
      <c r="O18" s="81">
        <v>1.07</v>
      </c>
      <c r="P18" s="81">
        <f t="shared" si="2"/>
        <v>75.060500000000005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450</v>
      </c>
      <c r="D19" s="349"/>
      <c r="E19" s="349"/>
      <c r="F19" s="350">
        <f>SumByColor($A$19,F2:F17)</f>
        <v>31491</v>
      </c>
      <c r="G19" s="349"/>
      <c r="H19" s="349">
        <f>SumByColor($A$19,H2:H17)</f>
        <v>450</v>
      </c>
      <c r="I19" s="819"/>
      <c r="J19" s="349"/>
      <c r="K19" s="350">
        <f>SumByColor($A$19,K2:K17)</f>
        <v>32022</v>
      </c>
      <c r="L19" s="349"/>
      <c r="M19" s="350">
        <f>SumByColor($A$19,M2:M17)</f>
        <v>80</v>
      </c>
      <c r="O19" s="81">
        <v>1.06</v>
      </c>
      <c r="P19" s="81">
        <f t="shared" si="2"/>
        <v>74.359000000000009</v>
      </c>
      <c r="V19" s="134"/>
    </row>
    <row r="20" spans="1:22" x14ac:dyDescent="0.25">
      <c r="O20" s="81">
        <v>1.05</v>
      </c>
      <c r="P20" s="81">
        <f t="shared" si="2"/>
        <v>73.657500000000013</v>
      </c>
      <c r="V20" s="134"/>
    </row>
    <row r="21" spans="1:22" x14ac:dyDescent="0.25">
      <c r="O21" s="81">
        <v>1.04</v>
      </c>
      <c r="P21" s="81">
        <f t="shared" si="2"/>
        <v>72.956000000000003</v>
      </c>
      <c r="V21" s="134"/>
    </row>
    <row r="22" spans="1:22" x14ac:dyDescent="0.25">
      <c r="O22" s="81">
        <v>1.03</v>
      </c>
      <c r="P22" s="81">
        <f t="shared" si="2"/>
        <v>72.254500000000007</v>
      </c>
      <c r="V22" s="134"/>
    </row>
    <row r="23" spans="1:22" x14ac:dyDescent="0.25">
      <c r="O23" s="81">
        <v>1.02</v>
      </c>
      <c r="P23" s="81">
        <f t="shared" si="2"/>
        <v>71.553000000000011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1.01</v>
      </c>
      <c r="P24" s="81">
        <f t="shared" si="2"/>
        <v>70.851500000000001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70.150000000000006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69.44850000000001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68.747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68.045500000000004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3"/>
      <c r="O29" s="81">
        <v>0.96</v>
      </c>
      <c r="P29" s="81">
        <f t="shared" si="2"/>
        <v>67.344000000000008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3">
        <v>15.91</v>
      </c>
      <c r="O30" s="81">
        <v>0.95</v>
      </c>
      <c r="P30" s="81">
        <f t="shared" si="2"/>
        <v>66.642499999999998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3"/>
      <c r="O31" s="81">
        <v>0.94</v>
      </c>
      <c r="P31" s="81">
        <f t="shared" si="2"/>
        <v>65.941000000000003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3"/>
      <c r="O32" s="81">
        <v>0.93</v>
      </c>
      <c r="P32" s="81">
        <f t="shared" si="2"/>
        <v>65.239500000000007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802</v>
      </c>
      <c r="J33" s="39"/>
      <c r="K33" s="39"/>
      <c r="L33" s="743"/>
      <c r="O33" s="81">
        <v>0.92</v>
      </c>
      <c r="P33" s="81">
        <f t="shared" si="2"/>
        <v>64.538000000000011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804</v>
      </c>
      <c r="J34" s="39"/>
      <c r="K34" s="39"/>
      <c r="L34" s="743"/>
      <c r="O34" s="81">
        <v>0.91</v>
      </c>
      <c r="P34" s="81">
        <f t="shared" si="2"/>
        <v>63.836500000000008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3"/>
      <c r="O35" s="81">
        <v>0.9</v>
      </c>
      <c r="P35" s="81">
        <f t="shared" si="2"/>
        <v>63.135000000000005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809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813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820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886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892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999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1000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1001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" si="27">C48*(E48-D48)</f>
        <v>258.39999999999748</v>
      </c>
      <c r="G48" s="39">
        <f t="shared" ref="G48" si="28">D48*C48</f>
        <v>13861.600000000002</v>
      </c>
      <c r="H48" s="226">
        <f t="shared" ref="H48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197"/>
      <c r="J49" s="39"/>
      <c r="K49" s="39"/>
      <c r="L49" s="39"/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568"/>
      <c r="J55" s="3"/>
      <c r="K55" s="3"/>
      <c r="L55" s="4"/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568"/>
      <c r="J56" s="3"/>
      <c r="K56" s="3"/>
      <c r="L56" s="4"/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568"/>
      <c r="J57" s="3"/>
      <c r="K57" s="3"/>
      <c r="L57" s="4"/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568"/>
      <c r="J58" s="3"/>
      <c r="K58" s="3"/>
      <c r="L58" s="4"/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568"/>
      <c r="J59" s="3"/>
      <c r="K59" s="3"/>
      <c r="L59" s="4"/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568"/>
      <c r="J60" s="3"/>
      <c r="K60" s="3"/>
      <c r="L60" s="4"/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568"/>
      <c r="J61" s="3"/>
      <c r="K61" s="3"/>
      <c r="L61" s="4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820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771</v>
      </c>
      <c r="B68" s="509"/>
      <c r="C68" s="510"/>
      <c r="D68" s="512"/>
      <c r="E68" s="512"/>
      <c r="F68" s="512"/>
      <c r="G68" s="509"/>
      <c r="H68" s="527"/>
      <c r="I68" s="821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821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821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821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821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821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821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821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821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821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821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821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821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821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821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821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822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823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233" priority="21">
      <formula>F55&gt;0</formula>
    </cfRule>
    <cfRule type="expression" dxfId="1232" priority="22">
      <formula>F55&lt;0</formula>
    </cfRule>
  </conditionalFormatting>
  <conditionalFormatting sqref="Q7">
    <cfRule type="expression" dxfId="1231" priority="19">
      <formula>Q7&gt;0</formula>
    </cfRule>
    <cfRule type="expression" dxfId="1230" priority="20">
      <formula>Q7&lt;0</formula>
    </cfRule>
  </conditionalFormatting>
  <conditionalFormatting sqref="Q8">
    <cfRule type="expression" dxfId="1229" priority="17">
      <formula>Q8&gt;0</formula>
    </cfRule>
    <cfRule type="expression" dxfId="1228" priority="18">
      <formula>Q8&lt;0</formula>
    </cfRule>
  </conditionalFormatting>
  <conditionalFormatting sqref="F25:F54">
    <cfRule type="expression" dxfId="1227" priority="15">
      <formula>F25&gt;0</formula>
    </cfRule>
    <cfRule type="expression" dxfId="1226" priority="16">
      <formula>F25&lt;0</formula>
    </cfRule>
  </conditionalFormatting>
  <conditionalFormatting sqref="H25:H54">
    <cfRule type="expression" dxfId="1225" priority="13">
      <formula>H25&gt;0</formula>
    </cfRule>
    <cfRule type="expression" dxfId="1224" priority="14">
      <formula>H25&lt;0</formula>
    </cfRule>
  </conditionalFormatting>
  <conditionalFormatting sqref="F89:F110">
    <cfRule type="expression" dxfId="1223" priority="11">
      <formula>F89&gt;0</formula>
    </cfRule>
    <cfRule type="expression" dxfId="1222" priority="12">
      <formula>F89&lt;0</formula>
    </cfRule>
  </conditionalFormatting>
  <conditionalFormatting sqref="H89:H110">
    <cfRule type="expression" dxfId="1221" priority="9">
      <formula>H89&gt;0</formula>
    </cfRule>
    <cfRule type="expression" dxfId="1220" priority="10">
      <formula>H89&lt;0</formula>
    </cfRule>
  </conditionalFormatting>
  <conditionalFormatting sqref="Q10">
    <cfRule type="expression" dxfId="1219" priority="7">
      <formula>Q10&gt;0</formula>
    </cfRule>
    <cfRule type="expression" dxfId="1218" priority="8">
      <formula>Q10&lt;0</formula>
    </cfRule>
  </conditionalFormatting>
  <conditionalFormatting sqref="J25:J38">
    <cfRule type="expression" dxfId="1217" priority="5">
      <formula>J25&gt;0</formula>
    </cfRule>
    <cfRule type="expression" dxfId="1216" priority="6">
      <formula>J25&lt;0</formula>
    </cfRule>
  </conditionalFormatting>
  <conditionalFormatting sqref="K25:K38">
    <cfRule type="expression" dxfId="1215" priority="3">
      <formula>K25&gt;0</formula>
    </cfRule>
    <cfRule type="expression" dxfId="1214" priority="4">
      <formula>K25&lt;0</formula>
    </cfRule>
  </conditionalFormatting>
  <conditionalFormatting sqref="L25:L38">
    <cfRule type="expression" dxfId="1213" priority="1">
      <formula>L25&gt;0</formula>
    </cfRule>
    <cfRule type="expression" dxfId="12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656.77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656.77</v>
      </c>
      <c r="R4" s="508">
        <v>-1.14E-2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722.447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715.87930000000006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709.3116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702.74390000000005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696.17619999999999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689.60850000000005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683.04079999999999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676.47310000000004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669.90539999999999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663.33770000000004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656.77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650.20229999999992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643.63459999999998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637.06689999999992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630.49919999999997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623.93149999999991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617.36379999999997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610.79610000000002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604.22839999999997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597.66070000000002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591.09299999999996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771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11" priority="21">
      <formula>F47&gt;0</formula>
    </cfRule>
    <cfRule type="expression" dxfId="1210" priority="22">
      <formula>F47&lt;0</formula>
    </cfRule>
  </conditionalFormatting>
  <conditionalFormatting sqref="Q7">
    <cfRule type="expression" dxfId="1209" priority="19">
      <formula>Q7&gt;0</formula>
    </cfRule>
    <cfRule type="expression" dxfId="1208" priority="20">
      <formula>Q7&lt;0</formula>
    </cfRule>
  </conditionalFormatting>
  <conditionalFormatting sqref="Q8">
    <cfRule type="expression" dxfId="1207" priority="17">
      <formula>Q8&gt;0</formula>
    </cfRule>
    <cfRule type="expression" dxfId="1206" priority="18">
      <formula>Q8&lt;0</formula>
    </cfRule>
  </conditionalFormatting>
  <conditionalFormatting sqref="F25:F46">
    <cfRule type="expression" dxfId="1205" priority="15">
      <formula>F25&gt;0</formula>
    </cfRule>
    <cfRule type="expression" dxfId="1204" priority="16">
      <formula>F25&lt;0</formula>
    </cfRule>
  </conditionalFormatting>
  <conditionalFormatting sqref="H25:H46">
    <cfRule type="expression" dxfId="1203" priority="13">
      <formula>H25&gt;0</formula>
    </cfRule>
    <cfRule type="expression" dxfId="1202" priority="14">
      <formula>H25&lt;0</formula>
    </cfRule>
  </conditionalFormatting>
  <conditionalFormatting sqref="F89:F110">
    <cfRule type="expression" dxfId="1201" priority="11">
      <formula>F89&gt;0</formula>
    </cfRule>
    <cfRule type="expression" dxfId="1200" priority="12">
      <formula>F89&lt;0</formula>
    </cfRule>
  </conditionalFormatting>
  <conditionalFormatting sqref="H89:H110">
    <cfRule type="expression" dxfId="1199" priority="9">
      <formula>H89&gt;0</formula>
    </cfRule>
    <cfRule type="expression" dxfId="1198" priority="10">
      <formula>H89&lt;0</formula>
    </cfRule>
  </conditionalFormatting>
  <conditionalFormatting sqref="Q10">
    <cfRule type="expression" dxfId="1197" priority="7">
      <formula>Q10&gt;0</formula>
    </cfRule>
    <cfRule type="expression" dxfId="1196" priority="8">
      <formula>Q10&lt;0</formula>
    </cfRule>
  </conditionalFormatting>
  <conditionalFormatting sqref="J25:J38">
    <cfRule type="expression" dxfId="1195" priority="5">
      <formula>J25&gt;0</formula>
    </cfRule>
    <cfRule type="expression" dxfId="1194" priority="6">
      <formula>J25&lt;0</formula>
    </cfRule>
  </conditionalFormatting>
  <conditionalFormatting sqref="K25:K38">
    <cfRule type="expression" dxfId="1193" priority="3">
      <formula>K25&gt;0</formula>
    </cfRule>
    <cfRule type="expression" dxfId="1192" priority="4">
      <formula>K25&lt;0</formula>
    </cfRule>
  </conditionalFormatting>
  <conditionalFormatting sqref="L25:L38">
    <cfRule type="expression" dxfId="1191" priority="1">
      <formula>L25&gt;0</formula>
    </cfRule>
    <cfRule type="expression" dxfId="119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991</v>
      </c>
      <c r="B2" s="485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43.32</v>
      </c>
      <c r="R4" s="508">
        <v>-3.2800000000000003E-2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8664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908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908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0.11707065497679216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>(E25-D25)*C25</f>
        <v>664</v>
      </c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47.652000000000001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47.218800000000002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46.785600000000002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46.352400000000003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45.919200000000004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45.486000000000004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45.052800000000005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44.619599999999998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44.186399999999999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43.7532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43.32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42.886800000000001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42.453600000000002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42.020400000000002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41.587199999999996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41.153999999999996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40.720799999999997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40.287600000000005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39.854400000000005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39.421199999999999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38.988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9" priority="31">
      <formula>F47&gt;0</formula>
    </cfRule>
    <cfRule type="expression" dxfId="1188" priority="32">
      <formula>F47&lt;0</formula>
    </cfRule>
  </conditionalFormatting>
  <conditionalFormatting sqref="Q7">
    <cfRule type="expression" dxfId="1187" priority="29">
      <formula>Q7&gt;0</formula>
    </cfRule>
    <cfRule type="expression" dxfId="1186" priority="30">
      <formula>Q7&lt;0</formula>
    </cfRule>
  </conditionalFormatting>
  <conditionalFormatting sqref="Q8">
    <cfRule type="expression" dxfId="1185" priority="27">
      <formula>Q8&gt;0</formula>
    </cfRule>
    <cfRule type="expression" dxfId="1184" priority="28">
      <formula>Q8&lt;0</formula>
    </cfRule>
  </conditionalFormatting>
  <conditionalFormatting sqref="F30:F46">
    <cfRule type="expression" dxfId="1183" priority="25">
      <formula>F30&gt;0</formula>
    </cfRule>
    <cfRule type="expression" dxfId="1182" priority="26">
      <formula>F30&lt;0</formula>
    </cfRule>
  </conditionalFormatting>
  <conditionalFormatting sqref="H30:H46">
    <cfRule type="expression" dxfId="1181" priority="23">
      <formula>H30&gt;0</formula>
    </cfRule>
    <cfRule type="expression" dxfId="1180" priority="24">
      <formula>H30&lt;0</formula>
    </cfRule>
  </conditionalFormatting>
  <conditionalFormatting sqref="Q10">
    <cfRule type="expression" dxfId="1179" priority="21">
      <formula>Q10&gt;0</formula>
    </cfRule>
    <cfRule type="expression" dxfId="1178" priority="22">
      <formula>Q10&lt;0</formula>
    </cfRule>
  </conditionalFormatting>
  <conditionalFormatting sqref="J25:J38">
    <cfRule type="expression" dxfId="1177" priority="19">
      <formula>J25&gt;0</formula>
    </cfRule>
    <cfRule type="expression" dxfId="1176" priority="20">
      <formula>J25&lt;0</formula>
    </cfRule>
  </conditionalFormatting>
  <conditionalFormatting sqref="K25:K38">
    <cfRule type="expression" dxfId="1175" priority="17">
      <formula>K25&gt;0</formula>
    </cfRule>
    <cfRule type="expression" dxfId="1174" priority="18">
      <formula>K25&lt;0</formula>
    </cfRule>
  </conditionalFormatting>
  <conditionalFormatting sqref="L25:L38">
    <cfRule type="expression" dxfId="1173" priority="15">
      <formula>L25&gt;0</formula>
    </cfRule>
    <cfRule type="expression" dxfId="1172" priority="16">
      <formula>L25&lt;0</formula>
    </cfRule>
  </conditionalFormatting>
  <conditionalFormatting sqref="F89:F110">
    <cfRule type="expression" dxfId="1171" priority="13">
      <formula>F89&gt;0</formula>
    </cfRule>
    <cfRule type="expression" dxfId="1170" priority="14">
      <formula>F89&lt;0</formula>
    </cfRule>
  </conditionalFormatting>
  <conditionalFormatting sqref="H89:H110">
    <cfRule type="expression" dxfId="1169" priority="11">
      <formula>H89&gt;0</formula>
    </cfRule>
    <cfRule type="expression" dxfId="1168" priority="12">
      <formula>H89&lt;0</formula>
    </cfRule>
  </conditionalFormatting>
  <conditionalFormatting sqref="J89:J102">
    <cfRule type="expression" dxfId="1167" priority="9">
      <formula>J89&gt;0</formula>
    </cfRule>
    <cfRule type="expression" dxfId="1166" priority="10">
      <formula>J89&lt;0</formula>
    </cfRule>
  </conditionalFormatting>
  <conditionalFormatting sqref="K89:K102">
    <cfRule type="expression" dxfId="1165" priority="7">
      <formula>K89&gt;0</formula>
    </cfRule>
    <cfRule type="expression" dxfId="1164" priority="8">
      <formula>K89&lt;0</formula>
    </cfRule>
  </conditionalFormatting>
  <conditionalFormatting sqref="L89:L102">
    <cfRule type="expression" dxfId="1163" priority="5">
      <formula>L89&gt;0</formula>
    </cfRule>
    <cfRule type="expression" dxfId="1162" priority="6">
      <formula>L89&lt;0</formula>
    </cfRule>
  </conditionalFormatting>
  <conditionalFormatting sqref="F25:F29">
    <cfRule type="expression" dxfId="1161" priority="3">
      <formula>F25&gt;0</formula>
    </cfRule>
    <cfRule type="expression" dxfId="1160" priority="4">
      <formula>F25&lt;0</formula>
    </cfRule>
  </conditionalFormatting>
  <conditionalFormatting sqref="H25:H29">
    <cfRule type="expression" dxfId="1159" priority="1">
      <formula>H25&gt;0</formula>
    </cfRule>
    <cfRule type="expression" dxfId="11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990</v>
      </c>
      <c r="B2" s="485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209.7199</v>
      </c>
      <c r="R4" s="508">
        <v>-1.9E-3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4194.3980000000001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234.39800000000014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234.39800000000014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5.9191414141414177E-2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230.69189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228.59469100000001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226.49749200000002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224.400293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222.30309400000002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220.205895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218.10869600000001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216.01149699999999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213.914298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211.81709899999998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209.7199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207.62270100000001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205.52550199999999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203.428303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201.33110399999998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199.23390499999999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197.13670599999998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195.03950700000001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192.942308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190.84510900000001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188.74790999999999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7" priority="31">
      <formula>F47&gt;0</formula>
    </cfRule>
    <cfRule type="expression" dxfId="1156" priority="32">
      <formula>F47&lt;0</formula>
    </cfRule>
  </conditionalFormatting>
  <conditionalFormatting sqref="Q7">
    <cfRule type="expression" dxfId="1155" priority="29">
      <formula>Q7&gt;0</formula>
    </cfRule>
    <cfRule type="expression" dxfId="1154" priority="30">
      <formula>Q7&lt;0</formula>
    </cfRule>
  </conditionalFormatting>
  <conditionalFormatting sqref="Q8">
    <cfRule type="expression" dxfId="1153" priority="27">
      <formula>Q8&gt;0</formula>
    </cfRule>
    <cfRule type="expression" dxfId="1152" priority="28">
      <formula>Q8&lt;0</formula>
    </cfRule>
  </conditionalFormatting>
  <conditionalFormatting sqref="F30:F46">
    <cfRule type="expression" dxfId="1151" priority="25">
      <formula>F30&gt;0</formula>
    </cfRule>
    <cfRule type="expression" dxfId="1150" priority="26">
      <formula>F30&lt;0</formula>
    </cfRule>
  </conditionalFormatting>
  <conditionalFormatting sqref="H30:H46">
    <cfRule type="expression" dxfId="1149" priority="23">
      <formula>H30&gt;0</formula>
    </cfRule>
    <cfRule type="expression" dxfId="1148" priority="24">
      <formula>H30&lt;0</formula>
    </cfRule>
  </conditionalFormatting>
  <conditionalFormatting sqref="Q10">
    <cfRule type="expression" dxfId="1147" priority="21">
      <formula>Q10&gt;0</formula>
    </cfRule>
    <cfRule type="expression" dxfId="1146" priority="22">
      <formula>Q10&lt;0</formula>
    </cfRule>
  </conditionalFormatting>
  <conditionalFormatting sqref="J25:J38">
    <cfRule type="expression" dxfId="1145" priority="19">
      <formula>J25&gt;0</formula>
    </cfRule>
    <cfRule type="expression" dxfId="1144" priority="20">
      <formula>J25&lt;0</formula>
    </cfRule>
  </conditionalFormatting>
  <conditionalFormatting sqref="K25:K38">
    <cfRule type="expression" dxfId="1143" priority="17">
      <formula>K25&gt;0</formula>
    </cfRule>
    <cfRule type="expression" dxfId="1142" priority="18">
      <formula>K25&lt;0</formula>
    </cfRule>
  </conditionalFormatting>
  <conditionalFormatting sqref="L25:L38">
    <cfRule type="expression" dxfId="1141" priority="15">
      <formula>L25&gt;0</formula>
    </cfRule>
    <cfRule type="expression" dxfId="1140" priority="16">
      <formula>L25&lt;0</formula>
    </cfRule>
  </conditionalFormatting>
  <conditionalFormatting sqref="F89:F110">
    <cfRule type="expression" dxfId="1139" priority="13">
      <formula>F89&gt;0</formula>
    </cfRule>
    <cfRule type="expression" dxfId="1138" priority="14">
      <formula>F89&lt;0</formula>
    </cfRule>
  </conditionalFormatting>
  <conditionalFormatting sqref="H89:H110">
    <cfRule type="expression" dxfId="1137" priority="11">
      <formula>H89&gt;0</formula>
    </cfRule>
    <cfRule type="expression" dxfId="1136" priority="12">
      <formula>H89&lt;0</formula>
    </cfRule>
  </conditionalFormatting>
  <conditionalFormatting sqref="J89:J102">
    <cfRule type="expression" dxfId="1135" priority="9">
      <formula>J89&gt;0</formula>
    </cfRule>
    <cfRule type="expression" dxfId="1134" priority="10">
      <formula>J89&lt;0</formula>
    </cfRule>
  </conditionalFormatting>
  <conditionalFormatting sqref="K89:K102">
    <cfRule type="expression" dxfId="1133" priority="7">
      <formula>K89&gt;0</formula>
    </cfRule>
    <cfRule type="expression" dxfId="1132" priority="8">
      <formula>K89&lt;0</formula>
    </cfRule>
  </conditionalFormatting>
  <conditionalFormatting sqref="L89:L102">
    <cfRule type="expression" dxfId="1131" priority="5">
      <formula>L89&gt;0</formula>
    </cfRule>
    <cfRule type="expression" dxfId="1130" priority="6">
      <formula>L89&lt;0</formula>
    </cfRule>
  </conditionalFormatting>
  <conditionalFormatting sqref="F25:F29">
    <cfRule type="expression" dxfId="1129" priority="3">
      <formula>F25&gt;0</formula>
    </cfRule>
    <cfRule type="expression" dxfId="1128" priority="4">
      <formula>F25&lt;0</formula>
    </cfRule>
  </conditionalFormatting>
  <conditionalFormatting sqref="H25:H29">
    <cfRule type="expression" dxfId="1127" priority="1">
      <formula>H25&gt;0</formula>
    </cfRule>
    <cfRule type="expression" dxfId="11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987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67.7</v>
      </c>
      <c r="R4" s="508">
        <v>-4.5999999999999999E-3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3385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-26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-7.6223981237173851E-3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74.470000000000013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73.793000000000006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73.116000000000014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72.439000000000007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71.762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71.085000000000008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70.408000000000001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69.731000000000009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69.054000000000002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68.37700000000001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67.7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67.022999999999996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66.346000000000004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65.668999999999997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64.992000000000004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64.314999999999998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63.637999999999998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62.961000000000006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62.284000000000006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61.607000000000006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60.930000000000007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5" priority="31">
      <formula>F47&gt;0</formula>
    </cfRule>
    <cfRule type="expression" dxfId="1124" priority="32">
      <formula>F47&lt;0</formula>
    </cfRule>
  </conditionalFormatting>
  <conditionalFormatting sqref="Q7">
    <cfRule type="expression" dxfId="1123" priority="29">
      <formula>Q7&gt;0</formula>
    </cfRule>
    <cfRule type="expression" dxfId="1122" priority="30">
      <formula>Q7&lt;0</formula>
    </cfRule>
  </conditionalFormatting>
  <conditionalFormatting sqref="Q8">
    <cfRule type="expression" dxfId="1121" priority="27">
      <formula>Q8&gt;0</formula>
    </cfRule>
    <cfRule type="expression" dxfId="1120" priority="28">
      <formula>Q8&lt;0</formula>
    </cfRule>
  </conditionalFormatting>
  <conditionalFormatting sqref="F30:F46">
    <cfRule type="expression" dxfId="1119" priority="25">
      <formula>F30&gt;0</formula>
    </cfRule>
    <cfRule type="expression" dxfId="1118" priority="26">
      <formula>F30&lt;0</formula>
    </cfRule>
  </conditionalFormatting>
  <conditionalFormatting sqref="H30:H46">
    <cfRule type="expression" dxfId="1117" priority="23">
      <formula>H30&gt;0</formula>
    </cfRule>
    <cfRule type="expression" dxfId="1116" priority="24">
      <formula>H30&lt;0</formula>
    </cfRule>
  </conditionalFormatting>
  <conditionalFormatting sqref="Q10">
    <cfRule type="expression" dxfId="1115" priority="21">
      <formula>Q10&gt;0</formula>
    </cfRule>
    <cfRule type="expression" dxfId="1114" priority="22">
      <formula>Q10&lt;0</formula>
    </cfRule>
  </conditionalFormatting>
  <conditionalFormatting sqref="J25:J38">
    <cfRule type="expression" dxfId="1113" priority="19">
      <formula>J25&gt;0</formula>
    </cfRule>
    <cfRule type="expression" dxfId="1112" priority="20">
      <formula>J25&lt;0</formula>
    </cfRule>
  </conditionalFormatting>
  <conditionalFormatting sqref="K25:K38">
    <cfRule type="expression" dxfId="1111" priority="17">
      <formula>K25&gt;0</formula>
    </cfRule>
    <cfRule type="expression" dxfId="1110" priority="18">
      <formula>K25&lt;0</formula>
    </cfRule>
  </conditionalFormatting>
  <conditionalFormatting sqref="L25:L38">
    <cfRule type="expression" dxfId="1109" priority="15">
      <formula>L25&gt;0</formula>
    </cfRule>
    <cfRule type="expression" dxfId="1108" priority="16">
      <formula>L25&lt;0</formula>
    </cfRule>
  </conditionalFormatting>
  <conditionalFormatting sqref="F89:F110">
    <cfRule type="expression" dxfId="1107" priority="13">
      <formula>F89&gt;0</formula>
    </cfRule>
    <cfRule type="expression" dxfId="1106" priority="14">
      <formula>F89&lt;0</formula>
    </cfRule>
  </conditionalFormatting>
  <conditionalFormatting sqref="H89:H110">
    <cfRule type="expression" dxfId="1105" priority="11">
      <formula>H89&gt;0</formula>
    </cfRule>
    <cfRule type="expression" dxfId="1104" priority="12">
      <formula>H89&lt;0</formula>
    </cfRule>
  </conditionalFormatting>
  <conditionalFormatting sqref="J89:J102">
    <cfRule type="expression" dxfId="1103" priority="9">
      <formula>J89&gt;0</formula>
    </cfRule>
    <cfRule type="expression" dxfId="1102" priority="10">
      <formula>J89&lt;0</formula>
    </cfRule>
  </conditionalFormatting>
  <conditionalFormatting sqref="K89:K102">
    <cfRule type="expression" dxfId="1101" priority="7">
      <formula>K89&gt;0</formula>
    </cfRule>
    <cfRule type="expression" dxfId="1100" priority="8">
      <formula>K89&lt;0</formula>
    </cfRule>
  </conditionalFormatting>
  <conditionalFormatting sqref="L89:L102">
    <cfRule type="expression" dxfId="1099" priority="5">
      <formula>L89&gt;0</formula>
    </cfRule>
    <cfRule type="expression" dxfId="1098" priority="6">
      <formula>L89&lt;0</formula>
    </cfRule>
  </conditionalFormatting>
  <conditionalFormatting sqref="F25:F29">
    <cfRule type="expression" dxfId="1097" priority="3">
      <formula>F25&gt;0</formula>
    </cfRule>
    <cfRule type="expression" dxfId="1096" priority="4">
      <formula>F25&lt;0</formula>
    </cfRule>
  </conditionalFormatting>
  <conditionalFormatting sqref="H25:H29">
    <cfRule type="expression" dxfId="1095" priority="1">
      <formula>H25&gt;0</formula>
    </cfRule>
    <cfRule type="expression" dxfId="10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3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300</v>
      </c>
      <c r="T2" s="1"/>
      <c r="U2" t="s">
        <v>971</v>
      </c>
    </row>
    <row r="3" spans="1:21" x14ac:dyDescent="0.25">
      <c r="A3" s="22" t="s">
        <v>71</v>
      </c>
      <c r="B3" s="485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30.71823333333333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31.5899</v>
      </c>
      <c r="R4" s="508">
        <v>1.18E-2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9476.9699999999993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9215.4699999999993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261.5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261.5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2.8376197849919755E-2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8.3571014786371592E-2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25" t="s">
        <v>78</v>
      </c>
      <c r="P16" s="825"/>
    </row>
    <row r="17" spans="1:16" ht="15.75" thickTop="1" x14ac:dyDescent="0.25">
      <c r="O17" s="81">
        <v>1.1000000000000001</v>
      </c>
      <c r="P17" s="81">
        <f>O17*$Q$4</f>
        <v>34.748890000000003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9259.5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  <c r="O18" s="81">
        <v>1.0900000000000001</v>
      </c>
      <c r="P18" s="81">
        <f t="shared" ref="P18:P37" si="1">O18*$Q$4</f>
        <v>34.432991000000001</v>
      </c>
    </row>
    <row r="19" spans="1:16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44</v>
      </c>
      <c r="O19" s="81">
        <v>1.08</v>
      </c>
      <c r="P19" s="81">
        <f t="shared" si="1"/>
        <v>34.117092</v>
      </c>
    </row>
    <row r="20" spans="1:16" x14ac:dyDescent="0.25">
      <c r="O20" s="81">
        <v>1.07</v>
      </c>
      <c r="P20" s="81">
        <f t="shared" si="1"/>
        <v>33.801193000000005</v>
      </c>
    </row>
    <row r="21" spans="1:16" x14ac:dyDescent="0.25">
      <c r="O21" s="81">
        <v>1.06</v>
      </c>
      <c r="P21" s="81">
        <f t="shared" si="1"/>
        <v>33.485294000000003</v>
      </c>
    </row>
    <row r="22" spans="1:16" x14ac:dyDescent="0.25">
      <c r="O22" s="81">
        <v>1.05</v>
      </c>
      <c r="P22" s="81">
        <f t="shared" si="1"/>
        <v>33.169395000000002</v>
      </c>
    </row>
    <row r="23" spans="1:16" x14ac:dyDescent="0.25">
      <c r="O23" s="81">
        <v>1.04</v>
      </c>
      <c r="P23" s="81">
        <f t="shared" si="1"/>
        <v>32.853496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1"/>
        <v>32.537596999999998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32.221698000000004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31.905799000000002</v>
      </c>
    </row>
    <row r="27" spans="1:16" x14ac:dyDescent="0.25">
      <c r="B27" s="188">
        <v>43167</v>
      </c>
      <c r="C27" s="10">
        <v>300</v>
      </c>
      <c r="D27" s="39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31.5899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31.274000999999998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30.958102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30.642202999999999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30.326304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30.010404999999999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29.694505999999997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29.378607000000002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29.062708000000001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28.746809000000002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28.430910000000001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3" priority="31">
      <formula>F47&gt;0</formula>
    </cfRule>
    <cfRule type="expression" dxfId="1092" priority="32">
      <formula>F47&lt;0</formula>
    </cfRule>
  </conditionalFormatting>
  <conditionalFormatting sqref="Q7">
    <cfRule type="expression" dxfId="1091" priority="29">
      <formula>Q7&gt;0</formula>
    </cfRule>
    <cfRule type="expression" dxfId="1090" priority="30">
      <formula>Q7&lt;0</formula>
    </cfRule>
  </conditionalFormatting>
  <conditionalFormatting sqref="Q8">
    <cfRule type="expression" dxfId="1089" priority="27">
      <formula>Q8&gt;0</formula>
    </cfRule>
    <cfRule type="expression" dxfId="1088" priority="28">
      <formula>Q8&lt;0</formula>
    </cfRule>
  </conditionalFormatting>
  <conditionalFormatting sqref="F30:F46">
    <cfRule type="expression" dxfId="1087" priority="25">
      <formula>F30&gt;0</formula>
    </cfRule>
    <cfRule type="expression" dxfId="1086" priority="26">
      <formula>F30&lt;0</formula>
    </cfRule>
  </conditionalFormatting>
  <conditionalFormatting sqref="H30:H46">
    <cfRule type="expression" dxfId="1085" priority="23">
      <formula>H30&gt;0</formula>
    </cfRule>
    <cfRule type="expression" dxfId="1084" priority="24">
      <formula>H30&lt;0</formula>
    </cfRule>
  </conditionalFormatting>
  <conditionalFormatting sqref="Q10">
    <cfRule type="expression" dxfId="1083" priority="21">
      <formula>Q10&gt;0</formula>
    </cfRule>
    <cfRule type="expression" dxfId="1082" priority="22">
      <formula>Q10&lt;0</formula>
    </cfRule>
  </conditionalFormatting>
  <conditionalFormatting sqref="J25:J38">
    <cfRule type="expression" dxfId="1081" priority="19">
      <formula>J25&gt;0</formula>
    </cfRule>
    <cfRule type="expression" dxfId="1080" priority="20">
      <formula>J25&lt;0</formula>
    </cfRule>
  </conditionalFormatting>
  <conditionalFormatting sqref="K25:K38">
    <cfRule type="expression" dxfId="1079" priority="17">
      <formula>K25&gt;0</formula>
    </cfRule>
    <cfRule type="expression" dxfId="1078" priority="18">
      <formula>K25&lt;0</formula>
    </cfRule>
  </conditionalFormatting>
  <conditionalFormatting sqref="L25:L38">
    <cfRule type="expression" dxfId="1077" priority="15">
      <formula>L25&gt;0</formula>
    </cfRule>
    <cfRule type="expression" dxfId="1076" priority="16">
      <formula>L25&lt;0</formula>
    </cfRule>
  </conditionalFormatting>
  <conditionalFormatting sqref="F89:F110">
    <cfRule type="expression" dxfId="1075" priority="13">
      <formula>F89&gt;0</formula>
    </cfRule>
    <cfRule type="expression" dxfId="1074" priority="14">
      <formula>F89&lt;0</formula>
    </cfRule>
  </conditionalFormatting>
  <conditionalFormatting sqref="H89:H110">
    <cfRule type="expression" dxfId="1073" priority="11">
      <formula>H89&gt;0</formula>
    </cfRule>
    <cfRule type="expression" dxfId="1072" priority="12">
      <formula>H89&lt;0</formula>
    </cfRule>
  </conditionalFormatting>
  <conditionalFormatting sqref="J89:J102">
    <cfRule type="expression" dxfId="1071" priority="9">
      <formula>J89&gt;0</formula>
    </cfRule>
    <cfRule type="expression" dxfId="1070" priority="10">
      <formula>J89&lt;0</formula>
    </cfRule>
  </conditionalFormatting>
  <conditionalFormatting sqref="K89:K102">
    <cfRule type="expression" dxfId="1069" priority="7">
      <formula>K89&gt;0</formula>
    </cfRule>
    <cfRule type="expression" dxfId="1068" priority="8">
      <formula>K89&lt;0</formula>
    </cfRule>
  </conditionalFormatting>
  <conditionalFormatting sqref="L89:L102">
    <cfRule type="expression" dxfId="1067" priority="5">
      <formula>L89&gt;0</formula>
    </cfRule>
    <cfRule type="expression" dxfId="1066" priority="6">
      <formula>L89&lt;0</formula>
    </cfRule>
  </conditionalFormatting>
  <conditionalFormatting sqref="F25:F29">
    <cfRule type="expression" dxfId="1065" priority="3">
      <formula>F25&gt;0</formula>
    </cfRule>
    <cfRule type="expression" dxfId="1064" priority="4">
      <formula>F25&lt;0</formula>
    </cfRule>
  </conditionalFormatting>
  <conditionalFormatting sqref="H25:H29">
    <cfRule type="expression" dxfId="1063" priority="1">
      <formula>H25&gt;0</formula>
    </cfRule>
    <cfRule type="expression" dxfId="10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444">
        <v>43133</v>
      </c>
      <c r="C2" s="7">
        <v>20</v>
      </c>
      <c r="D2" s="43">
        <v>150</v>
      </c>
      <c r="E2" s="43">
        <v>0</v>
      </c>
      <c r="F2" s="43">
        <f t="shared" ref="F2:F3" si="0">C2*D2+E2</f>
        <v>3000</v>
      </c>
      <c r="G2" s="44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485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144.72350000000003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150.81</v>
      </c>
      <c r="R4" s="508">
        <v>-4.82E-2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3016.2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2894.4700000000007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121.72999999999911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121.72999999999911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4.2056058622130847E-2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992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5925.6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9" t="s">
        <v>78</v>
      </c>
      <c r="P18" s="799"/>
    </row>
    <row r="19" spans="1:16" ht="16.5" thickTop="1" thickBot="1" x14ac:dyDescent="0.3">
      <c r="A19" s="347" t="s">
        <v>194</v>
      </c>
      <c r="B19" s="348"/>
      <c r="C19" s="349">
        <f>SumByColor($A$19,C2:C17)</f>
        <v>20</v>
      </c>
      <c r="D19" s="349"/>
      <c r="E19" s="349"/>
      <c r="F19" s="350">
        <f>SumByColor($A$19,F2:F17)</f>
        <v>3000</v>
      </c>
      <c r="G19" s="349"/>
      <c r="H19" s="349">
        <f>SumByColor($A$19,H2:H17)</f>
        <v>20</v>
      </c>
      <c r="I19" s="349"/>
      <c r="J19" s="349"/>
      <c r="K19" s="350">
        <f>SumByColor($A$19,K2:K17)</f>
        <v>3031</v>
      </c>
      <c r="L19" s="349"/>
      <c r="M19" s="350">
        <f>SumByColor($A$19,M2:M17)</f>
        <v>0</v>
      </c>
      <c r="O19" s="81">
        <v>1.1000000000000001</v>
      </c>
      <c r="P19" s="81">
        <f>O19*$Q$4</f>
        <v>165.89100000000002</v>
      </c>
    </row>
    <row r="20" spans="1:16" x14ac:dyDescent="0.25">
      <c r="O20" s="81">
        <v>1.0900000000000001</v>
      </c>
      <c r="P20" s="81">
        <f t="shared" ref="P20:P39" si="1">O20*$Q$4</f>
        <v>164.38290000000001</v>
      </c>
    </row>
    <row r="21" spans="1:16" x14ac:dyDescent="0.25">
      <c r="O21" s="81">
        <v>1.08</v>
      </c>
      <c r="P21" s="81">
        <f t="shared" si="1"/>
        <v>162.87480000000002</v>
      </c>
    </row>
    <row r="22" spans="1:16" x14ac:dyDescent="0.25">
      <c r="O22" s="81">
        <v>1.07</v>
      </c>
      <c r="P22" s="81">
        <f t="shared" si="1"/>
        <v>161.36670000000001</v>
      </c>
    </row>
    <row r="23" spans="1:16" x14ac:dyDescent="0.25">
      <c r="O23" s="81">
        <v>1.06</v>
      </c>
      <c r="P23" s="81">
        <f t="shared" si="1"/>
        <v>159.85860000000002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1.05</v>
      </c>
      <c r="P24" s="81">
        <f t="shared" si="1"/>
        <v>158.35050000000001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156.8424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155.33430000000001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153.8262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152.31810000000002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150.81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149.30189999999999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147.7938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146.28569999999999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144.77760000000001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143.26949999999999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141.76139999999998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140.2533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138.74520000000001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137.2371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135.72900000000001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1" priority="31">
      <formula>F47&gt;0</formula>
    </cfRule>
    <cfRule type="expression" dxfId="1060" priority="32">
      <formula>F47&lt;0</formula>
    </cfRule>
  </conditionalFormatting>
  <conditionalFormatting sqref="Q7">
    <cfRule type="expression" dxfId="1059" priority="29">
      <formula>Q7&gt;0</formula>
    </cfRule>
    <cfRule type="expression" dxfId="1058" priority="30">
      <formula>Q7&lt;0</formula>
    </cfRule>
  </conditionalFormatting>
  <conditionalFormatting sqref="Q8">
    <cfRule type="expression" dxfId="1057" priority="27">
      <formula>Q8&gt;0</formula>
    </cfRule>
    <cfRule type="expression" dxfId="1056" priority="28">
      <formula>Q8&lt;0</formula>
    </cfRule>
  </conditionalFormatting>
  <conditionalFormatting sqref="F30:F46">
    <cfRule type="expression" dxfId="1055" priority="25">
      <formula>F30&gt;0</formula>
    </cfRule>
    <cfRule type="expression" dxfId="1054" priority="26">
      <formula>F30&lt;0</formula>
    </cfRule>
  </conditionalFormatting>
  <conditionalFormatting sqref="H30:H46">
    <cfRule type="expression" dxfId="1053" priority="23">
      <formula>H30&gt;0</formula>
    </cfRule>
    <cfRule type="expression" dxfId="1052" priority="24">
      <formula>H30&lt;0</formula>
    </cfRule>
  </conditionalFormatting>
  <conditionalFormatting sqref="Q10">
    <cfRule type="expression" dxfId="1051" priority="21">
      <formula>Q10&gt;0</formula>
    </cfRule>
    <cfRule type="expression" dxfId="1050" priority="22">
      <formula>Q10&lt;0</formula>
    </cfRule>
  </conditionalFormatting>
  <conditionalFormatting sqref="J25:J38">
    <cfRule type="expression" dxfId="1049" priority="19">
      <formula>J25&gt;0</formula>
    </cfRule>
    <cfRule type="expression" dxfId="1048" priority="20">
      <formula>J25&lt;0</formula>
    </cfRule>
  </conditionalFormatting>
  <conditionalFormatting sqref="K25:K38">
    <cfRule type="expression" dxfId="1047" priority="17">
      <formula>K25&gt;0</formula>
    </cfRule>
    <cfRule type="expression" dxfId="1046" priority="18">
      <formula>K25&lt;0</formula>
    </cfRule>
  </conditionalFormatting>
  <conditionalFormatting sqref="L25:L38">
    <cfRule type="expression" dxfId="1045" priority="15">
      <formula>L25&gt;0</formula>
    </cfRule>
    <cfRule type="expression" dxfId="1044" priority="16">
      <formula>L25&lt;0</formula>
    </cfRule>
  </conditionalFormatting>
  <conditionalFormatting sqref="F89:F110">
    <cfRule type="expression" dxfId="1043" priority="13">
      <formula>F89&gt;0</formula>
    </cfRule>
    <cfRule type="expression" dxfId="1042" priority="14">
      <formula>F89&lt;0</formula>
    </cfRule>
  </conditionalFormatting>
  <conditionalFormatting sqref="H89:H110">
    <cfRule type="expression" dxfId="1041" priority="11">
      <formula>H89&gt;0</formula>
    </cfRule>
    <cfRule type="expression" dxfId="1040" priority="12">
      <formula>H89&lt;0</formula>
    </cfRule>
  </conditionalFormatting>
  <conditionalFormatting sqref="J89:J102">
    <cfRule type="expression" dxfId="1039" priority="9">
      <formula>J89&gt;0</formula>
    </cfRule>
    <cfRule type="expression" dxfId="1038" priority="10">
      <formula>J89&lt;0</formula>
    </cfRule>
  </conditionalFormatting>
  <conditionalFormatting sqref="K89:K102">
    <cfRule type="expression" dxfId="1037" priority="7">
      <formula>K89&gt;0</formula>
    </cfRule>
    <cfRule type="expression" dxfId="1036" priority="8">
      <formula>K89&lt;0</formula>
    </cfRule>
  </conditionalFormatting>
  <conditionalFormatting sqref="L89:L102">
    <cfRule type="expression" dxfId="1035" priority="5">
      <formula>L89&gt;0</formula>
    </cfRule>
    <cfRule type="expression" dxfId="1034" priority="6">
      <formula>L89&lt;0</formula>
    </cfRule>
  </conditionalFormatting>
  <conditionalFormatting sqref="F25:F29">
    <cfRule type="expression" dxfId="1033" priority="3">
      <formula>F25&gt;0</formula>
    </cfRule>
    <cfRule type="expression" dxfId="1032" priority="4">
      <formula>F25&lt;0</formula>
    </cfRule>
  </conditionalFormatting>
  <conditionalFormatting sqref="H25:H29">
    <cfRule type="expression" dxfId="1031" priority="1">
      <formula>H25&gt;0</formula>
    </cfRule>
    <cfRule type="expression" dxfId="10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251.9599</v>
      </c>
      <c r="R4" s="508">
        <v>-3.0000000000000001E-3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11338.1955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489.06549999999879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489.06549999999879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4.5078775901846391E-2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277.15589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1.0900000000000001</v>
      </c>
      <c r="P24" s="81">
        <f t="shared" ref="P24:P43" si="1">O24*$Q$4</f>
        <v>274.63629100000003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272.116692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269.59709300000003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267.077494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264.55789500000003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262.038296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259.51869700000003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256.999098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254.479499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251.9599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249.44030100000001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246.92070200000001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244.40110300000001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241.88150400000001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239.36190500000001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236.84230599999998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234.32270700000001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231.80310800000001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229.28350900000001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226.76391000000001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29" priority="31">
      <formula>F47&gt;0</formula>
    </cfRule>
    <cfRule type="expression" dxfId="1028" priority="32">
      <formula>F47&lt;0</formula>
    </cfRule>
  </conditionalFormatting>
  <conditionalFormatting sqref="Q7">
    <cfRule type="expression" dxfId="1027" priority="29">
      <formula>Q7&gt;0</formula>
    </cfRule>
    <cfRule type="expression" dxfId="1026" priority="30">
      <formula>Q7&lt;0</formula>
    </cfRule>
  </conditionalFormatting>
  <conditionalFormatting sqref="Q8">
    <cfRule type="expression" dxfId="1025" priority="27">
      <formula>Q8&gt;0</formula>
    </cfRule>
    <cfRule type="expression" dxfId="1024" priority="28">
      <formula>Q8&lt;0</formula>
    </cfRule>
  </conditionalFormatting>
  <conditionalFormatting sqref="F30:F46">
    <cfRule type="expression" dxfId="1023" priority="25">
      <formula>F30&gt;0</formula>
    </cfRule>
    <cfRule type="expression" dxfId="1022" priority="26">
      <formula>F30&lt;0</formula>
    </cfRule>
  </conditionalFormatting>
  <conditionalFormatting sqref="H30:H46">
    <cfRule type="expression" dxfId="1021" priority="23">
      <formula>H30&gt;0</formula>
    </cfRule>
    <cfRule type="expression" dxfId="1020" priority="24">
      <formula>H30&lt;0</formula>
    </cfRule>
  </conditionalFormatting>
  <conditionalFormatting sqref="Q10">
    <cfRule type="expression" dxfId="1019" priority="21">
      <formula>Q10&gt;0</formula>
    </cfRule>
    <cfRule type="expression" dxfId="1018" priority="22">
      <formula>Q10&lt;0</formula>
    </cfRule>
  </conditionalFormatting>
  <conditionalFormatting sqref="J25:J38">
    <cfRule type="expression" dxfId="1017" priority="19">
      <formula>J25&gt;0</formula>
    </cfRule>
    <cfRule type="expression" dxfId="1016" priority="20">
      <formula>J25&lt;0</formula>
    </cfRule>
  </conditionalFormatting>
  <conditionalFormatting sqref="K25:K38">
    <cfRule type="expression" dxfId="1015" priority="17">
      <formula>K25&gt;0</formula>
    </cfRule>
    <cfRule type="expression" dxfId="1014" priority="18">
      <formula>K25&lt;0</formula>
    </cfRule>
  </conditionalFormatting>
  <conditionalFormatting sqref="L25:L38">
    <cfRule type="expression" dxfId="1013" priority="15">
      <formula>L25&gt;0</formula>
    </cfRule>
    <cfRule type="expression" dxfId="1012" priority="16">
      <formula>L25&lt;0</formula>
    </cfRule>
  </conditionalFormatting>
  <conditionalFormatting sqref="F89:F110">
    <cfRule type="expression" dxfId="1011" priority="13">
      <formula>F89&gt;0</formula>
    </cfRule>
    <cfRule type="expression" dxfId="1010" priority="14">
      <formula>F89&lt;0</formula>
    </cfRule>
  </conditionalFormatting>
  <conditionalFormatting sqref="H89:H110">
    <cfRule type="expression" dxfId="1009" priority="11">
      <formula>H89&gt;0</formula>
    </cfRule>
    <cfRule type="expression" dxfId="1008" priority="12">
      <formula>H89&lt;0</formula>
    </cfRule>
  </conditionalFormatting>
  <conditionalFormatting sqref="J89:J102">
    <cfRule type="expression" dxfId="1007" priority="9">
      <formula>J89&gt;0</formula>
    </cfRule>
    <cfRule type="expression" dxfId="1006" priority="10">
      <formula>J89&lt;0</formula>
    </cfRule>
  </conditionalFormatting>
  <conditionalFormatting sqref="K89:K102">
    <cfRule type="expression" dxfId="1005" priority="7">
      <formula>K89&gt;0</formula>
    </cfRule>
    <cfRule type="expression" dxfId="1004" priority="8">
      <formula>K89&lt;0</formula>
    </cfRule>
  </conditionalFormatting>
  <conditionalFormatting sqref="L89:L102">
    <cfRule type="expression" dxfId="1003" priority="5">
      <formula>L89&gt;0</formula>
    </cfRule>
    <cfRule type="expression" dxfId="1002" priority="6">
      <formula>L89&lt;0</formula>
    </cfRule>
  </conditionalFormatting>
  <conditionalFormatting sqref="F25:F29">
    <cfRule type="expression" dxfId="1001" priority="3">
      <formula>F25&gt;0</formula>
    </cfRule>
    <cfRule type="expression" dxfId="1000" priority="4">
      <formula>F25&lt;0</formula>
    </cfRule>
  </conditionalFormatting>
  <conditionalFormatting sqref="H25:H29">
    <cfRule type="expression" dxfId="999" priority="1">
      <formula>H25&gt;0</formula>
    </cfRule>
    <cfRule type="expression" dxfId="9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75.669899999999998</v>
      </c>
      <c r="R4" s="508">
        <v>-1.1999999999999999E-3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3026.7959999999998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323.596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323.596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0.11970849363717077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83.236890000000002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1.0900000000000001</v>
      </c>
      <c r="P24" s="81">
        <f t="shared" ref="P24:P43" si="1">O24*$Q$4</f>
        <v>82.480191000000005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81.723492000000007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80.96679300000001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80.210093999999998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79.453395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78.696696000000003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77.939997000000005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77.183297999999994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76.426598999999996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75.669899999999998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74.913201000000001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74.156502000000003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73.399802999999991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72.643103999999994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71.886404999999996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71.129705999999999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70.373007000000001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69.616308000000004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68.859609000000006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68.102909999999994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97" priority="31">
      <formula>F47&gt;0</formula>
    </cfRule>
    <cfRule type="expression" dxfId="996" priority="32">
      <formula>F47&lt;0</formula>
    </cfRule>
  </conditionalFormatting>
  <conditionalFormatting sqref="Q7">
    <cfRule type="expression" dxfId="995" priority="29">
      <formula>Q7&gt;0</formula>
    </cfRule>
    <cfRule type="expression" dxfId="994" priority="30">
      <formula>Q7&lt;0</formula>
    </cfRule>
  </conditionalFormatting>
  <conditionalFormatting sqref="Q8">
    <cfRule type="expression" dxfId="993" priority="27">
      <formula>Q8&gt;0</formula>
    </cfRule>
    <cfRule type="expression" dxfId="992" priority="28">
      <formula>Q8&lt;0</formula>
    </cfRule>
  </conditionalFormatting>
  <conditionalFormatting sqref="F30:F46">
    <cfRule type="expression" dxfId="991" priority="25">
      <formula>F30&gt;0</formula>
    </cfRule>
    <cfRule type="expression" dxfId="990" priority="26">
      <formula>F30&lt;0</formula>
    </cfRule>
  </conditionalFormatting>
  <conditionalFormatting sqref="H30:H46">
    <cfRule type="expression" dxfId="989" priority="23">
      <formula>H30&gt;0</formula>
    </cfRule>
    <cfRule type="expression" dxfId="988" priority="24">
      <formula>H30&lt;0</formula>
    </cfRule>
  </conditionalFormatting>
  <conditionalFormatting sqref="Q10">
    <cfRule type="expression" dxfId="987" priority="21">
      <formula>Q10&gt;0</formula>
    </cfRule>
    <cfRule type="expression" dxfId="986" priority="22">
      <formula>Q10&lt;0</formula>
    </cfRule>
  </conditionalFormatting>
  <conditionalFormatting sqref="J25:J38">
    <cfRule type="expression" dxfId="985" priority="19">
      <formula>J25&gt;0</formula>
    </cfRule>
    <cfRule type="expression" dxfId="984" priority="20">
      <formula>J25&lt;0</formula>
    </cfRule>
  </conditionalFormatting>
  <conditionalFormatting sqref="K25:K38">
    <cfRule type="expression" dxfId="983" priority="17">
      <formula>K25&gt;0</formula>
    </cfRule>
    <cfRule type="expression" dxfId="982" priority="18">
      <formula>K25&lt;0</formula>
    </cfRule>
  </conditionalFormatting>
  <conditionalFormatting sqref="L25:L38">
    <cfRule type="expression" dxfId="981" priority="15">
      <formula>L25&gt;0</formula>
    </cfRule>
    <cfRule type="expression" dxfId="980" priority="16">
      <formula>L25&lt;0</formula>
    </cfRule>
  </conditionalFormatting>
  <conditionalFormatting sqref="F89:F110">
    <cfRule type="expression" dxfId="979" priority="13">
      <formula>F89&gt;0</formula>
    </cfRule>
    <cfRule type="expression" dxfId="978" priority="14">
      <formula>F89&lt;0</formula>
    </cfRule>
  </conditionalFormatting>
  <conditionalFormatting sqref="H89:H110">
    <cfRule type="expression" dxfId="977" priority="11">
      <formula>H89&gt;0</formula>
    </cfRule>
    <cfRule type="expression" dxfId="976" priority="12">
      <formula>H89&lt;0</formula>
    </cfRule>
  </conditionalFormatting>
  <conditionalFormatting sqref="J89:J102">
    <cfRule type="expression" dxfId="975" priority="9">
      <formula>J89&gt;0</formula>
    </cfRule>
    <cfRule type="expression" dxfId="974" priority="10">
      <formula>J89&lt;0</formula>
    </cfRule>
  </conditionalFormatting>
  <conditionalFormatting sqref="K89:K102">
    <cfRule type="expression" dxfId="973" priority="7">
      <formula>K89&gt;0</formula>
    </cfRule>
    <cfRule type="expression" dxfId="972" priority="8">
      <formula>K89&lt;0</formula>
    </cfRule>
  </conditionalFormatting>
  <conditionalFormatting sqref="L89:L102">
    <cfRule type="expression" dxfId="971" priority="5">
      <formula>L89&gt;0</formula>
    </cfRule>
    <cfRule type="expression" dxfId="970" priority="6">
      <formula>L89&lt;0</formula>
    </cfRule>
  </conditionalFormatting>
  <conditionalFormatting sqref="F25:F29">
    <cfRule type="expression" dxfId="969" priority="3">
      <formula>F25&gt;0</formula>
    </cfRule>
    <cfRule type="expression" dxfId="968" priority="4">
      <formula>F25&lt;0</formula>
    </cfRule>
  </conditionalFormatting>
  <conditionalFormatting sqref="H25:H29">
    <cfRule type="expression" dxfId="967" priority="1">
      <formula>H25&gt;0</formula>
    </cfRule>
    <cfRule type="expression" dxfId="9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64.17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64.17</v>
      </c>
      <c r="R4" s="486">
        <v>-1.6400000000000001E-2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512</v>
      </c>
      <c r="J22" s="224" t="s">
        <v>150</v>
      </c>
      <c r="K22" s="224" t="s">
        <v>702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25" t="s">
        <v>78</v>
      </c>
      <c r="P44" s="82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70.587000000000003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69.945300000000003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69.303600000000003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68.661900000000003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68.020200000000003</v>
      </c>
      <c r="T49" s="91" t="s">
        <v>121</v>
      </c>
      <c r="U49" s="127" t="s">
        <v>537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67.378500000000003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66.736800000000002</v>
      </c>
      <c r="T51" s="91" t="s">
        <v>104</v>
      </c>
      <c r="U51" s="127" t="s">
        <v>622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66.095100000000002</v>
      </c>
      <c r="T52" s="91" t="s">
        <v>105</v>
      </c>
      <c r="U52" s="127" t="s">
        <v>623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65.453400000000002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64.811700000000002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64.17</v>
      </c>
      <c r="T55" s="91" t="s">
        <v>107</v>
      </c>
      <c r="U55" s="127" t="s">
        <v>624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63.528300000000002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62.886600000000001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62.244900000000001</v>
      </c>
      <c r="T58" s="91" t="s">
        <v>108</v>
      </c>
      <c r="U58" s="127" t="s">
        <v>557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61.603200000000001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60.961500000000001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60.319800000000001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59.678100000000008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59.036400000000008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58.3947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57.753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65" priority="57">
      <formula>F27&gt;0</formula>
    </cfRule>
    <cfRule type="expression" dxfId="964" priority="58">
      <formula>F27&lt;0</formula>
    </cfRule>
  </conditionalFormatting>
  <conditionalFormatting sqref="H28:H33">
    <cfRule type="expression" dxfId="963" priority="53">
      <formula>H28&gt;0</formula>
    </cfRule>
    <cfRule type="expression" dxfId="962" priority="54">
      <formula>H28&lt;0</formula>
    </cfRule>
  </conditionalFormatting>
  <conditionalFormatting sqref="F24:F26">
    <cfRule type="expression" dxfId="961" priority="39">
      <formula>F24&gt;0</formula>
    </cfRule>
    <cfRule type="expression" dxfId="960" priority="40">
      <formula>F24&lt;0</formula>
    </cfRule>
  </conditionalFormatting>
  <conditionalFormatting sqref="Q8">
    <cfRule type="expression" dxfId="959" priority="33">
      <formula>Q8&gt;0</formula>
    </cfRule>
    <cfRule type="expression" dxfId="958" priority="34">
      <formula>Q8&lt;0</formula>
    </cfRule>
  </conditionalFormatting>
  <conditionalFormatting sqref="Q7">
    <cfRule type="expression" dxfId="957" priority="35">
      <formula>Q7&gt;0</formula>
    </cfRule>
    <cfRule type="expression" dxfId="956" priority="36">
      <formula>Q7&lt;0</formula>
    </cfRule>
  </conditionalFormatting>
  <conditionalFormatting sqref="F34">
    <cfRule type="expression" dxfId="955" priority="31">
      <formula>F34&gt;0</formula>
    </cfRule>
    <cfRule type="expression" dxfId="954" priority="32">
      <formula>F34&lt;0</formula>
    </cfRule>
  </conditionalFormatting>
  <conditionalFormatting sqref="H34">
    <cfRule type="expression" dxfId="953" priority="29">
      <formula>H34&gt;0</formula>
    </cfRule>
    <cfRule type="expression" dxfId="952" priority="30">
      <formula>H34&lt;0</formula>
    </cfRule>
  </conditionalFormatting>
  <conditionalFormatting sqref="M36">
    <cfRule type="expression" dxfId="951" priority="19">
      <formula>M36&gt;0</formula>
    </cfRule>
    <cfRule type="expression" dxfId="950" priority="20">
      <formula>M36&lt;0</formula>
    </cfRule>
  </conditionalFormatting>
  <conditionalFormatting sqref="Q10">
    <cfRule type="expression" dxfId="949" priority="15">
      <formula>Q10&gt;0</formula>
    </cfRule>
    <cfRule type="expression" dxfId="948" priority="16">
      <formula>Q10&lt;0</formula>
    </cfRule>
  </conditionalFormatting>
  <conditionalFormatting sqref="F23">
    <cfRule type="expression" dxfId="947" priority="13">
      <formula>F23&gt;0</formula>
    </cfRule>
    <cfRule type="expression" dxfId="946" priority="14">
      <formula>F23&lt;0</formula>
    </cfRule>
  </conditionalFormatting>
  <conditionalFormatting sqref="I25:J25">
    <cfRule type="expression" dxfId="945" priority="9">
      <formula>I25&gt;0</formula>
    </cfRule>
    <cfRule type="expression" dxfId="944" priority="10">
      <formula>I25&lt;0</formula>
    </cfRule>
  </conditionalFormatting>
  <conditionalFormatting sqref="I26:J27">
    <cfRule type="expression" dxfId="943" priority="7">
      <formula>I26&gt;0</formula>
    </cfRule>
    <cfRule type="expression" dxfId="942" priority="8">
      <formula>I26&lt;0</formula>
    </cfRule>
  </conditionalFormatting>
  <conditionalFormatting sqref="K25:K27">
    <cfRule type="expression" dxfId="941" priority="5">
      <formula>K25&gt;0</formula>
    </cfRule>
    <cfRule type="expression" dxfId="940" priority="6">
      <formula>K25&lt;0</formula>
    </cfRule>
  </conditionalFormatting>
  <conditionalFormatting sqref="I23:J23">
    <cfRule type="expression" dxfId="939" priority="3">
      <formula>I23&gt;0</formula>
    </cfRule>
    <cfRule type="expression" dxfId="93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797</v>
      </c>
      <c r="V1" s="747" t="s">
        <v>750</v>
      </c>
      <c r="W1" s="747" t="s">
        <v>978</v>
      </c>
      <c r="X1" s="747" t="s">
        <v>977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798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21.809049999999971</v>
      </c>
      <c r="T3" s="724" t="s">
        <v>745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27.619900000000001</v>
      </c>
      <c r="R4" s="486">
        <v>-1.5900000000000001E-2</v>
      </c>
      <c r="T4" s="725" t="s">
        <v>762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11047.960000000001</v>
      </c>
      <c r="T5" s="726" t="s">
        <v>755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8723.6199999999881</v>
      </c>
      <c r="T6" s="727" t="s">
        <v>748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3776.6000000000113</v>
      </c>
      <c r="R7">
        <v>400</v>
      </c>
      <c r="T7" s="727" t="s">
        <v>785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2324.3400000000129</v>
      </c>
      <c r="T8" s="727" t="s">
        <v>756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0.26644214213824263</v>
      </c>
      <c r="T9" s="727" t="s">
        <v>757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774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3.6205779166470554E-3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751</v>
      </c>
      <c r="U12" s="729"/>
      <c r="V12" s="735">
        <v>7.0000000000000007E-2</v>
      </c>
      <c r="W12" s="735" t="s">
        <v>799</v>
      </c>
      <c r="X12" s="748" t="s">
        <v>981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758</v>
      </c>
      <c r="U13" s="729"/>
      <c r="V13" s="735">
        <v>0.09</v>
      </c>
      <c r="W13" s="735"/>
      <c r="X13" s="748" t="s">
        <v>982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25" t="s">
        <v>78</v>
      </c>
      <c r="P14" s="825"/>
      <c r="T14" s="727" t="s">
        <v>783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30.381890000000002</v>
      </c>
      <c r="T15" s="727" t="s">
        <v>752</v>
      </c>
      <c r="U15" s="729"/>
      <c r="V15" s="690"/>
      <c r="W15" s="690"/>
      <c r="X15" s="690"/>
      <c r="Y15" s="690"/>
    </row>
    <row r="16" spans="1:30" x14ac:dyDescent="0.25">
      <c r="A16" t="s">
        <v>822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30.105691000000004</v>
      </c>
      <c r="T16" s="727" t="s">
        <v>753</v>
      </c>
      <c r="U16" s="729"/>
      <c r="V16" s="690"/>
      <c r="W16" s="690"/>
      <c r="X16" s="690"/>
      <c r="Y16" s="690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29.829492000000002</v>
      </c>
      <c r="T17" s="727" t="s">
        <v>976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72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29.553293000000004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29.277094000000002</v>
      </c>
      <c r="T19" s="727" t="s">
        <v>763</v>
      </c>
      <c r="U19" s="732" t="s">
        <v>766</v>
      </c>
      <c r="V19" s="727" t="s">
        <v>766</v>
      </c>
      <c r="W19" s="727" t="s">
        <v>766</v>
      </c>
      <c r="X19" s="727"/>
      <c r="Y19" s="690"/>
    </row>
    <row r="20" spans="1:27" x14ac:dyDescent="0.25">
      <c r="O20" s="81">
        <v>1.05</v>
      </c>
      <c r="P20" s="81">
        <f t="shared" si="4"/>
        <v>29.000895000000003</v>
      </c>
      <c r="T20" s="727" t="s">
        <v>764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28.724696000000002</v>
      </c>
      <c r="T21" s="727" t="s">
        <v>785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SUM(C2:C19)</f>
        <v>2150</v>
      </c>
      <c r="D22" s="18"/>
      <c r="E22" s="18"/>
      <c r="F22" s="18">
        <f>SUM(F2:F19)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265</v>
      </c>
      <c r="O22" s="81">
        <v>1.03</v>
      </c>
      <c r="P22" s="81">
        <f t="shared" si="4"/>
        <v>28.448497000000003</v>
      </c>
      <c r="T22" s="734" t="s">
        <v>782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266</v>
      </c>
      <c r="O23" s="81">
        <v>1.02</v>
      </c>
      <c r="P23" s="81">
        <f t="shared" si="4"/>
        <v>28.172298000000001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27.896099000000003</v>
      </c>
      <c r="T24" s="724" t="s">
        <v>746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27.619900000000001</v>
      </c>
      <c r="T25" s="725" t="s">
        <v>759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512</v>
      </c>
      <c r="K26" s="501" t="s">
        <v>150</v>
      </c>
      <c r="O26" s="81">
        <v>0.99</v>
      </c>
      <c r="P26" s="81">
        <f t="shared" si="4"/>
        <v>27.343700999999999</v>
      </c>
      <c r="T26" s="726" t="s">
        <v>760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27.067502000000001</v>
      </c>
      <c r="T27" s="727" t="s">
        <v>748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26.791302999999999</v>
      </c>
      <c r="T28" s="727" t="s">
        <v>785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358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26.515104000000001</v>
      </c>
      <c r="T29" s="727" t="s">
        <v>756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358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26.238904999999999</v>
      </c>
      <c r="T30" s="727" t="s">
        <v>757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347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25.962706000000001</v>
      </c>
      <c r="T31" s="727" t="s">
        <v>749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25.686507000000002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25.410308000000001</v>
      </c>
      <c r="T33" s="727" t="s">
        <v>751</v>
      </c>
      <c r="U33" s="729"/>
      <c r="V33" s="735">
        <v>0.15</v>
      </c>
      <c r="W33" s="748" t="s">
        <v>800</v>
      </c>
      <c r="X33" s="748" t="s">
        <v>979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25.134109000000002</v>
      </c>
      <c r="T34" s="727" t="s">
        <v>758</v>
      </c>
      <c r="U34" s="729"/>
      <c r="V34" s="735">
        <v>0.18</v>
      </c>
      <c r="W34" s="735"/>
      <c r="X34" s="748" t="s">
        <v>980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24.85791</v>
      </c>
      <c r="T35" s="727" t="s">
        <v>783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752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753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784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763</v>
      </c>
      <c r="U39" s="732" t="s">
        <v>775</v>
      </c>
      <c r="V39" s="727" t="s">
        <v>766</v>
      </c>
      <c r="W39" s="727" t="s">
        <v>801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764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782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747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756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757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749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754</v>
      </c>
      <c r="U49" s="729">
        <v>20</v>
      </c>
      <c r="V49" s="727" t="s">
        <v>790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761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786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784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787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788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789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782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870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779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777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776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983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778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780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781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984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985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7"/>
      <c r="U72" s="731"/>
      <c r="V72" s="690"/>
      <c r="W72" s="690"/>
      <c r="X72" s="690"/>
      <c r="Y72" s="690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" si="38">C74*(E74-D74)</f>
        <v>2372</v>
      </c>
      <c r="G74" s="39">
        <f t="shared" ref="G74" si="39">D74*C74</f>
        <v>8724</v>
      </c>
      <c r="H74" s="226">
        <f t="shared" ref="H74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768</v>
      </c>
      <c r="T76" s="22" t="s">
        <v>767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722</v>
      </c>
      <c r="V80" s="693" t="s">
        <v>723</v>
      </c>
      <c r="W80" s="691" t="s">
        <v>716</v>
      </c>
      <c r="X80" s="691" t="s">
        <v>717</v>
      </c>
      <c r="Y80" s="693" t="s">
        <v>719</v>
      </c>
      <c r="Z80" s="693" t="s">
        <v>720</v>
      </c>
      <c r="AA80" s="691" t="s">
        <v>718</v>
      </c>
      <c r="AB80" s="692" t="s">
        <v>721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41">C85*(E85-D85)</f>
        <v>-30.999999999999872</v>
      </c>
      <c r="G85" s="371">
        <f t="shared" ref="G85:G90" si="42">D85*C85</f>
        <v>2500</v>
      </c>
      <c r="H85" s="372">
        <f t="shared" ref="H85:H90" si="43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41"/>
        <v>26.000000000000156</v>
      </c>
      <c r="G86" s="371">
        <f t="shared" si="42"/>
        <v>2500</v>
      </c>
      <c r="H86" s="372">
        <f t="shared" si="43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41"/>
        <v>157.00000000000003</v>
      </c>
      <c r="G87" s="371">
        <f t="shared" si="42"/>
        <v>2500</v>
      </c>
      <c r="H87" s="372">
        <f t="shared" si="43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41"/>
        <v>46.999999999999886</v>
      </c>
      <c r="G88" s="371">
        <f t="shared" si="42"/>
        <v>2500</v>
      </c>
      <c r="H88" s="372">
        <f t="shared" si="43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41"/>
        <v>69.000000000000128</v>
      </c>
      <c r="G89" s="371">
        <f t="shared" si="42"/>
        <v>2500</v>
      </c>
      <c r="H89" s="372">
        <f t="shared" si="43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41"/>
        <v>148.00000000000006</v>
      </c>
      <c r="G90" s="371">
        <f t="shared" si="42"/>
        <v>2500</v>
      </c>
      <c r="H90" s="372">
        <f t="shared" si="43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4">C91*(E91-D91)</f>
        <v>428.00000000000011</v>
      </c>
      <c r="G91" s="371">
        <f t="shared" ref="G91:G97" si="45">D91*C91</f>
        <v>2500</v>
      </c>
      <c r="H91" s="372">
        <f t="shared" ref="H91:H97" si="46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4"/>
        <v>368</v>
      </c>
      <c r="G92" s="371">
        <f t="shared" si="45"/>
        <v>2500</v>
      </c>
      <c r="H92" s="372">
        <f t="shared" si="46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4"/>
        <v>401.00000000000017</v>
      </c>
      <c r="G93" s="371">
        <f t="shared" si="45"/>
        <v>2500</v>
      </c>
      <c r="H93" s="372">
        <f t="shared" si="46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4"/>
        <v>389.00000000000006</v>
      </c>
      <c r="G94" s="371">
        <f t="shared" si="45"/>
        <v>2500</v>
      </c>
      <c r="H94" s="372">
        <f t="shared" si="46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4"/>
        <v>362.99999999999989</v>
      </c>
      <c r="G95" s="371">
        <f t="shared" si="45"/>
        <v>2500</v>
      </c>
      <c r="H95" s="372">
        <f t="shared" si="46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4"/>
        <v>434</v>
      </c>
      <c r="G96" s="371">
        <f t="shared" si="45"/>
        <v>2500</v>
      </c>
      <c r="H96" s="372">
        <f t="shared" si="46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4"/>
        <v>200</v>
      </c>
      <c r="G97" s="371">
        <f t="shared" si="45"/>
        <v>2500</v>
      </c>
      <c r="H97" s="372">
        <f t="shared" si="46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7">C102*(E102-D102)</f>
        <v>-9.9999999999999645</v>
      </c>
      <c r="G102" s="255">
        <f t="shared" ref="G102:G107" si="48">D102*C102</f>
        <v>1287</v>
      </c>
      <c r="H102" s="269">
        <f t="shared" ref="H102:H107" si="49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7"/>
        <v>-45.999999999999908</v>
      </c>
      <c r="G103" s="255">
        <f t="shared" si="48"/>
        <v>1287</v>
      </c>
      <c r="H103" s="269">
        <f t="shared" si="49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7"/>
        <v>-82.000000000000028</v>
      </c>
      <c r="G104" s="255">
        <f t="shared" si="48"/>
        <v>2496</v>
      </c>
      <c r="H104" s="269">
        <f t="shared" si="49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7"/>
        <v>-99.000000000000028</v>
      </c>
      <c r="G105" s="255">
        <f t="shared" si="48"/>
        <v>3720</v>
      </c>
      <c r="H105" s="269">
        <f t="shared" si="49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7"/>
        <v>-121.50000000000034</v>
      </c>
      <c r="G106" s="255">
        <f t="shared" si="48"/>
        <v>3720</v>
      </c>
      <c r="H106" s="269">
        <f t="shared" si="49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7"/>
        <v>-50.999999999999979</v>
      </c>
      <c r="G107" s="255">
        <f t="shared" si="48"/>
        <v>3720</v>
      </c>
      <c r="H107" s="269">
        <f t="shared" si="49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0">C108*(E108-D108)</f>
        <v>13.499999999999979</v>
      </c>
      <c r="G108" s="255">
        <f t="shared" ref="G108:G119" si="51">D108*C108</f>
        <v>3720</v>
      </c>
      <c r="H108" s="269">
        <f t="shared" ref="H108:H119" si="52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0"/>
        <v>40.499999999999936</v>
      </c>
      <c r="G109" s="255">
        <f t="shared" si="51"/>
        <v>3720</v>
      </c>
      <c r="H109" s="269">
        <f t="shared" si="52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0"/>
        <v>7.5000000000001066</v>
      </c>
      <c r="G110" s="255">
        <f t="shared" si="51"/>
        <v>3720</v>
      </c>
      <c r="H110" s="269">
        <f t="shared" si="52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0"/>
        <v>-33.000000000000362</v>
      </c>
      <c r="G111" s="255">
        <f t="shared" si="51"/>
        <v>3720</v>
      </c>
      <c r="H111" s="269">
        <f t="shared" si="52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0"/>
        <v>-211.50000000000003</v>
      </c>
      <c r="G112" s="255">
        <f t="shared" si="51"/>
        <v>3720</v>
      </c>
      <c r="H112" s="269">
        <f t="shared" si="52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0"/>
        <v>-144.00000000000011</v>
      </c>
      <c r="G113" s="255">
        <f t="shared" si="51"/>
        <v>3720</v>
      </c>
      <c r="H113" s="269">
        <f t="shared" si="52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0"/>
        <v>-73.500000000000298</v>
      </c>
      <c r="G114" s="255">
        <f t="shared" si="51"/>
        <v>3720</v>
      </c>
      <c r="H114" s="269">
        <f t="shared" si="52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0"/>
        <v>-104.53499999999991</v>
      </c>
      <c r="G115" s="255">
        <f t="shared" si="51"/>
        <v>3694.0349999999999</v>
      </c>
      <c r="H115" s="269">
        <f t="shared" si="52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0"/>
        <v>-164.53499999999968</v>
      </c>
      <c r="G116" s="255">
        <f t="shared" si="51"/>
        <v>3694.0349999999999</v>
      </c>
      <c r="H116" s="269">
        <f t="shared" si="52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0"/>
        <v>8.2949999999998525</v>
      </c>
      <c r="G117" s="255">
        <f t="shared" si="51"/>
        <v>3639.7050000000004</v>
      </c>
      <c r="H117" s="269">
        <f t="shared" si="52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0"/>
        <v>69.794999999999874</v>
      </c>
      <c r="G118" s="255">
        <f t="shared" si="51"/>
        <v>3639.7050000000004</v>
      </c>
      <c r="H118" s="269">
        <f t="shared" si="52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0"/>
        <v>589.25999999999976</v>
      </c>
      <c r="G119" s="255">
        <f t="shared" si="51"/>
        <v>2250.7400000000002</v>
      </c>
      <c r="H119" s="269">
        <f t="shared" si="52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344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344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344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344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344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37" priority="46">
      <formula>F98&gt;0</formula>
    </cfRule>
    <cfRule type="expression" dxfId="936" priority="47">
      <formula>F98&lt;0</formula>
    </cfRule>
  </conditionalFormatting>
  <conditionalFormatting sqref="Q7">
    <cfRule type="expression" dxfId="935" priority="34">
      <formula>Q7&gt;0</formula>
    </cfRule>
    <cfRule type="expression" dxfId="934" priority="35">
      <formula>Q7&lt;0</formula>
    </cfRule>
  </conditionalFormatting>
  <conditionalFormatting sqref="Q8">
    <cfRule type="expression" dxfId="933" priority="32">
      <formula>Q8&gt;0</formula>
    </cfRule>
    <cfRule type="expression" dxfId="932" priority="33">
      <formula>Q8&lt;0</formula>
    </cfRule>
  </conditionalFormatting>
  <conditionalFormatting sqref="F85:F97">
    <cfRule type="expression" dxfId="931" priority="30">
      <formula>F85&gt;0</formula>
    </cfRule>
    <cfRule type="expression" dxfId="930" priority="31">
      <formula>F85&lt;0</formula>
    </cfRule>
  </conditionalFormatting>
  <conditionalFormatting sqref="H85:H97">
    <cfRule type="expression" dxfId="929" priority="28">
      <formula>H85&gt;0</formula>
    </cfRule>
    <cfRule type="expression" dxfId="928" priority="29">
      <formula>H85&lt;0</formula>
    </cfRule>
  </conditionalFormatting>
  <conditionalFormatting sqref="H101:H104">
    <cfRule type="expression" dxfId="927" priority="24">
      <formula>H101&gt;0</formula>
    </cfRule>
    <cfRule type="expression" dxfId="926" priority="25">
      <formula>H101&lt;0</formula>
    </cfRule>
  </conditionalFormatting>
  <conditionalFormatting sqref="F101:F104">
    <cfRule type="expression" dxfId="925" priority="26">
      <formula>F101&gt;0</formula>
    </cfRule>
    <cfRule type="expression" dxfId="924" priority="27">
      <formula>F101&lt;0</formula>
    </cfRule>
  </conditionalFormatting>
  <conditionalFormatting sqref="M127">
    <cfRule type="expression" dxfId="923" priority="22">
      <formula>M127&gt;0</formula>
    </cfRule>
    <cfRule type="expression" dxfId="922" priority="23">
      <formula>M127&lt;0</formula>
    </cfRule>
  </conditionalFormatting>
  <conditionalFormatting sqref="F27:F28 F35:F72 F75:F80">
    <cfRule type="expression" dxfId="921" priority="20">
      <formula>F27&gt;0</formula>
    </cfRule>
    <cfRule type="expression" dxfId="920" priority="21">
      <formula>F27&lt;0</formula>
    </cfRule>
  </conditionalFormatting>
  <conditionalFormatting sqref="H27:H28 H35:H72 H75:H80">
    <cfRule type="expression" dxfId="919" priority="18">
      <formula>H27&gt;0</formula>
    </cfRule>
    <cfRule type="expression" dxfId="918" priority="19">
      <formula>H27&lt;0</formula>
    </cfRule>
  </conditionalFormatting>
  <conditionalFormatting sqref="Q10">
    <cfRule type="expression" dxfId="917" priority="16">
      <formula>Q10&gt;0</formula>
    </cfRule>
    <cfRule type="expression" dxfId="916" priority="17">
      <formula>Q10&lt;0</formula>
    </cfRule>
  </conditionalFormatting>
  <conditionalFormatting sqref="F29:F34">
    <cfRule type="expression" dxfId="915" priority="14">
      <formula>F29&gt;0</formula>
    </cfRule>
    <cfRule type="expression" dxfId="914" priority="15">
      <formula>F29&lt;0</formula>
    </cfRule>
  </conditionalFormatting>
  <conditionalFormatting sqref="H29:H34">
    <cfRule type="expression" dxfId="913" priority="12">
      <formula>H29&gt;0</formula>
    </cfRule>
    <cfRule type="expression" dxfId="912" priority="13">
      <formula>H29&lt;0</formula>
    </cfRule>
  </conditionalFormatting>
  <conditionalFormatting sqref="K32:K39">
    <cfRule type="expression" dxfId="911" priority="10">
      <formula>K32&gt;0</formula>
    </cfRule>
    <cfRule type="expression" dxfId="910" priority="11">
      <formula>K32&lt;0</formula>
    </cfRule>
  </conditionalFormatting>
  <conditionalFormatting sqref="K40:K72 K75:K80">
    <cfRule type="expression" dxfId="909" priority="8">
      <formula>K40&gt;0</formula>
    </cfRule>
    <cfRule type="expression" dxfId="908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907" priority="5">
      <formula>F73&gt;0</formula>
    </cfRule>
    <cfRule type="expression" dxfId="906" priority="6">
      <formula>F73&lt;0</formula>
    </cfRule>
  </conditionalFormatting>
  <conditionalFormatting sqref="H73:H74">
    <cfRule type="expression" dxfId="905" priority="3">
      <formula>H73&gt;0</formula>
    </cfRule>
    <cfRule type="expression" dxfId="904" priority="4">
      <formula>H73&lt;0</formula>
    </cfRule>
  </conditionalFormatting>
  <conditionalFormatting sqref="K73:K74">
    <cfRule type="expression" dxfId="903" priority="1">
      <formula>K73&gt;0</formula>
    </cfRule>
    <cfRule type="expression" dxfId="902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59.06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59.06</v>
      </c>
      <c r="R4" s="486">
        <v>2.5000000000000001E-3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64.966000000000008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64.375400000000013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63.784800000000004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63.194200000000009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62.603600000000007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62.013000000000005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61.422400000000003</v>
      </c>
      <c r="Q47" s="2"/>
      <c r="T47" s="91" t="s">
        <v>321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60.831800000000001</v>
      </c>
      <c r="Q48" s="2"/>
      <c r="T48" s="91" t="s">
        <v>322</v>
      </c>
      <c r="U48" s="86" t="s">
        <v>513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60.241200000000006</v>
      </c>
      <c r="Q49" s="2"/>
      <c r="T49" s="91" t="s">
        <v>323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59.650600000000004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59.06</v>
      </c>
      <c r="Q51" s="2"/>
      <c r="T51" s="91" t="s">
        <v>104</v>
      </c>
      <c r="U51" s="86" t="s">
        <v>625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58.4694</v>
      </c>
      <c r="Q52" s="2"/>
      <c r="T52" s="91" t="s">
        <v>105</v>
      </c>
      <c r="U52" s="86" t="s">
        <v>527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57.878799999999998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57.288200000000003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56.697600000000001</v>
      </c>
      <c r="T55" s="91" t="s">
        <v>324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56.106999999999999</v>
      </c>
      <c r="T56" s="91" t="s">
        <v>325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55.516399999999997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54.925800000000002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54.335200000000007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53.744600000000005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53.154000000000003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01" priority="9">
      <formula>F39&gt;0</formula>
    </cfRule>
    <cfRule type="expression" dxfId="900" priority="10">
      <formula>F39&lt;0</formula>
    </cfRule>
  </conditionalFormatting>
  <conditionalFormatting sqref="F25:F38">
    <cfRule type="expression" dxfId="899" priority="7">
      <formula>F25&gt;0</formula>
    </cfRule>
    <cfRule type="expression" dxfId="898" priority="8">
      <formula>F25&lt;0</formula>
    </cfRule>
  </conditionalFormatting>
  <conditionalFormatting sqref="H25:H38">
    <cfRule type="expression" dxfId="897" priority="5">
      <formula>H25&gt;0</formula>
    </cfRule>
    <cfRule type="expression" dxfId="896" priority="6">
      <formula>H25&lt;0</formula>
    </cfRule>
  </conditionalFormatting>
  <conditionalFormatting sqref="Q7">
    <cfRule type="expression" dxfId="895" priority="3">
      <formula>Q7&gt;0</formula>
    </cfRule>
    <cfRule type="expression" dxfId="894" priority="4">
      <formula>Q7&lt;0</formula>
    </cfRule>
  </conditionalFormatting>
  <conditionalFormatting sqref="Q8">
    <cfRule type="expression" dxfId="893" priority="1">
      <formula>Q8&gt;0</formula>
    </cfRule>
    <cfRule type="expression" dxfId="89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864</v>
      </c>
      <c r="B2" s="72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323.76</v>
      </c>
      <c r="R4" s="508">
        <v>6.0000000000000001E-3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3237.6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1182.54</v>
      </c>
      <c r="R7">
        <v>10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725.59999999999991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0.28885350318471337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5" t="s">
        <v>78</v>
      </c>
      <c r="P14" s="825"/>
      <c r="W14" s="134"/>
    </row>
    <row r="15" spans="1:23" ht="15.75" thickTop="1" x14ac:dyDescent="0.25">
      <c r="H15" s="70"/>
      <c r="O15" s="81">
        <v>1.1000000000000001</v>
      </c>
      <c r="P15" s="81">
        <f>O15*$Q$4</f>
        <v>356.13600000000002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352.89840000000004</v>
      </c>
      <c r="W16" s="134"/>
    </row>
    <row r="17" spans="1:23" x14ac:dyDescent="0.25">
      <c r="O17" s="81">
        <v>1.08</v>
      </c>
      <c r="P17" s="81">
        <f t="shared" si="0"/>
        <v>349.66079999999999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346.42320000000001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343.18560000000002</v>
      </c>
      <c r="W19" s="134"/>
    </row>
    <row r="20" spans="1:23" x14ac:dyDescent="0.25">
      <c r="O20" s="81">
        <v>1.05</v>
      </c>
      <c r="P20" s="81">
        <f t="shared" si="0"/>
        <v>339.94799999999998</v>
      </c>
      <c r="W20" s="134"/>
    </row>
    <row r="21" spans="1:23" x14ac:dyDescent="0.25">
      <c r="O21" s="81">
        <v>1.04</v>
      </c>
      <c r="P21" s="81">
        <f t="shared" si="0"/>
        <v>336.71039999999999</v>
      </c>
      <c r="W21" s="134"/>
    </row>
    <row r="22" spans="1:23" x14ac:dyDescent="0.25">
      <c r="O22" s="81">
        <v>1.03</v>
      </c>
      <c r="P22" s="81">
        <f t="shared" si="0"/>
        <v>333.47280000000001</v>
      </c>
      <c r="W22" s="134"/>
    </row>
    <row r="23" spans="1:23" x14ac:dyDescent="0.25">
      <c r="O23" s="81">
        <v>1.02</v>
      </c>
      <c r="P23" s="81">
        <f t="shared" si="0"/>
        <v>330.23520000000002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 t="s">
        <v>178</v>
      </c>
      <c r="L24" s="224"/>
      <c r="O24" s="81">
        <v>1.01</v>
      </c>
      <c r="P24" s="81">
        <f t="shared" si="0"/>
        <v>326.99759999999998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323.76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320.5224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317.28479999999996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314.04719999999998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310.80959999999999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307.572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304.33439999999996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301.09680000000003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297.85919999999999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294.6216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291.38400000000001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891" priority="29">
      <formula>F29&gt;0</formula>
    </cfRule>
    <cfRule type="expression" dxfId="890" priority="30">
      <formula>F29&lt;0</formula>
    </cfRule>
  </conditionalFormatting>
  <conditionalFormatting sqref="Q7">
    <cfRule type="expression" dxfId="889" priority="27">
      <formula>Q7&gt;0</formula>
    </cfRule>
    <cfRule type="expression" dxfId="888" priority="28">
      <formula>Q7&lt;0</formula>
    </cfRule>
  </conditionalFormatting>
  <conditionalFormatting sqref="Q8">
    <cfRule type="expression" dxfId="887" priority="25">
      <formula>Q8&gt;0</formula>
    </cfRule>
    <cfRule type="expression" dxfId="886" priority="26">
      <formula>Q8&lt;0</formula>
    </cfRule>
  </conditionalFormatting>
  <conditionalFormatting sqref="F96:F110">
    <cfRule type="expression" dxfId="885" priority="19">
      <formula>F96&gt;0</formula>
    </cfRule>
    <cfRule type="expression" dxfId="884" priority="20">
      <formula>F96&lt;0</formula>
    </cfRule>
  </conditionalFormatting>
  <conditionalFormatting sqref="H96:H110">
    <cfRule type="expression" dxfId="883" priority="17">
      <formula>H96&gt;0</formula>
    </cfRule>
    <cfRule type="expression" dxfId="882" priority="18">
      <formula>H96&lt;0</formula>
    </cfRule>
  </conditionalFormatting>
  <conditionalFormatting sqref="Q10">
    <cfRule type="expression" dxfId="881" priority="15">
      <formula>Q10&gt;0</formula>
    </cfRule>
    <cfRule type="expression" dxfId="880" priority="16">
      <formula>Q10&lt;0</formula>
    </cfRule>
  </conditionalFormatting>
  <conditionalFormatting sqref="L29:L38">
    <cfRule type="expression" dxfId="879" priority="9">
      <formula>L29&gt;0</formula>
    </cfRule>
    <cfRule type="expression" dxfId="878" priority="10">
      <formula>L29&lt;0</formula>
    </cfRule>
  </conditionalFormatting>
  <conditionalFormatting sqref="F27:F29 H27:H29 J25:K29">
    <cfRule type="expression" dxfId="877" priority="7">
      <formula>F25&gt;0</formula>
    </cfRule>
    <cfRule type="expression" dxfId="876" priority="8">
      <formula>F25&lt;0</formula>
    </cfRule>
  </conditionalFormatting>
  <conditionalFormatting sqref="L25:L29">
    <cfRule type="expression" dxfId="875" priority="5">
      <formula>L25&gt;0</formula>
    </cfRule>
    <cfRule type="expression" dxfId="874" priority="6">
      <formula>L25&lt;0</formula>
    </cfRule>
  </conditionalFormatting>
  <conditionalFormatting sqref="F25:F26">
    <cfRule type="expression" dxfId="873" priority="3">
      <formula>F25&gt;0</formula>
    </cfRule>
    <cfRule type="expression" dxfId="872" priority="4">
      <formula>F25&lt;0</formula>
    </cfRule>
  </conditionalFormatting>
  <conditionalFormatting sqref="H25:H26">
    <cfRule type="expression" dxfId="871" priority="1">
      <formula>H25&gt;0</formula>
    </cfRule>
    <cfRule type="expression" dxfId="87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40</v>
      </c>
      <c r="T2" s="1"/>
      <c r="U2" t="s">
        <v>927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89.509999999999991</v>
      </c>
      <c r="T3" s="1">
        <v>43114</v>
      </c>
      <c r="U3" t="s">
        <v>928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90.07</v>
      </c>
      <c r="R4" s="508">
        <v>-1.72E-2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3602.7999999999997</v>
      </c>
      <c r="T5" s="1">
        <v>43121</v>
      </c>
      <c r="U5" t="s">
        <v>947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3580.3999999999996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22.400000000000091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22.400000000000091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6.256284214054322E-3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2.5313644942822251E-2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99.076999999999998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98.176299999999998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97.275599999999997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96.374899999999997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95.474199999999996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94.573499999999996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93.672799999999995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92.772099999999995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91.871399999999994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90.970699999999994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90.07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89.169299999999993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88.268599999999992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87.367899999999992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86.467199999999991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85.566499999999991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84.66579999999999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83.765100000000004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82.864400000000003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81.963700000000003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81.063000000000002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21">
      <formula>F47&gt;0</formula>
    </cfRule>
    <cfRule type="expression" dxfId="868" priority="22">
      <formula>F47&lt;0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25:F46">
    <cfRule type="expression" dxfId="863" priority="15">
      <formula>F25&gt;0</formula>
    </cfRule>
    <cfRule type="expression" dxfId="862" priority="16">
      <formula>F25&lt;0</formula>
    </cfRule>
  </conditionalFormatting>
  <conditionalFormatting sqref="H25:H46">
    <cfRule type="expression" dxfId="861" priority="13">
      <formula>H25&gt;0</formula>
    </cfRule>
    <cfRule type="expression" dxfId="860" priority="14">
      <formula>H25&lt;0</formula>
    </cfRule>
  </conditionalFormatting>
  <conditionalFormatting sqref="F89:F110">
    <cfRule type="expression" dxfId="859" priority="11">
      <formula>F89&gt;0</formula>
    </cfRule>
    <cfRule type="expression" dxfId="858" priority="12">
      <formula>F89&lt;0</formula>
    </cfRule>
  </conditionalFormatting>
  <conditionalFormatting sqref="H89:H110">
    <cfRule type="expression" dxfId="857" priority="9">
      <formula>H89&gt;0</formula>
    </cfRule>
    <cfRule type="expression" dxfId="856" priority="10">
      <formula>H89&lt;0</formula>
    </cfRule>
  </conditionalFormatting>
  <conditionalFormatting sqref="Q10">
    <cfRule type="expression" dxfId="855" priority="7">
      <formula>Q10&gt;0</formula>
    </cfRule>
    <cfRule type="expression" dxfId="854" priority="8">
      <formula>Q10&lt;0</formula>
    </cfRule>
  </conditionalFormatting>
  <conditionalFormatting sqref="J25:J38">
    <cfRule type="expression" dxfId="853" priority="5">
      <formula>J25&gt;0</formula>
    </cfRule>
    <cfRule type="expression" dxfId="852" priority="6">
      <formula>J25&lt;0</formula>
    </cfRule>
  </conditionalFormatting>
  <conditionalFormatting sqref="K25:K38">
    <cfRule type="expression" dxfId="851" priority="3">
      <formula>K25&gt;0</formula>
    </cfRule>
    <cfRule type="expression" dxfId="850" priority="4">
      <formula>K25&lt;0</formula>
    </cfRule>
  </conditionalFormatting>
  <conditionalFormatting sqref="L25:L38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770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854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853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67.849900000000005</v>
      </c>
      <c r="R4" s="508">
        <v>1.67E-2</v>
      </c>
      <c r="T4" s="1"/>
      <c r="U4" t="s">
        <v>857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13569.980000000001</v>
      </c>
      <c r="U5" t="s">
        <v>855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856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-706.35999999999876</v>
      </c>
      <c r="R7">
        <v>100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-706.35999999999876</v>
      </c>
      <c r="T8" s="1">
        <v>43114</v>
      </c>
      <c r="U8" t="s">
        <v>909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-4.947766724524625E-2</v>
      </c>
      <c r="U9" t="s">
        <v>910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912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25" t="s">
        <v>78</v>
      </c>
      <c r="P16" s="825"/>
      <c r="W16" s="134"/>
    </row>
    <row r="17" spans="1:23" ht="15.75" thickTop="1" x14ac:dyDescent="0.25">
      <c r="O17" s="81">
        <v>1.1000000000000001</v>
      </c>
      <c r="P17" s="81">
        <f>O17*$Q$4</f>
        <v>74.634890000000013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73.956391000000011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73.277892000000008</v>
      </c>
      <c r="Q19" s="2"/>
      <c r="W19" s="134"/>
    </row>
    <row r="20" spans="1:23" x14ac:dyDescent="0.25">
      <c r="O20" s="81">
        <v>1.07</v>
      </c>
      <c r="P20" s="81">
        <f t="shared" si="1"/>
        <v>72.599393000000006</v>
      </c>
      <c r="Q20" s="2"/>
      <c r="W20" s="134"/>
    </row>
    <row r="21" spans="1:23" x14ac:dyDescent="0.25">
      <c r="O21" s="81">
        <v>1.06</v>
      </c>
      <c r="P21" s="81">
        <f t="shared" si="1"/>
        <v>71.920894000000004</v>
      </c>
      <c r="Q21" s="2"/>
      <c r="W21" s="134"/>
    </row>
    <row r="22" spans="1:23" x14ac:dyDescent="0.25">
      <c r="O22" s="81">
        <v>1.05</v>
      </c>
      <c r="P22" s="81">
        <f t="shared" si="1"/>
        <v>71.242395000000002</v>
      </c>
      <c r="Q22" s="2"/>
      <c r="W22" s="134"/>
    </row>
    <row r="23" spans="1:23" x14ac:dyDescent="0.25">
      <c r="O23" s="81">
        <v>1.04</v>
      </c>
      <c r="P23" s="81">
        <f t="shared" si="1"/>
        <v>70.563896000000014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1.03</v>
      </c>
      <c r="P24" s="81">
        <f t="shared" si="1"/>
        <v>69.885397000000012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69.20689800000001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68.528399000000007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67.849900000000005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67.171401000000003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66.492902000000001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65.814402999999999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65.135903999999996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64.457405000000008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63.778905999999999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911</v>
      </c>
      <c r="L34" s="158"/>
      <c r="O34" s="81">
        <v>0.93</v>
      </c>
      <c r="P34" s="81">
        <f t="shared" si="1"/>
        <v>63.100407000000011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937</v>
      </c>
      <c r="L35" s="158"/>
      <c r="O35" s="81">
        <v>0.92</v>
      </c>
      <c r="P35" s="81">
        <f t="shared" si="1"/>
        <v>62.421908000000009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61.743409000000007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61.064910000000005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961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770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47" priority="21">
      <formula>F25&gt;0</formula>
    </cfRule>
    <cfRule type="expression" dxfId="846" priority="22">
      <formula>F25&lt;0</formula>
    </cfRule>
  </conditionalFormatting>
  <conditionalFormatting sqref="Q7">
    <cfRule type="expression" dxfId="845" priority="19">
      <formula>Q7&gt;0</formula>
    </cfRule>
    <cfRule type="expression" dxfId="844" priority="20">
      <formula>Q7&lt;0</formula>
    </cfRule>
  </conditionalFormatting>
  <conditionalFormatting sqref="Q8">
    <cfRule type="expression" dxfId="843" priority="17">
      <formula>Q8&gt;0</formula>
    </cfRule>
    <cfRule type="expression" dxfId="842" priority="18">
      <formula>Q8&lt;0</formula>
    </cfRule>
  </conditionalFormatting>
  <conditionalFormatting sqref="F25:F46">
    <cfRule type="expression" dxfId="841" priority="15">
      <formula>F25&gt;0</formula>
    </cfRule>
    <cfRule type="expression" dxfId="840" priority="16">
      <formula>F25&lt;0</formula>
    </cfRule>
  </conditionalFormatting>
  <conditionalFormatting sqref="H25:H46">
    <cfRule type="expression" dxfId="839" priority="13">
      <formula>H25&gt;0</formula>
    </cfRule>
    <cfRule type="expression" dxfId="838" priority="14">
      <formula>H25&lt;0</formula>
    </cfRule>
  </conditionalFormatting>
  <conditionalFormatting sqref="F89:F110">
    <cfRule type="expression" dxfId="837" priority="11">
      <formula>F89&gt;0</formula>
    </cfRule>
    <cfRule type="expression" dxfId="836" priority="12">
      <formula>F89&lt;0</formula>
    </cfRule>
  </conditionalFormatting>
  <conditionalFormatting sqref="H89:H110">
    <cfRule type="expression" dxfId="835" priority="9">
      <formula>H89&gt;0</formula>
    </cfRule>
    <cfRule type="expression" dxfId="834" priority="10">
      <formula>H89&lt;0</formula>
    </cfRule>
  </conditionalFormatting>
  <conditionalFormatting sqref="Q10">
    <cfRule type="expression" dxfId="833" priority="7">
      <formula>Q10&gt;0</formula>
    </cfRule>
    <cfRule type="expression" dxfId="832" priority="8">
      <formula>Q10&lt;0</formula>
    </cfRule>
  </conditionalFormatting>
  <conditionalFormatting sqref="J36:J38">
    <cfRule type="expression" dxfId="831" priority="5">
      <formula>J36&gt;0</formula>
    </cfRule>
    <cfRule type="expression" dxfId="830" priority="6">
      <formula>J36&lt;0</formula>
    </cfRule>
  </conditionalFormatting>
  <conditionalFormatting sqref="K36:K38">
    <cfRule type="expression" dxfId="829" priority="3">
      <formula>K36&gt;0</formula>
    </cfRule>
    <cfRule type="expression" dxfId="828" priority="4">
      <formula>K36&lt;0</formula>
    </cfRule>
  </conditionalFormatting>
  <conditionalFormatting sqref="L25:L38">
    <cfRule type="expression" dxfId="827" priority="1">
      <formula>L25&gt;0</formula>
    </cfRule>
    <cfRule type="expression" dxfId="8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865</v>
      </c>
      <c r="B2" s="44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3">
        <v>26</v>
      </c>
      <c r="O2" s="11" t="s">
        <v>57</v>
      </c>
      <c r="Q2">
        <f>C18-H18</f>
        <v>400</v>
      </c>
      <c r="T2" s="1">
        <v>43032</v>
      </c>
      <c r="U2" t="s">
        <v>926</v>
      </c>
      <c r="W2" s="134"/>
    </row>
    <row r="3" spans="1:23" x14ac:dyDescent="0.25">
      <c r="A3" s="22" t="s">
        <v>71</v>
      </c>
      <c r="B3" s="444">
        <v>43098</v>
      </c>
      <c r="C3" s="4">
        <v>50</v>
      </c>
      <c r="D3" s="3">
        <v>36.119999999999997</v>
      </c>
      <c r="E3" s="3">
        <v>0</v>
      </c>
      <c r="F3" s="3">
        <f t="shared" ref="F3:F8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33.212799999999994</v>
      </c>
      <c r="T3" s="1"/>
      <c r="W3" s="134"/>
    </row>
    <row r="4" spans="1:23" x14ac:dyDescent="0.25">
      <c r="B4" s="44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25.009899999999998</v>
      </c>
      <c r="R4" s="508">
        <v>1.9900000000000001E-2</v>
      </c>
      <c r="T4" s="1">
        <v>43121</v>
      </c>
      <c r="U4" t="s">
        <v>946</v>
      </c>
      <c r="W4" s="134"/>
    </row>
    <row r="5" spans="1:23" x14ac:dyDescent="0.25">
      <c r="B5" s="72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10003.959999999999</v>
      </c>
      <c r="W5" s="134"/>
    </row>
    <row r="6" spans="1:23" x14ac:dyDescent="0.25">
      <c r="B6" s="485">
        <v>43160</v>
      </c>
      <c r="C6" s="4">
        <v>100</v>
      </c>
      <c r="D6" s="3">
        <v>28.28</v>
      </c>
      <c r="E6" s="3">
        <v>0</v>
      </c>
      <c r="F6" s="3">
        <f t="shared" si="0"/>
        <v>2828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13285.119999999997</v>
      </c>
      <c r="W6" s="134"/>
    </row>
    <row r="7" spans="1:23" x14ac:dyDescent="0.25">
      <c r="B7" s="485">
        <v>43160</v>
      </c>
      <c r="C7" s="7">
        <v>100</v>
      </c>
      <c r="D7" s="43">
        <v>24</v>
      </c>
      <c r="E7" s="43">
        <v>0</v>
      </c>
      <c r="F7" s="43">
        <f t="shared" si="0"/>
        <v>2400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-3281.16</v>
      </c>
      <c r="R7">
        <v>100</v>
      </c>
      <c r="W7" s="134"/>
    </row>
    <row r="8" spans="1:23" x14ac:dyDescent="0.25">
      <c r="B8" s="485">
        <v>43160</v>
      </c>
      <c r="C8" s="7">
        <v>100</v>
      </c>
      <c r="D8" s="43">
        <v>22.58</v>
      </c>
      <c r="E8" s="43">
        <v>0</v>
      </c>
      <c r="F8" s="43">
        <f t="shared" si="0"/>
        <v>2258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-3281.16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-0.24698007996916854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4.1583532920963305E-2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18301</v>
      </c>
      <c r="G18" s="14"/>
      <c r="H18" s="71">
        <f>SUM(H2:H5)</f>
        <v>200</v>
      </c>
      <c r="I18" s="18"/>
      <c r="J18" s="18"/>
      <c r="K18" s="18">
        <f>SUM(K2:K5)</f>
        <v>4989.88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4658</v>
      </c>
      <c r="G19" s="349"/>
      <c r="H19" s="349">
        <f>SumByColor($A$19,H2:H17)</f>
        <v>200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0">C28*(E28-D28)</f>
        <v>176.9999999999996</v>
      </c>
      <c r="G28" s="39">
        <f t="shared" ref="G28:G35" si="11">D28*C28</f>
        <v>3599</v>
      </c>
      <c r="H28" s="226">
        <f t="shared" ref="H28:H35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0"/>
        <v>-3975.9999999999991</v>
      </c>
      <c r="G32" s="39">
        <f t="shared" si="11"/>
        <v>13616</v>
      </c>
      <c r="H32" s="226">
        <f t="shared" si="12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0"/>
        <v>-3965</v>
      </c>
      <c r="G33" s="39">
        <f t="shared" si="11"/>
        <v>16015</v>
      </c>
      <c r="H33" s="226">
        <f t="shared" si="12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0"/>
        <v>-3815.9999999999995</v>
      </c>
      <c r="G34" s="39">
        <f t="shared" si="11"/>
        <v>18276</v>
      </c>
      <c r="H34" s="226">
        <f t="shared" si="12"/>
        <v>-0.20879842416283648</v>
      </c>
      <c r="I34" s="39"/>
      <c r="J34" s="39"/>
      <c r="K34" s="809" t="s">
        <v>989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0"/>
        <v>-3305.1200000000008</v>
      </c>
      <c r="G35" s="39">
        <f t="shared" si="11"/>
        <v>13285.12</v>
      </c>
      <c r="H35" s="226">
        <f t="shared" si="12"/>
        <v>-0.24878360150303502</v>
      </c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27.51089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27.260791000000001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27.010691999999999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26.760593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26.510493999999998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26.260394999999999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26.010296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25.760196999999998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25.510097999999999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25.259998999999997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25.009899999999998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24.759801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24.509701999999997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24.259602999999998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24.009503999999996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23.759404999999997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23.509305999999999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23.259207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23.009107999999998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22.759008999999999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22.50891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25" priority="21">
      <formula>F47&gt;0</formula>
    </cfRule>
    <cfRule type="expression" dxfId="824" priority="22">
      <formula>F47&lt;0</formula>
    </cfRule>
  </conditionalFormatting>
  <conditionalFormatting sqref="Q7">
    <cfRule type="expression" dxfId="823" priority="19">
      <formula>Q7&gt;0</formula>
    </cfRule>
    <cfRule type="expression" dxfId="822" priority="20">
      <formula>Q7&lt;0</formula>
    </cfRule>
  </conditionalFormatting>
  <conditionalFormatting sqref="Q8">
    <cfRule type="expression" dxfId="821" priority="17">
      <formula>Q8&gt;0</formula>
    </cfRule>
    <cfRule type="expression" dxfId="820" priority="18">
      <formula>Q8&lt;0</formula>
    </cfRule>
  </conditionalFormatting>
  <conditionalFormatting sqref="F25:F46">
    <cfRule type="expression" dxfId="819" priority="15">
      <formula>F25&gt;0</formula>
    </cfRule>
    <cfRule type="expression" dxfId="818" priority="16">
      <formula>F25&lt;0</formula>
    </cfRule>
  </conditionalFormatting>
  <conditionalFormatting sqref="H25:H46">
    <cfRule type="expression" dxfId="817" priority="13">
      <formula>H25&gt;0</formula>
    </cfRule>
    <cfRule type="expression" dxfId="816" priority="14">
      <formula>H25&lt;0</formula>
    </cfRule>
  </conditionalFormatting>
  <conditionalFormatting sqref="F89:F110">
    <cfRule type="expression" dxfId="815" priority="11">
      <formula>F89&gt;0</formula>
    </cfRule>
    <cfRule type="expression" dxfId="814" priority="12">
      <formula>F89&lt;0</formula>
    </cfRule>
  </conditionalFormatting>
  <conditionalFormatting sqref="H89:H110">
    <cfRule type="expression" dxfId="813" priority="9">
      <formula>H89&gt;0</formula>
    </cfRule>
    <cfRule type="expression" dxfId="812" priority="10">
      <formula>H89&lt;0</formula>
    </cfRule>
  </conditionalFormatting>
  <conditionalFormatting sqref="Q10">
    <cfRule type="expression" dxfId="811" priority="7">
      <formula>Q10&gt;0</formula>
    </cfRule>
    <cfRule type="expression" dxfId="810" priority="8">
      <formula>Q10&lt;0</formula>
    </cfRule>
  </conditionalFormatting>
  <conditionalFormatting sqref="J25:J38">
    <cfRule type="expression" dxfId="809" priority="5">
      <formula>J25&gt;0</formula>
    </cfRule>
    <cfRule type="expression" dxfId="808" priority="6">
      <formula>J25&lt;0</formula>
    </cfRule>
  </conditionalFormatting>
  <conditionalFormatting sqref="K25:K38">
    <cfRule type="expression" dxfId="807" priority="3">
      <formula>K25&gt;0</formula>
    </cfRule>
    <cfRule type="expression" dxfId="806" priority="4">
      <formula>K25&lt;0</formula>
    </cfRule>
  </conditionalFormatting>
  <conditionalFormatting sqref="L25:L38">
    <cfRule type="expression" dxfId="805" priority="1">
      <formula>L25&gt;0</formula>
    </cfRule>
    <cfRule type="expression" dxfId="80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53.97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53.97</v>
      </c>
      <c r="R4" s="486">
        <v>4.3E-3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330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476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532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2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29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59.367000000000004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58.827300000000001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58.287600000000005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57.747900000000001</v>
      </c>
      <c r="Q28" s="2"/>
    </row>
    <row r="29" spans="1:32" x14ac:dyDescent="0.25">
      <c r="A29" s="10" t="s">
        <v>744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512</v>
      </c>
      <c r="K29" s="224" t="s">
        <v>478</v>
      </c>
      <c r="L29" s="224" t="s">
        <v>702</v>
      </c>
      <c r="M29" s="4"/>
      <c r="N29" s="4"/>
      <c r="O29" s="81">
        <v>1.06</v>
      </c>
      <c r="P29" s="81">
        <f t="shared" si="0"/>
        <v>57.208200000000005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56.668500000000002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56.128799999999998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55.589100000000002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55.049399999999999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54.509700000000002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53.97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53.430299999999995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52.890599999999999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52.350899999999996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51.811199999999999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51.271499999999996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50.731799999999993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50.192100000000003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49.6524</v>
      </c>
    </row>
    <row r="44" spans="1:32" x14ac:dyDescent="0.25">
      <c r="N44" s="4"/>
      <c r="O44" s="81">
        <v>0.91</v>
      </c>
      <c r="P44" s="81">
        <f t="shared" si="0"/>
        <v>49.112700000000004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48.573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292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293</v>
      </c>
      <c r="J168" s="592" t="s">
        <v>291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303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303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303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303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512</v>
      </c>
      <c r="K200" s="224" t="s">
        <v>478</v>
      </c>
      <c r="L200" s="224" t="s">
        <v>702</v>
      </c>
      <c r="M200" s="4"/>
    </row>
    <row r="201" spans="1:17" x14ac:dyDescent="0.25">
      <c r="A201" s="370" t="s">
        <v>353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360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361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362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384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400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425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430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443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443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462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329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315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03" priority="137">
      <formula>F30&gt;0</formula>
    </cfRule>
    <cfRule type="expression" dxfId="802" priority="138">
      <formula>F30&lt;0</formula>
    </cfRule>
  </conditionalFormatting>
  <conditionalFormatting sqref="H47:H58">
    <cfRule type="expression" dxfId="801" priority="129">
      <formula>H47&gt;0</formula>
    </cfRule>
    <cfRule type="expression" dxfId="800" priority="130">
      <formula>H47&lt;0</formula>
    </cfRule>
  </conditionalFormatting>
  <conditionalFormatting sqref="H59">
    <cfRule type="expression" dxfId="799" priority="119">
      <formula>H59&gt;0</formula>
    </cfRule>
    <cfRule type="expression" dxfId="798" priority="120">
      <formula>H59&lt;0</formula>
    </cfRule>
  </conditionalFormatting>
  <conditionalFormatting sqref="H60">
    <cfRule type="expression" dxfId="797" priority="115">
      <formula>H60&gt;0</formula>
    </cfRule>
    <cfRule type="expression" dxfId="796" priority="116">
      <formula>H60&lt;0</formula>
    </cfRule>
  </conditionalFormatting>
  <conditionalFormatting sqref="H61:H66">
    <cfRule type="expression" dxfId="795" priority="111">
      <formula>H61&gt;0</formula>
    </cfRule>
    <cfRule type="expression" dxfId="794" priority="112">
      <formula>H61&lt;0</formula>
    </cfRule>
  </conditionalFormatting>
  <conditionalFormatting sqref="Q8">
    <cfRule type="expression" dxfId="793" priority="95">
      <formula>Q8&gt;0</formula>
    </cfRule>
    <cfRule type="expression" dxfId="792" priority="96">
      <formula>Q8&lt;0</formula>
    </cfRule>
  </conditionalFormatting>
  <conditionalFormatting sqref="Q7">
    <cfRule type="expression" dxfId="791" priority="97">
      <formula>Q7&gt;0</formula>
    </cfRule>
    <cfRule type="expression" dxfId="790" priority="98">
      <formula>Q7&lt;0</formula>
    </cfRule>
  </conditionalFormatting>
  <conditionalFormatting sqref="F178 H178">
    <cfRule type="expression" dxfId="789" priority="93">
      <formula>F178&gt;0</formula>
    </cfRule>
    <cfRule type="expression" dxfId="788" priority="94">
      <formula>F178&lt;0</formula>
    </cfRule>
  </conditionalFormatting>
  <conditionalFormatting sqref="Q10">
    <cfRule type="expression" dxfId="787" priority="87">
      <formula>Q10&gt;0</formula>
    </cfRule>
    <cfRule type="expression" dxfId="786" priority="88">
      <formula>Q10&lt;0</formula>
    </cfRule>
  </conditionalFormatting>
  <conditionalFormatting sqref="Q9">
    <cfRule type="expression" dxfId="785" priority="81">
      <formula>Q9&gt;0</formula>
    </cfRule>
    <cfRule type="expression" dxfId="784" priority="82">
      <formula>Q9&lt;0</formula>
    </cfRule>
  </conditionalFormatting>
  <conditionalFormatting sqref="F201:F248">
    <cfRule type="expression" dxfId="783" priority="41">
      <formula>F201&gt;0</formula>
    </cfRule>
    <cfRule type="expression" dxfId="782" priority="42">
      <formula>F201&lt;0</formula>
    </cfRule>
  </conditionalFormatting>
  <conditionalFormatting sqref="H201:H248">
    <cfRule type="expression" dxfId="781" priority="39">
      <formula>H201&gt;0</formula>
    </cfRule>
    <cfRule type="expression" dxfId="780" priority="40">
      <formula>H201&lt;0</formula>
    </cfRule>
  </conditionalFormatting>
  <conditionalFormatting sqref="J208">
    <cfRule type="expression" dxfId="779" priority="37">
      <formula>J208&gt;0</formula>
    </cfRule>
    <cfRule type="expression" dxfId="778" priority="38">
      <formula>J208&lt;0</formula>
    </cfRule>
  </conditionalFormatting>
  <conditionalFormatting sqref="J214:J215">
    <cfRule type="expression" dxfId="777" priority="35">
      <formula>J214&gt;0</formula>
    </cfRule>
    <cfRule type="expression" dxfId="776" priority="36">
      <formula>J214&lt;0</formula>
    </cfRule>
  </conditionalFormatting>
  <conditionalFormatting sqref="J216">
    <cfRule type="expression" dxfId="775" priority="33">
      <formula>J216&gt;0</formula>
    </cfRule>
    <cfRule type="expression" dxfId="774" priority="34">
      <formula>J216&lt;0</formula>
    </cfRule>
  </conditionalFormatting>
  <conditionalFormatting sqref="J217:J219 J221:J224">
    <cfRule type="expression" dxfId="773" priority="31">
      <formula>J217&gt;0</formula>
    </cfRule>
    <cfRule type="expression" dxfId="772" priority="32">
      <formula>J217&lt;0</formula>
    </cfRule>
  </conditionalFormatting>
  <conditionalFormatting sqref="K208">
    <cfRule type="expression" dxfId="771" priority="29">
      <formula>K208&gt;0</formula>
    </cfRule>
    <cfRule type="expression" dxfId="770" priority="30">
      <formula>K208&lt;0</formula>
    </cfRule>
  </conditionalFormatting>
  <conditionalFormatting sqref="K214:K215">
    <cfRule type="expression" dxfId="769" priority="27">
      <formula>K214&gt;0</formula>
    </cfRule>
    <cfRule type="expression" dxfId="768" priority="28">
      <formula>K214&lt;0</formula>
    </cfRule>
  </conditionalFormatting>
  <conditionalFormatting sqref="K216">
    <cfRule type="expression" dxfId="767" priority="25">
      <formula>K216&gt;0</formula>
    </cfRule>
    <cfRule type="expression" dxfId="766" priority="26">
      <formula>K216&lt;0</formula>
    </cfRule>
  </conditionalFormatting>
  <conditionalFormatting sqref="K217:K224">
    <cfRule type="expression" dxfId="765" priority="23">
      <formula>K217&gt;0</formula>
    </cfRule>
    <cfRule type="expression" dxfId="764" priority="24">
      <formula>K217&lt;0</formula>
    </cfRule>
  </conditionalFormatting>
  <conditionalFormatting sqref="L208">
    <cfRule type="expression" dxfId="763" priority="21">
      <formula>L208&gt;0</formula>
    </cfRule>
    <cfRule type="expression" dxfId="762" priority="22">
      <formula>L208&lt;0</formula>
    </cfRule>
  </conditionalFormatting>
  <conditionalFormatting sqref="L214:L215">
    <cfRule type="expression" dxfId="761" priority="19">
      <formula>L214&gt;0</formula>
    </cfRule>
    <cfRule type="expression" dxfId="760" priority="20">
      <formula>L214&lt;0</formula>
    </cfRule>
  </conditionalFormatting>
  <conditionalFormatting sqref="L216">
    <cfRule type="expression" dxfId="759" priority="17">
      <formula>L216&gt;0</formula>
    </cfRule>
    <cfRule type="expression" dxfId="758" priority="18">
      <formula>L216&lt;0</formula>
    </cfRule>
  </conditionalFormatting>
  <conditionalFormatting sqref="L217:L224">
    <cfRule type="expression" dxfId="757" priority="15">
      <formula>L217&gt;0</formula>
    </cfRule>
    <cfRule type="expression" dxfId="756" priority="16">
      <formula>L217&lt;0</formula>
    </cfRule>
  </conditionalFormatting>
  <conditionalFormatting sqref="K225">
    <cfRule type="expression" dxfId="755" priority="13">
      <formula>K225&gt;0</formula>
    </cfRule>
    <cfRule type="expression" dxfId="754" priority="14">
      <formula>K225&lt;0</formula>
    </cfRule>
  </conditionalFormatting>
  <conditionalFormatting sqref="L225:L232">
    <cfRule type="expression" dxfId="753" priority="11">
      <formula>L225&gt;0</formula>
    </cfRule>
    <cfRule type="expression" dxfId="752" priority="12">
      <formula>L225&lt;0</formula>
    </cfRule>
  </conditionalFormatting>
  <conditionalFormatting sqref="K226">
    <cfRule type="expression" dxfId="751" priority="9">
      <formula>K226&gt;0</formula>
    </cfRule>
    <cfRule type="expression" dxfId="750" priority="10">
      <formula>K226&lt;0</formula>
    </cfRule>
  </conditionalFormatting>
  <conditionalFormatting sqref="K227">
    <cfRule type="expression" dxfId="749" priority="7">
      <formula>K227&gt;0</formula>
    </cfRule>
    <cfRule type="expression" dxfId="748" priority="8">
      <formula>K227&lt;0</formula>
    </cfRule>
  </conditionalFormatting>
  <conditionalFormatting sqref="K228:K248">
    <cfRule type="expression" dxfId="747" priority="5">
      <formula>K228&gt;0</formula>
    </cfRule>
    <cfRule type="expression" dxfId="746" priority="6">
      <formula>K228&lt;0</formula>
    </cfRule>
  </conditionalFormatting>
  <conditionalFormatting sqref="L233:L237">
    <cfRule type="expression" dxfId="745" priority="3">
      <formula>L233&gt;0</formula>
    </cfRule>
    <cfRule type="expression" dxfId="744" priority="4">
      <formula>L233&lt;0</formula>
    </cfRule>
  </conditionalFormatting>
  <conditionalFormatting sqref="L238:L243">
    <cfRule type="expression" dxfId="743" priority="1">
      <formula>L238&gt;0</formula>
    </cfRule>
    <cfRule type="expression" dxfId="74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55</v>
      </c>
      <c r="R4" s="503">
        <v>-4.6699999999999998E-2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25" t="s">
        <v>78</v>
      </c>
      <c r="P40" s="82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60.500000000000007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59.95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59.400000000000006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58.85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58.300000000000004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57.75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56.65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</v>
      </c>
      <c r="Q49" s="2"/>
      <c r="T49" s="85" t="s">
        <v>103</v>
      </c>
      <c r="U49" s="87" t="s">
        <v>403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55.55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</v>
      </c>
      <c r="Q51" s="2"/>
      <c r="T51" s="85" t="s">
        <v>104</v>
      </c>
      <c r="U51" s="86" t="s">
        <v>626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54.45</v>
      </c>
      <c r="Q52" s="2"/>
      <c r="T52" s="85" t="s">
        <v>105</v>
      </c>
      <c r="U52" s="86" t="s">
        <v>514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53.35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</v>
      </c>
      <c r="T55" s="85" t="s">
        <v>107</v>
      </c>
      <c r="U55" s="86" t="s">
        <v>627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52.25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51.699999999999996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51.150000000000006</v>
      </c>
      <c r="T58" s="85" t="s">
        <v>108</v>
      </c>
      <c r="U58" s="86" t="s">
        <v>558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50.050000000000004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41" priority="11">
      <formula>F27&gt;0</formula>
    </cfRule>
    <cfRule type="expression" dxfId="740" priority="12">
      <formula>F27&lt;0</formula>
    </cfRule>
  </conditionalFormatting>
  <conditionalFormatting sqref="H27:H29">
    <cfRule type="expression" dxfId="739" priority="9">
      <formula>H27&gt;0</formula>
    </cfRule>
    <cfRule type="expression" dxfId="738" priority="10">
      <formula>H27&lt;0</formula>
    </cfRule>
  </conditionalFormatting>
  <conditionalFormatting sqref="F23:F26">
    <cfRule type="expression" dxfId="737" priority="7">
      <formula>F23&gt;0</formula>
    </cfRule>
    <cfRule type="expression" dxfId="736" priority="8">
      <formula>F23&lt;0</formula>
    </cfRule>
  </conditionalFormatting>
  <conditionalFormatting sqref="H23:H26">
    <cfRule type="expression" dxfId="735" priority="5">
      <formula>H23&gt;0</formula>
    </cfRule>
    <cfRule type="expression" dxfId="734" priority="6">
      <formula>H23&lt;0</formula>
    </cfRule>
  </conditionalFormatting>
  <conditionalFormatting sqref="Q8">
    <cfRule type="expression" dxfId="733" priority="1">
      <formula>Q8&gt;0</formula>
    </cfRule>
    <cfRule type="expression" dxfId="732" priority="2">
      <formula>Q8&lt;0</formula>
    </cfRule>
  </conditionalFormatting>
  <conditionalFormatting sqref="Q7">
    <cfRule type="expression" dxfId="731" priority="3">
      <formula>Q7&gt;0</formula>
    </cfRule>
    <cfRule type="expression" dxfId="7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51.32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51.32</v>
      </c>
      <c r="R4" s="503">
        <v>1.2E-2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25" t="s">
        <v>78</v>
      </c>
      <c r="P40" s="82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56.452000000000005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55.938800000000008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55.425600000000003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54.912400000000005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54.3992</v>
      </c>
      <c r="Q45" s="2"/>
      <c r="T45" s="85" t="s">
        <v>99</v>
      </c>
      <c r="U45" s="86" t="s">
        <v>628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53.886000000000003</v>
      </c>
      <c r="Q46" s="2"/>
      <c r="T46" s="85" t="s">
        <v>100</v>
      </c>
      <c r="U46" s="86" t="s">
        <v>629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53.372800000000005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52.8596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52.346400000000003</v>
      </c>
      <c r="Q49" s="2"/>
      <c r="T49" s="85" t="s">
        <v>103</v>
      </c>
      <c r="U49" s="87" t="s">
        <v>435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51.833199999999998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51.32</v>
      </c>
      <c r="Q51" s="2"/>
      <c r="T51" s="85" t="s">
        <v>104</v>
      </c>
      <c r="U51" s="86" t="s">
        <v>630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50.806800000000003</v>
      </c>
      <c r="Q52" s="2"/>
      <c r="T52" s="85" t="s">
        <v>105</v>
      </c>
      <c r="U52" s="86" t="s">
        <v>522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50.293599999999998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49.7804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49.267199999999995</v>
      </c>
      <c r="T55" s="85" t="s">
        <v>107</v>
      </c>
      <c r="U55" s="86" t="s">
        <v>631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48.753999999999998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48.2408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47.727600000000002</v>
      </c>
      <c r="T58" s="85" t="s">
        <v>108</v>
      </c>
      <c r="U58" s="86" t="s">
        <v>559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47.214400000000005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46.7012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46.188000000000002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29" priority="7">
      <formula>F21&gt;0</formula>
    </cfRule>
    <cfRule type="expression" dxfId="728" priority="8">
      <formula>F21&lt;0</formula>
    </cfRule>
  </conditionalFormatting>
  <conditionalFormatting sqref="F22">
    <cfRule type="expression" dxfId="727" priority="5">
      <formula>F22&gt;0</formula>
    </cfRule>
    <cfRule type="expression" dxfId="726" priority="6">
      <formula>F22&lt;0</formula>
    </cfRule>
  </conditionalFormatting>
  <conditionalFormatting sqref="Q8">
    <cfRule type="expression" dxfId="725" priority="1">
      <formula>Q8&gt;0</formula>
    </cfRule>
    <cfRule type="expression" dxfId="724" priority="2">
      <formula>Q8&lt;0</formula>
    </cfRule>
  </conditionalFormatting>
  <conditionalFormatting sqref="Q7">
    <cfRule type="expression" dxfId="723" priority="3">
      <formula>Q7&gt;0</formula>
    </cfRule>
    <cfRule type="expression" dxfId="7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46.48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46.48</v>
      </c>
      <c r="R4" s="486">
        <v>-4.1300000000000003E-2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25" t="s">
        <v>78</v>
      </c>
      <c r="P44" s="82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51.128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50.663200000000003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50.198399999999999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49.733600000000003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49.268799999999999</v>
      </c>
      <c r="Q49" s="2"/>
      <c r="R49" s="33"/>
      <c r="T49" s="106" t="s">
        <v>121</v>
      </c>
      <c r="U49" s="104" t="s">
        <v>382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48.804000000000002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48.339199999999998</v>
      </c>
      <c r="Q51" s="2"/>
      <c r="R51" s="33"/>
      <c r="T51" s="106" t="s">
        <v>104</v>
      </c>
      <c r="U51" s="104" t="s">
        <v>632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47.874400000000001</v>
      </c>
      <c r="Q52" s="2"/>
      <c r="R52" s="33"/>
      <c r="T52" s="106" t="s">
        <v>105</v>
      </c>
      <c r="U52" s="104" t="s">
        <v>538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47.409599999999998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46.944800000000001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46.48</v>
      </c>
      <c r="Q55" s="2"/>
      <c r="R55" s="33"/>
      <c r="T55" s="106" t="s">
        <v>107</v>
      </c>
      <c r="U55" s="104" t="s">
        <v>633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46.015199999999993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45.550399999999996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45.085599999999992</v>
      </c>
      <c r="Q58" s="2"/>
      <c r="R58" s="33"/>
      <c r="T58" s="106" t="s">
        <v>108</v>
      </c>
      <c r="U58" s="104" t="s">
        <v>560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44.620799999999996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44.155999999999992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43.691199999999995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43.226399999999998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42.761600000000001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42.296799999999998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41.832000000000001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21" priority="17">
      <formula>F38&gt;0</formula>
    </cfRule>
    <cfRule type="expression" dxfId="720" priority="18">
      <formula>F38&lt;0</formula>
    </cfRule>
  </conditionalFormatting>
  <conditionalFormatting sqref="H38:H72">
    <cfRule type="expression" dxfId="719" priority="9">
      <formula>H38&gt;0</formula>
    </cfRule>
    <cfRule type="expression" dxfId="718" priority="10">
      <formula>H38&lt;0</formula>
    </cfRule>
  </conditionalFormatting>
  <conditionalFormatting sqref="F21:F37">
    <cfRule type="expression" dxfId="717" priority="7">
      <formula>F21&gt;0</formula>
    </cfRule>
    <cfRule type="expression" dxfId="716" priority="8">
      <formula>F21&lt;0</formula>
    </cfRule>
  </conditionalFormatting>
  <conditionalFormatting sqref="H21:H37">
    <cfRule type="expression" dxfId="715" priority="5">
      <formula>H21&gt;0</formula>
    </cfRule>
    <cfRule type="expression" dxfId="714" priority="6">
      <formula>H21&lt;0</formula>
    </cfRule>
  </conditionalFormatting>
  <conditionalFormatting sqref="Q8">
    <cfRule type="expression" dxfId="713" priority="1">
      <formula>Q8&gt;0</formula>
    </cfRule>
    <cfRule type="expression" dxfId="712" priority="2">
      <formula>Q8&lt;0</formula>
    </cfRule>
  </conditionalFormatting>
  <conditionalFormatting sqref="Q7">
    <cfRule type="expression" dxfId="711" priority="3">
      <formula>Q7&gt;0</formula>
    </cfRule>
    <cfRule type="expression" dxfId="7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131.11000000000001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131.11000000000001</v>
      </c>
      <c r="R4" s="503">
        <v>-1.4E-3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25" t="s">
        <v>78</v>
      </c>
      <c r="P46" s="82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144.22100000000003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142.90990000000002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141.59880000000001</v>
      </c>
      <c r="Q49" s="33"/>
      <c r="R49"/>
      <c r="T49" s="85" t="s">
        <v>103</v>
      </c>
      <c r="U49" s="92" t="s">
        <v>634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140.28770000000003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138.97660000000002</v>
      </c>
      <c r="Q51" s="81"/>
      <c r="R51"/>
      <c r="T51" s="85" t="s">
        <v>104</v>
      </c>
      <c r="U51" s="127" t="s">
        <v>635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137.66550000000001</v>
      </c>
      <c r="Q52" s="81"/>
      <c r="R52"/>
      <c r="T52" s="85" t="s">
        <v>105</v>
      </c>
      <c r="U52" s="127" t="s">
        <v>516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136.35440000000003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135.04330000000002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133.73220000000001</v>
      </c>
      <c r="Q55" s="81"/>
      <c r="R55"/>
      <c r="T55" s="85" t="s">
        <v>107</v>
      </c>
      <c r="U55" s="127" t="s">
        <v>636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132.42110000000002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131.11000000000001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129.7989</v>
      </c>
      <c r="Q58" s="81"/>
      <c r="R58"/>
      <c r="T58" s="85" t="s">
        <v>108</v>
      </c>
      <c r="U58" s="127" t="s">
        <v>561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128.48780000000002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127.17670000000001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125.86560000000001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124.5545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123.24340000000001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121.93230000000001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120.62120000000002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119.31010000000002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117.99900000000001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09" priority="11">
      <formula>F24&gt;0</formula>
    </cfRule>
    <cfRule type="expression" dxfId="708" priority="12">
      <formula>F24&lt;0</formula>
    </cfRule>
  </conditionalFormatting>
  <conditionalFormatting sqref="H27:H30">
    <cfRule type="expression" dxfId="707" priority="9">
      <formula>H27&gt;0</formula>
    </cfRule>
    <cfRule type="expression" dxfId="706" priority="10">
      <formula>H27&lt;0</formula>
    </cfRule>
  </conditionalFormatting>
  <conditionalFormatting sqref="F25">
    <cfRule type="expression" dxfId="705" priority="7">
      <formula>F25&gt;0</formula>
    </cfRule>
    <cfRule type="expression" dxfId="704" priority="8">
      <formula>F25&lt;0</formula>
    </cfRule>
  </conditionalFormatting>
  <conditionalFormatting sqref="H24:H26">
    <cfRule type="expression" dxfId="703" priority="5">
      <formula>H24&gt;0</formula>
    </cfRule>
    <cfRule type="expression" dxfId="702" priority="6">
      <formula>H24&lt;0</formula>
    </cfRule>
  </conditionalFormatting>
  <conditionalFormatting sqref="Q7">
    <cfRule type="expression" dxfId="701" priority="3">
      <formula>Q7&gt;0</formula>
    </cfRule>
    <cfRule type="expression" dxfId="700" priority="4">
      <formula>Q7&lt;0</formula>
    </cfRule>
  </conditionalFormatting>
  <conditionalFormatting sqref="Q8">
    <cfRule type="expression" dxfId="699" priority="1">
      <formula>Q8&gt;0</formula>
    </cfRule>
    <cfRule type="expression" dxfId="6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55.5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55.5</v>
      </c>
      <c r="R4" s="504">
        <v>-8.8999999999999999E-3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61.050000000000004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60.495000000000005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59.940000000000005</v>
      </c>
      <c r="R42" s="33"/>
      <c r="T42" s="85" t="s">
        <v>99</v>
      </c>
      <c r="U42" s="127" t="s">
        <v>637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59.385000000000005</v>
      </c>
      <c r="R43" s="81"/>
      <c r="T43" s="85" t="s">
        <v>100</v>
      </c>
      <c r="U43" s="127" t="s">
        <v>638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58.830000000000005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58.275000000000006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57.72</v>
      </c>
      <c r="R46" s="81"/>
      <c r="T46" s="85" t="s">
        <v>121</v>
      </c>
      <c r="U46" s="227" t="s">
        <v>432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57.164999999999999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56.61</v>
      </c>
      <c r="R48" s="81"/>
      <c r="T48" s="85" t="s">
        <v>104</v>
      </c>
      <c r="U48" s="127" t="s">
        <v>639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56.055</v>
      </c>
      <c r="R49" s="81"/>
      <c r="T49" s="85" t="s">
        <v>105</v>
      </c>
      <c r="U49" s="127" t="s">
        <v>562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55.5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54.945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54.39</v>
      </c>
      <c r="R52" s="81"/>
      <c r="T52" s="85" t="s">
        <v>107</v>
      </c>
      <c r="U52" s="127" t="s">
        <v>640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53.835000000000001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53.28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52.724999999999994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52.169999999999995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51.615000000000002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51.06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50.505000000000003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49.95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97" priority="17">
      <formula>F28&gt;0</formula>
    </cfRule>
    <cfRule type="expression" dxfId="696" priority="18">
      <formula>F28&lt;0</formula>
    </cfRule>
  </conditionalFormatting>
  <conditionalFormatting sqref="F28 F33:F35">
    <cfRule type="expression" dxfId="695" priority="19">
      <formula>F28&gt;0</formula>
    </cfRule>
    <cfRule type="expression" dxfId="694" priority="20">
      <formula>F28&lt;0</formula>
    </cfRule>
  </conditionalFormatting>
  <conditionalFormatting sqref="H28 H33:H35">
    <cfRule type="expression" dxfId="693" priority="15">
      <formula>H28&gt;0</formula>
    </cfRule>
    <cfRule type="expression" dxfId="692" priority="16">
      <formula>H28&lt;0</formula>
    </cfRule>
  </conditionalFormatting>
  <conditionalFormatting sqref="F21:F27">
    <cfRule type="expression" dxfId="691" priority="13">
      <formula>F21&gt;0</formula>
    </cfRule>
    <cfRule type="expression" dxfId="690" priority="14">
      <formula>F21&lt;0</formula>
    </cfRule>
  </conditionalFormatting>
  <conditionalFormatting sqref="H21:H27">
    <cfRule type="expression" dxfId="689" priority="11">
      <formula>H21&gt;0</formula>
    </cfRule>
    <cfRule type="expression" dxfId="688" priority="12">
      <formula>H21&lt;0</formula>
    </cfRule>
  </conditionalFormatting>
  <conditionalFormatting sqref="Q8">
    <cfRule type="expression" dxfId="687" priority="7">
      <formula>Q8&gt;0</formula>
    </cfRule>
    <cfRule type="expression" dxfId="686" priority="8">
      <formula>Q8&lt;0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F29:F32">
    <cfRule type="expression" dxfId="683" priority="5">
      <formula>F29&gt;0</formula>
    </cfRule>
    <cfRule type="expression" dxfId="682" priority="6">
      <formula>F29&lt;0</formula>
    </cfRule>
  </conditionalFormatting>
  <conditionalFormatting sqref="H29:H32">
    <cfRule type="expression" dxfId="681" priority="3">
      <formula>H29&gt;0</formula>
    </cfRule>
    <cfRule type="expression" dxfId="680" priority="4">
      <formula>H29&lt;0</formula>
    </cfRule>
  </conditionalFormatting>
  <conditionalFormatting sqref="M37">
    <cfRule type="expression" dxfId="679" priority="1">
      <formula>M37&gt;0</formula>
    </cfRule>
    <cfRule type="expression" dxfId="6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278.52</v>
      </c>
      <c r="R4" s="486">
        <v>-4.0000000000000002E-4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13926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2">
        <f>Q10+Q8</f>
        <v>830.93000000000029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670.10000000000036</v>
      </c>
    </row>
    <row r="9" spans="1:30" x14ac:dyDescent="0.25">
      <c r="O9" s="11" t="s">
        <v>210</v>
      </c>
      <c r="P9"/>
      <c r="Q9" s="134">
        <f>IF(Q2=0, 0, Q8/Q6)</f>
        <v>5.0551075370212535E-2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25" t="s">
        <v>78</v>
      </c>
      <c r="Q14" s="825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306.37200000000001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303.58679999999998</v>
      </c>
      <c r="R16" s="33"/>
    </row>
    <row r="17" spans="1:30" x14ac:dyDescent="0.25">
      <c r="P17" s="81">
        <v>1.08</v>
      </c>
      <c r="Q17" s="81">
        <f t="shared" si="0"/>
        <v>300.80160000000001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298.01639999999998</v>
      </c>
      <c r="R18" s="81"/>
    </row>
    <row r="19" spans="1:30" x14ac:dyDescent="0.25">
      <c r="P19" s="81">
        <v>1.06</v>
      </c>
      <c r="Q19" s="81">
        <f t="shared" si="0"/>
        <v>295.2312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292.44599999999997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289.66079999999999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286.87559999999996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284.09039999999999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281.30519999999996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278.52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275.73480000000001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272.94959999999998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270.1644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267.37919999999997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264.59399999999999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261.80879999999996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259.02359999999999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256.23840000000001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253.45319999999998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250.66799999999998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5" t="s">
        <v>113</v>
      </c>
      <c r="C57" s="795" t="s">
        <v>146</v>
      </c>
      <c r="D57" s="796" t="s">
        <v>145</v>
      </c>
      <c r="E57" s="797" t="s">
        <v>147</v>
      </c>
      <c r="F57" s="797" t="s">
        <v>65</v>
      </c>
      <c r="G57" s="798" t="s">
        <v>151</v>
      </c>
      <c r="H57" s="798" t="s">
        <v>88</v>
      </c>
      <c r="I57" s="798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77" priority="33">
      <formula>F25&gt;0</formula>
    </cfRule>
    <cfRule type="expression" dxfId="676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75" priority="25">
      <formula>F28&gt;0</formula>
    </cfRule>
    <cfRule type="expression" dxfId="674" priority="26">
      <formula>F28&lt;0</formula>
    </cfRule>
  </conditionalFormatting>
  <conditionalFormatting sqref="F28:F35">
    <cfRule type="expression" dxfId="673" priority="27">
      <formula>F28&gt;0</formula>
    </cfRule>
    <cfRule type="expression" dxfId="672" priority="28">
      <formula>F28&lt;0</formula>
    </cfRule>
  </conditionalFormatting>
  <conditionalFormatting sqref="H25:H35">
    <cfRule type="expression" dxfId="671" priority="23">
      <formula>H25&gt;0</formula>
    </cfRule>
    <cfRule type="expression" dxfId="670" priority="24">
      <formula>H25&lt;0</formula>
    </cfRule>
  </conditionalFormatting>
  <conditionalFormatting sqref="F21:F24">
    <cfRule type="expression" dxfId="669" priority="21">
      <formula>F21&gt;0</formula>
    </cfRule>
    <cfRule type="expression" dxfId="668" priority="22">
      <formula>F21&lt;0</formula>
    </cfRule>
  </conditionalFormatting>
  <conditionalFormatting sqref="H21:H24">
    <cfRule type="expression" dxfId="667" priority="19">
      <formula>H21&gt;0</formula>
    </cfRule>
    <cfRule type="expression" dxfId="666" priority="20">
      <formula>H21&lt;0</formula>
    </cfRule>
  </conditionalFormatting>
  <conditionalFormatting sqref="Q8">
    <cfRule type="expression" dxfId="665" priority="15">
      <formula>Q8&gt;0</formula>
    </cfRule>
    <cfRule type="expression" dxfId="664" priority="16">
      <formula>Q8&lt;0</formula>
    </cfRule>
  </conditionalFormatting>
  <conditionalFormatting sqref="Q7">
    <cfRule type="expression" dxfId="663" priority="17">
      <formula>Q7&gt;0</formula>
    </cfRule>
    <cfRule type="expression" dxfId="662" priority="18">
      <formula>Q7&lt;0</formula>
    </cfRule>
  </conditionalFormatting>
  <conditionalFormatting sqref="F62:F64">
    <cfRule type="expression" dxfId="661" priority="13">
      <formula>F62&gt;0</formula>
    </cfRule>
    <cfRule type="expression" dxfId="660" priority="14">
      <formula>F62&lt;0</formula>
    </cfRule>
  </conditionalFormatting>
  <conditionalFormatting sqref="F65:F72">
    <cfRule type="expression" dxfId="659" priority="9">
      <formula>F65&gt;0</formula>
    </cfRule>
    <cfRule type="expression" dxfId="658" priority="10">
      <formula>F65&lt;0</formula>
    </cfRule>
  </conditionalFormatting>
  <conditionalFormatting sqref="F65:F72">
    <cfRule type="expression" dxfId="657" priority="11">
      <formula>F65&gt;0</formula>
    </cfRule>
    <cfRule type="expression" dxfId="656" priority="12">
      <formula>F65&lt;0</formula>
    </cfRule>
  </conditionalFormatting>
  <conditionalFormatting sqref="H62:H72">
    <cfRule type="expression" dxfId="655" priority="7">
      <formula>H62&gt;0</formula>
    </cfRule>
    <cfRule type="expression" dxfId="654" priority="8">
      <formula>H62&lt;0</formula>
    </cfRule>
  </conditionalFormatting>
  <conditionalFormatting sqref="F58:F61">
    <cfRule type="expression" dxfId="653" priority="5">
      <formula>F58&gt;0</formula>
    </cfRule>
    <cfRule type="expression" dxfId="652" priority="6">
      <formula>F58&lt;0</formula>
    </cfRule>
  </conditionalFormatting>
  <conditionalFormatting sqref="H58:H61">
    <cfRule type="expression" dxfId="651" priority="3">
      <formula>H58&gt;0</formula>
    </cfRule>
    <cfRule type="expression" dxfId="650" priority="4">
      <formula>H58&lt;0</formula>
    </cfRule>
  </conditionalFormatting>
  <conditionalFormatting sqref="Q10">
    <cfRule type="expression" dxfId="649" priority="1">
      <formula>Q10&gt;0</formula>
    </cfRule>
    <cfRule type="expression" dxfId="64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111.54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111.54</v>
      </c>
      <c r="R4" s="486">
        <v>-2.8E-3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122.69400000000002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121.57860000000001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120.46320000000001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119.34780000000001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118.23240000000001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117.117</v>
      </c>
      <c r="R42" s="81"/>
      <c r="T42" s="85" t="s">
        <v>99</v>
      </c>
      <c r="U42" s="127" t="s">
        <v>641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116.00160000000001</v>
      </c>
      <c r="R43" s="81"/>
      <c r="T43" s="85" t="s">
        <v>100</v>
      </c>
      <c r="U43" s="127" t="s">
        <v>642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114.8862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113.77080000000001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112.6554</v>
      </c>
      <c r="R46" s="81"/>
      <c r="T46" s="85" t="s">
        <v>121</v>
      </c>
      <c r="U46" s="92" t="s">
        <v>380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111.54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110.42460000000001</v>
      </c>
      <c r="R48" s="81"/>
      <c r="T48" s="85" t="s">
        <v>104</v>
      </c>
      <c r="U48" s="127" t="s">
        <v>643</v>
      </c>
      <c r="W48" s="92">
        <v>42766</v>
      </c>
      <c r="X48" s="10" t="s">
        <v>317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109.3092</v>
      </c>
      <c r="R49" s="81"/>
      <c r="T49" s="85" t="s">
        <v>105</v>
      </c>
      <c r="U49" s="127" t="s">
        <v>644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108.19380000000001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107.0784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105.96300000000001</v>
      </c>
      <c r="R52" s="81"/>
      <c r="T52" s="85" t="s">
        <v>107</v>
      </c>
      <c r="U52" s="127" t="s">
        <v>645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104.8476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103.73220000000001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102.61680000000001</v>
      </c>
      <c r="R55" s="81"/>
      <c r="T55" s="85" t="s">
        <v>108</v>
      </c>
      <c r="U55" s="127" t="s">
        <v>550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101.5014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100.38600000000001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47" priority="29">
      <formula>F40&gt;0</formula>
    </cfRule>
    <cfRule type="expression" dxfId="646" priority="30">
      <formula>F40&lt;0</formula>
    </cfRule>
  </conditionalFormatting>
  <conditionalFormatting sqref="F40:F45">
    <cfRule type="expression" dxfId="645" priority="31">
      <formula>F40&gt;0</formula>
    </cfRule>
    <cfRule type="expression" dxfId="644" priority="32">
      <formula>F40&lt;0</formula>
    </cfRule>
  </conditionalFormatting>
  <conditionalFormatting sqref="H40:H45">
    <cfRule type="expression" dxfId="643" priority="27">
      <formula>H40&gt;0</formula>
    </cfRule>
    <cfRule type="expression" dxfId="642" priority="28">
      <formula>H40&lt;0</formula>
    </cfRule>
  </conditionalFormatting>
  <conditionalFormatting sqref="F23:F39">
    <cfRule type="expression" dxfId="641" priority="13">
      <formula>F23&gt;0</formula>
    </cfRule>
    <cfRule type="expression" dxfId="640" priority="14">
      <formula>F23&lt;0</formula>
    </cfRule>
  </conditionalFormatting>
  <conditionalFormatting sqref="H23:H39">
    <cfRule type="expression" dxfId="639" priority="11">
      <formula>H23&gt;0</formula>
    </cfRule>
    <cfRule type="expression" dxfId="638" priority="12">
      <formula>H23&lt;0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Q10">
    <cfRule type="expression" dxfId="633" priority="1">
      <formula>Q10&gt;0</formula>
    </cfRule>
    <cfRule type="expression" dxfId="63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72.989999999999995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72.989999999999995</v>
      </c>
      <c r="R4" s="486">
        <v>-1.26E-2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80.289000000000001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79.559100000000001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78.8292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78.099299999999999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77.369399999999999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76.639499999999998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75.909599999999998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75.179699999999997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74.449799999999996</v>
      </c>
      <c r="Q51" s="2"/>
      <c r="T51" s="106" t="s">
        <v>104</v>
      </c>
      <c r="U51" s="104" t="s">
        <v>646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73.719899999999996</v>
      </c>
      <c r="Q52" s="2"/>
      <c r="T52" s="106" t="s">
        <v>105</v>
      </c>
      <c r="U52" s="104" t="s">
        <v>647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72.989999999999995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72.260099999999994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71.530199999999994</v>
      </c>
      <c r="T55" s="106" t="s">
        <v>107</v>
      </c>
      <c r="U55" s="104" t="s">
        <v>648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70.800299999999993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70.070399999999992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69.340499999999992</v>
      </c>
      <c r="T58" s="106" t="s">
        <v>108</v>
      </c>
      <c r="U58" s="104" t="s">
        <v>533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68.610599999999991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67.880700000000004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67.150800000000004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66.420900000000003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65.691000000000003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31" priority="39">
      <formula>Q12&gt;0</formula>
    </cfRule>
    <cfRule type="expression" dxfId="63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29" priority="33">
      <formula>F25&gt;0</formula>
    </cfRule>
    <cfRule type="expression" dxfId="628" priority="34">
      <formula>F25&lt;0</formula>
    </cfRule>
  </conditionalFormatting>
  <conditionalFormatting sqref="F30">
    <cfRule type="expression" dxfId="627" priority="31">
      <formula>F30&gt;0</formula>
    </cfRule>
    <cfRule type="expression" dxfId="626" priority="32">
      <formula>F30&lt;0</formula>
    </cfRule>
  </conditionalFormatting>
  <conditionalFormatting sqref="F31">
    <cfRule type="expression" dxfId="625" priority="29">
      <formula>F31&gt;0</formula>
    </cfRule>
    <cfRule type="expression" dxfId="624" priority="30">
      <formula>F31&lt;0</formula>
    </cfRule>
  </conditionalFormatting>
  <conditionalFormatting sqref="F32:F34">
    <cfRule type="expression" dxfId="623" priority="27">
      <formula>F32&gt;0</formula>
    </cfRule>
    <cfRule type="expression" dxfId="622" priority="28">
      <formula>F32&lt;0</formula>
    </cfRule>
  </conditionalFormatting>
  <conditionalFormatting sqref="H25:H29">
    <cfRule type="expression" dxfId="621" priority="25">
      <formula>H25&gt;0</formula>
    </cfRule>
    <cfRule type="expression" dxfId="620" priority="26">
      <formula>H25&lt;0</formula>
    </cfRule>
  </conditionalFormatting>
  <conditionalFormatting sqref="H30">
    <cfRule type="expression" dxfId="619" priority="23">
      <formula>H30&gt;0</formula>
    </cfRule>
    <cfRule type="expression" dxfId="618" priority="24">
      <formula>H30&lt;0</formula>
    </cfRule>
  </conditionalFormatting>
  <conditionalFormatting sqref="H31">
    <cfRule type="expression" dxfId="617" priority="21">
      <formula>H31&gt;0</formula>
    </cfRule>
    <cfRule type="expression" dxfId="616" priority="22">
      <formula>H31&lt;0</formula>
    </cfRule>
  </conditionalFormatting>
  <conditionalFormatting sqref="H32:H34">
    <cfRule type="expression" dxfId="615" priority="19">
      <formula>H32&gt;0</formula>
    </cfRule>
    <cfRule type="expression" dxfId="614" priority="20">
      <formula>H32&lt;0</formula>
    </cfRule>
  </conditionalFormatting>
  <conditionalFormatting sqref="F35">
    <cfRule type="expression" dxfId="613" priority="17">
      <formula>F35&gt;0</formula>
    </cfRule>
    <cfRule type="expression" dxfId="612" priority="18">
      <formula>F35&lt;0</formula>
    </cfRule>
  </conditionalFormatting>
  <conditionalFormatting sqref="H35">
    <cfRule type="expression" dxfId="611" priority="15">
      <formula>H35&gt;0</formula>
    </cfRule>
    <cfRule type="expression" dxfId="610" priority="16">
      <formula>H35&lt;0</formula>
    </cfRule>
  </conditionalFormatting>
  <conditionalFormatting sqref="F36">
    <cfRule type="expression" dxfId="609" priority="13">
      <formula>F36&gt;0</formula>
    </cfRule>
    <cfRule type="expression" dxfId="608" priority="14">
      <formula>F36&lt;0</formula>
    </cfRule>
  </conditionalFormatting>
  <conditionalFormatting sqref="H36">
    <cfRule type="expression" dxfId="607" priority="11">
      <formula>H36&gt;0</formula>
    </cfRule>
    <cfRule type="expression" dxfId="606" priority="12">
      <formula>H36&lt;0</formula>
    </cfRule>
  </conditionalFormatting>
  <conditionalFormatting sqref="H23:H24">
    <cfRule type="expression" dxfId="605" priority="5">
      <formula>H23&gt;0</formula>
    </cfRule>
    <cfRule type="expression" dxfId="604" priority="6">
      <formula>H23&lt;0</formula>
    </cfRule>
  </conditionalFormatting>
  <conditionalFormatting sqref="F23:F24">
    <cfRule type="expression" dxfId="603" priority="7">
      <formula>F23&gt;0</formula>
    </cfRule>
    <cfRule type="expression" dxfId="602" priority="8">
      <formula>F23&lt;0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conditionalFormatting sqref="Q8">
    <cfRule type="expression" dxfId="599" priority="1">
      <formula>Q8&gt;0</formula>
    </cfRule>
    <cfRule type="expression" dxfId="59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3">
        <v>31.2</v>
      </c>
      <c r="O3" s="11" t="s">
        <v>58</v>
      </c>
      <c r="Q3" s="225">
        <f>IF(Q2=0, Q4, (F18-K18-M18)/Q2)</f>
        <v>52.790416666666673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58.0199</v>
      </c>
      <c r="R4" s="486">
        <v>-8.6E-3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6962.3879999999999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6334.85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2232.1180000000013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627.53799999999956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9.9061224811952855E-2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2.6887326589670097E-2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702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897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25" t="s">
        <v>78</v>
      </c>
      <c r="Q39" s="82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63.821890000000003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63.241691000000003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62.661492000000003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62.081293000000002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61.501094000000002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60.920895000000002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60.340696000000001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59.760497000000001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59.180298000000001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58.600099</v>
      </c>
      <c r="R49" s="81"/>
      <c r="T49" s="85" t="s">
        <v>103</v>
      </c>
      <c r="U49" s="87" t="s">
        <v>338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58.0199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57.439700999999999</v>
      </c>
      <c r="R51" s="81"/>
      <c r="T51" s="85" t="s">
        <v>104</v>
      </c>
      <c r="U51" s="86" t="s">
        <v>649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56.859501999999999</v>
      </c>
      <c r="R52" s="81"/>
      <c r="T52" s="85" t="s">
        <v>105</v>
      </c>
      <c r="U52" s="86" t="s">
        <v>488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56.279302999999999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55.699103999999998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55.118904999999998</v>
      </c>
      <c r="R55" s="81"/>
      <c r="T55" s="85" t="s">
        <v>107</v>
      </c>
      <c r="U55" s="86" t="s">
        <v>650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54.538705999999998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53.958507000000004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53.378308000000004</v>
      </c>
      <c r="R58" s="81"/>
      <c r="T58" s="85" t="s">
        <v>108</v>
      </c>
      <c r="U58" s="86" t="s">
        <v>563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52.798109000000004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52.217910000000003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97" priority="55">
      <formula>Q8&gt;0</formula>
    </cfRule>
    <cfRule type="expression" dxfId="596" priority="56">
      <formula>Q8&lt;0</formula>
    </cfRule>
  </conditionalFormatting>
  <conditionalFormatting sqref="Q7">
    <cfRule type="expression" dxfId="595" priority="57">
      <formula>Q7&gt;0</formula>
    </cfRule>
    <cfRule type="expression" dxfId="594" priority="58">
      <formula>Q7&lt;0</formula>
    </cfRule>
  </conditionalFormatting>
  <conditionalFormatting sqref="M50">
    <cfRule type="expression" dxfId="593" priority="45">
      <formula>M50&gt;0</formula>
    </cfRule>
    <cfRule type="expression" dxfId="592" priority="46">
      <formula>M50&lt;0</formula>
    </cfRule>
  </conditionalFormatting>
  <conditionalFormatting sqref="M50">
    <cfRule type="expression" dxfId="591" priority="47">
      <formula>M50&gt;0</formula>
    </cfRule>
    <cfRule type="expression" dxfId="590" priority="48">
      <formula>M50&lt;0</formula>
    </cfRule>
  </conditionalFormatting>
  <conditionalFormatting sqref="F24:F31">
    <cfRule type="expression" dxfId="589" priority="33">
      <formula>F24&gt;0</formula>
    </cfRule>
    <cfRule type="expression" dxfId="588" priority="34">
      <formula>F24&lt;0</formula>
    </cfRule>
  </conditionalFormatting>
  <conditionalFormatting sqref="F24:F31">
    <cfRule type="expression" dxfId="587" priority="35">
      <formula>F24&gt;0</formula>
    </cfRule>
    <cfRule type="expression" dxfId="586" priority="36">
      <formula>F24&lt;0</formula>
    </cfRule>
  </conditionalFormatting>
  <conditionalFormatting sqref="H24:H31">
    <cfRule type="expression" dxfId="585" priority="31">
      <formula>H24&gt;0</formula>
    </cfRule>
    <cfRule type="expression" dxfId="584" priority="32">
      <formula>H24&lt;0</formula>
    </cfRule>
  </conditionalFormatting>
  <conditionalFormatting sqref="J27:J34">
    <cfRule type="expression" dxfId="583" priority="1">
      <formula>J27&gt;0</formula>
    </cfRule>
    <cfRule type="expression" dxfId="582" priority="2">
      <formula>J27&lt;0</formula>
    </cfRule>
  </conditionalFormatting>
  <conditionalFormatting sqref="J27:J34">
    <cfRule type="expression" dxfId="581" priority="3">
      <formula>J27&gt;0</formula>
    </cfRule>
    <cfRule type="expression" dxfId="580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47.88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47.88</v>
      </c>
      <c r="R4" s="486">
        <v>1.8700000000000001E-2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52.668000000000006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52.189200000000007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51.710400000000007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51.231600000000007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50.752800000000008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50.274000000000008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49.795200000000001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49.316400000000002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48.837600000000002</v>
      </c>
      <c r="R48" s="81"/>
      <c r="T48" s="85" t="s">
        <v>104</v>
      </c>
      <c r="U48" s="86" t="s">
        <v>651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48.358800000000002</v>
      </c>
      <c r="R49" s="81"/>
      <c r="T49" s="85" t="s">
        <v>105</v>
      </c>
      <c r="U49" s="86" t="s">
        <v>436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47.88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47.401200000000003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46.922400000000003</v>
      </c>
      <c r="R52" s="81"/>
      <c r="T52" s="85" t="s">
        <v>107</v>
      </c>
      <c r="U52" s="86" t="s">
        <v>652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46.443600000000004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45.964800000000004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45.485999999999997</v>
      </c>
      <c r="R55" s="81"/>
      <c r="T55" s="85" t="s">
        <v>108</v>
      </c>
      <c r="U55" s="86" t="s">
        <v>523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45.007199999999997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44.528400000000005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44.049600000000005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43.570800000000006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43.092000000000006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79" priority="66">
      <formula>F22&gt;0</formula>
    </cfRule>
    <cfRule type="expression" dxfId="57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77" priority="53">
      <formula>F41&gt;0</formula>
    </cfRule>
    <cfRule type="expression" dxfId="576" priority="54">
      <formula>F41&lt;0</formula>
    </cfRule>
  </conditionalFormatting>
  <conditionalFormatting sqref="F41">
    <cfRule type="expression" dxfId="575" priority="57">
      <formula>F41&gt;0</formula>
    </cfRule>
    <cfRule type="expression" dxfId="574" priority="58">
      <formula>F41&lt;0</formula>
    </cfRule>
  </conditionalFormatting>
  <conditionalFormatting sqref="H41">
    <cfRule type="expression" dxfId="573" priority="35">
      <formula>H41&gt;0</formula>
    </cfRule>
    <cfRule type="expression" dxfId="572" priority="36">
      <formula>H41&lt;0</formula>
    </cfRule>
  </conditionalFormatting>
  <conditionalFormatting sqref="F89:F95">
    <cfRule type="expression" dxfId="571" priority="29">
      <formula>F89&gt;0</formula>
    </cfRule>
    <cfRule type="expression" dxfId="570" priority="30">
      <formula>F89&lt;0</formula>
    </cfRule>
  </conditionalFormatting>
  <conditionalFormatting sqref="F96:F110">
    <cfRule type="expression" dxfId="569" priority="25">
      <formula>F96&gt;0</formula>
    </cfRule>
    <cfRule type="expression" dxfId="568" priority="26">
      <formula>F96&lt;0</formula>
    </cfRule>
  </conditionalFormatting>
  <conditionalFormatting sqref="F96:F110">
    <cfRule type="expression" dxfId="567" priority="27">
      <formula>F96&gt;0</formula>
    </cfRule>
    <cfRule type="expression" dxfId="566" priority="28">
      <formula>F96&lt;0</formula>
    </cfRule>
  </conditionalFormatting>
  <conditionalFormatting sqref="H89:H100">
    <cfRule type="expression" dxfId="565" priority="23">
      <formula>H89&gt;0</formula>
    </cfRule>
    <cfRule type="expression" dxfId="564" priority="24">
      <formula>H89&lt;0</formula>
    </cfRule>
  </conditionalFormatting>
  <conditionalFormatting sqref="H101">
    <cfRule type="expression" dxfId="563" priority="21">
      <formula>H101&gt;0</formula>
    </cfRule>
    <cfRule type="expression" dxfId="562" priority="22">
      <formula>H101&lt;0</formula>
    </cfRule>
  </conditionalFormatting>
  <conditionalFormatting sqref="F111:F116">
    <cfRule type="expression" dxfId="561" priority="19">
      <formula>F111&gt;0</formula>
    </cfRule>
    <cfRule type="expression" dxfId="560" priority="20">
      <formula>F111&lt;0</formula>
    </cfRule>
  </conditionalFormatting>
  <conditionalFormatting sqref="H103:H116">
    <cfRule type="expression" dxfId="559" priority="17">
      <formula>H103&gt;0</formula>
    </cfRule>
    <cfRule type="expression" dxfId="558" priority="18">
      <formula>H103&lt;0</formula>
    </cfRule>
  </conditionalFormatting>
  <conditionalFormatting sqref="H102">
    <cfRule type="expression" dxfId="557" priority="15">
      <formula>H102&gt;0</formula>
    </cfRule>
    <cfRule type="expression" dxfId="556" priority="16">
      <formula>H102&lt;0</formula>
    </cfRule>
  </conditionalFormatting>
  <conditionalFormatting sqref="M42">
    <cfRule type="expression" dxfId="555" priority="13">
      <formula>M42&gt;0</formula>
    </cfRule>
    <cfRule type="expression" dxfId="554" priority="14">
      <formula>M42&lt;0</formula>
    </cfRule>
  </conditionalFormatting>
  <conditionalFormatting sqref="Q7">
    <cfRule type="expression" dxfId="553" priority="9">
      <formula>Q7&gt;0</formula>
    </cfRule>
    <cfRule type="expression" dxfId="552" priority="10">
      <formula>Q7&lt;0</formula>
    </cfRule>
  </conditionalFormatting>
  <conditionalFormatting sqref="Q8">
    <cfRule type="expression" dxfId="551" priority="7">
      <formula>Q8&gt;0</formula>
    </cfRule>
    <cfRule type="expression" dxfId="550" priority="8">
      <formula>Q8&lt;0</formula>
    </cfRule>
  </conditionalFormatting>
  <conditionalFormatting sqref="F117:F130 H117:H130">
    <cfRule type="expression" dxfId="549" priority="1">
      <formula>F117&gt;0</formula>
    </cfRule>
    <cfRule type="expression" dxfId="54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41.91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41.91</v>
      </c>
      <c r="R4" s="506">
        <v>-2.9600000000000001E-2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331</v>
      </c>
      <c r="U6" t="s">
        <v>467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466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468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46.100999999999999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45.681899999999999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45.262799999999999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44.843699999999998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44.424599999999998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44.005499999999998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43.586399999999998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43.167299999999997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42.748199999999997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42.329099999999997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41.91</v>
      </c>
      <c r="W39" s="134"/>
    </row>
    <row r="40" spans="1:23" x14ac:dyDescent="0.25">
      <c r="O40" s="81">
        <v>0.99</v>
      </c>
      <c r="P40" s="81">
        <f t="shared" si="0"/>
        <v>41.490899999999996</v>
      </c>
      <c r="W40" s="134"/>
    </row>
    <row r="41" spans="1:23" x14ac:dyDescent="0.25">
      <c r="O41" s="81">
        <v>0.98</v>
      </c>
      <c r="P41" s="81">
        <f t="shared" si="0"/>
        <v>41.071799999999996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40.652699999999996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40.233599999999996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39.814499999999995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39.395399999999995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38.976300000000002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38.557200000000002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38.138100000000001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37.719000000000001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433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653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485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654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564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518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286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287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287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312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518</v>
      </c>
    </row>
    <row r="167" spans="1:10" x14ac:dyDescent="0.25">
      <c r="A167" t="s">
        <v>347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347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438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452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457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368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479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706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707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711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742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47" priority="84">
      <formula>F7&gt;0</formula>
    </cfRule>
    <cfRule type="expression" dxfId="546" priority="85">
      <formula>F7&lt;0</formula>
    </cfRule>
  </conditionalFormatting>
  <conditionalFormatting sqref="Q8">
    <cfRule type="expression" dxfId="545" priority="82">
      <formula>Q8&gt;0</formula>
    </cfRule>
    <cfRule type="expression" dxfId="544" priority="83">
      <formula>Q8&lt;0</formula>
    </cfRule>
  </conditionalFormatting>
  <conditionalFormatting sqref="F29:F36">
    <cfRule type="expression" dxfId="543" priority="62">
      <formula>F29&gt;0</formula>
    </cfRule>
    <cfRule type="expression" dxfId="542" priority="63">
      <formula>F29&lt;0</formula>
    </cfRule>
  </conditionalFormatting>
  <conditionalFormatting sqref="J32:J38">
    <cfRule type="expression" dxfId="541" priority="57">
      <formula>J32&gt;0</formula>
    </cfRule>
    <cfRule type="expression" dxfId="540" priority="58">
      <formula>J32&lt;0</formula>
    </cfRule>
  </conditionalFormatting>
  <conditionalFormatting sqref="M42">
    <cfRule type="expression" dxfId="539" priority="55">
      <formula>M42&gt;0</formula>
    </cfRule>
    <cfRule type="expression" dxfId="538" priority="56">
      <formula>M42&lt;0</formula>
    </cfRule>
  </conditionalFormatting>
  <conditionalFormatting sqref="F98:F134 H98:H134 H137:H142 F137:F142 F144:F153 H144:H153">
    <cfRule type="expression" dxfId="537" priority="53">
      <formula>F98&gt;0</formula>
    </cfRule>
    <cfRule type="expression" dxfId="536" priority="54">
      <formula>F98&lt;0</formula>
    </cfRule>
  </conditionalFormatting>
  <conditionalFormatting sqref="F90:F97">
    <cfRule type="expression" dxfId="535" priority="51">
      <formula>F90&gt;0</formula>
    </cfRule>
    <cfRule type="expression" dxfId="534" priority="52">
      <formula>F90&lt;0</formula>
    </cfRule>
  </conditionalFormatting>
  <conditionalFormatting sqref="H90:H97">
    <cfRule type="expression" dxfId="533" priority="49">
      <formula>H90&gt;0</formula>
    </cfRule>
    <cfRule type="expression" dxfId="532" priority="50">
      <formula>H90&lt;0</formula>
    </cfRule>
  </conditionalFormatting>
  <conditionalFormatting sqref="F135:F136 H135:H136">
    <cfRule type="expression" dxfId="531" priority="47">
      <formula>F135&gt;0</formula>
    </cfRule>
    <cfRule type="expression" dxfId="530" priority="48">
      <formula>F135&lt;0</formula>
    </cfRule>
  </conditionalFormatting>
  <conditionalFormatting sqref="H143 F143">
    <cfRule type="expression" dxfId="529" priority="45">
      <formula>F143&gt;0</formula>
    </cfRule>
    <cfRule type="expression" dxfId="528" priority="46">
      <formula>F143&lt;0</formula>
    </cfRule>
  </conditionalFormatting>
  <conditionalFormatting sqref="F154:F161">
    <cfRule type="expression" dxfId="527" priority="31">
      <formula>F154&gt;0</formula>
    </cfRule>
    <cfRule type="expression" dxfId="526" priority="32">
      <formula>F154&lt;0</formula>
    </cfRule>
  </conditionalFormatting>
  <conditionalFormatting sqref="H154:H161">
    <cfRule type="expression" dxfId="525" priority="29">
      <formula>H154&gt;0</formula>
    </cfRule>
    <cfRule type="expression" dxfId="524" priority="30">
      <formula>H154&lt;0</formula>
    </cfRule>
  </conditionalFormatting>
  <conditionalFormatting sqref="Q10">
    <cfRule type="expression" dxfId="523" priority="27">
      <formula>Q10&gt;0</formula>
    </cfRule>
    <cfRule type="expression" dxfId="522" priority="28">
      <formula>Q10&lt;0</formula>
    </cfRule>
  </conditionalFormatting>
  <conditionalFormatting sqref="F37:F38">
    <cfRule type="expression" dxfId="521" priority="25">
      <formula>F37&gt;0</formula>
    </cfRule>
    <cfRule type="expression" dxfId="520" priority="26">
      <formula>F37&lt;0</formula>
    </cfRule>
  </conditionalFormatting>
  <conditionalFormatting sqref="H37:H38">
    <cfRule type="expression" dxfId="519" priority="23">
      <formula>H37&gt;0</formula>
    </cfRule>
    <cfRule type="expression" dxfId="518" priority="24">
      <formula>H37&lt;0</formula>
    </cfRule>
  </conditionalFormatting>
  <conditionalFormatting sqref="F167">
    <cfRule type="expression" dxfId="517" priority="21">
      <formula>F167&gt;0</formula>
    </cfRule>
    <cfRule type="expression" dxfId="516" priority="22">
      <formula>F167&lt;0</formula>
    </cfRule>
  </conditionalFormatting>
  <conditionalFormatting sqref="F168:F179">
    <cfRule type="expression" dxfId="515" priority="19">
      <formula>F168&gt;0</formula>
    </cfRule>
    <cfRule type="expression" dxfId="514" priority="20">
      <formula>F168&lt;0</formula>
    </cfRule>
  </conditionalFormatting>
  <conditionalFormatting sqref="H167:H179">
    <cfRule type="expression" dxfId="513" priority="17">
      <formula>H167&gt;0</formula>
    </cfRule>
    <cfRule type="expression" dxfId="512" priority="18">
      <formula>H167&lt;0</formula>
    </cfRule>
  </conditionalFormatting>
  <conditionalFormatting sqref="J175:J197 J201">
    <cfRule type="expression" dxfId="511" priority="15">
      <formula>J175&gt;0</formula>
    </cfRule>
    <cfRule type="expression" dxfId="510" priority="16">
      <formula>J175&lt;0</formula>
    </cfRule>
  </conditionalFormatting>
  <conditionalFormatting sqref="F180:F197 F201">
    <cfRule type="expression" dxfId="509" priority="13">
      <formula>F180&gt;0</formula>
    </cfRule>
    <cfRule type="expression" dxfId="508" priority="14">
      <formula>F180&lt;0</formula>
    </cfRule>
  </conditionalFormatting>
  <conditionalFormatting sqref="H180:H197 H201">
    <cfRule type="expression" dxfId="507" priority="11">
      <formula>H180&gt;0</formula>
    </cfRule>
    <cfRule type="expression" dxfId="506" priority="12">
      <formula>H180&lt;0</formula>
    </cfRule>
  </conditionalFormatting>
  <conditionalFormatting sqref="I32:J35">
    <cfRule type="expression" dxfId="505" priority="9">
      <formula>I32&gt;0</formula>
    </cfRule>
    <cfRule type="expression" dxfId="504" priority="10">
      <formula>I32&lt;0</formula>
    </cfRule>
  </conditionalFormatting>
  <conditionalFormatting sqref="F198:F200">
    <cfRule type="expression" dxfId="503" priority="7">
      <formula>F198&gt;0</formula>
    </cfRule>
    <cfRule type="expression" dxfId="502" priority="8">
      <formula>F198&lt;0</formula>
    </cfRule>
  </conditionalFormatting>
  <conditionalFormatting sqref="H198:H200">
    <cfRule type="expression" dxfId="501" priority="5">
      <formula>H198&gt;0</formula>
    </cfRule>
    <cfRule type="expression" dxfId="500" priority="6">
      <formula>H198&lt;0</formula>
    </cfRule>
  </conditionalFormatting>
  <conditionalFormatting sqref="J198:J200">
    <cfRule type="expression" dxfId="499" priority="3">
      <formula>J198&gt;0</formula>
    </cfRule>
    <cfRule type="expression" dxfId="498" priority="4">
      <formula>J198&lt;0</formula>
    </cfRule>
  </conditionalFormatting>
  <conditionalFormatting sqref="F202:F211 H202:H211 J202:J211">
    <cfRule type="expression" dxfId="497" priority="1">
      <formula>F202&gt;0</formula>
    </cfRule>
    <cfRule type="expression" dxfId="49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349</v>
      </c>
      <c r="B2" s="816">
        <v>43165</v>
      </c>
      <c r="C2" s="766">
        <v>50</v>
      </c>
      <c r="D2" s="767">
        <v>70.28</v>
      </c>
      <c r="E2" s="767">
        <v>0</v>
      </c>
      <c r="F2" s="767">
        <f>C2*D2+E2</f>
        <v>3514</v>
      </c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70.669899999999998</v>
      </c>
      <c r="R4" s="506">
        <v>-5.1999999999999998E-3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3533.4949999999999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2079.9250000000002</v>
      </c>
      <c r="R7" s="29">
        <v>43196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19.494999999999891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5.547808764940208E-3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722</v>
      </c>
      <c r="Q15" s="693" t="s">
        <v>723</v>
      </c>
      <c r="R15" s="691" t="s">
        <v>716</v>
      </c>
      <c r="S15" s="691" t="s">
        <v>717</v>
      </c>
      <c r="T15" s="693" t="s">
        <v>719</v>
      </c>
      <c r="U15" s="693" t="s">
        <v>720</v>
      </c>
      <c r="V15" s="691" t="s">
        <v>718</v>
      </c>
      <c r="W15" s="692" t="s">
        <v>721</v>
      </c>
    </row>
    <row r="16" spans="1:23" x14ac:dyDescent="0.25">
      <c r="G16" s="29"/>
      <c r="H16" s="70"/>
      <c r="O16" s="694">
        <v>42963</v>
      </c>
      <c r="P16" s="690" t="s">
        <v>724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727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25" t="s">
        <v>78</v>
      </c>
      <c r="P40" s="82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77.736890000000002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77.030191000000002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76.323492000000002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75.616793000000001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74.910094000000001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74.203395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73.496696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72.789997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72.083297999999999</v>
      </c>
      <c r="Q49" s="2"/>
      <c r="T49" s="91" t="s">
        <v>103</v>
      </c>
      <c r="U49" s="127" t="s">
        <v>494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71.376598999999999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70.669899999999998</v>
      </c>
      <c r="Q51" s="2"/>
      <c r="T51" s="91" t="s">
        <v>104</v>
      </c>
      <c r="U51" s="127" t="s">
        <v>655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69.963200999999998</v>
      </c>
      <c r="Q52" s="2"/>
      <c r="T52" s="91" t="s">
        <v>105</v>
      </c>
      <c r="U52" s="127" t="s">
        <v>656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69.256501999999998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68.549802999999997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67.843103999999997</v>
      </c>
      <c r="T55" s="91" t="s">
        <v>107</v>
      </c>
      <c r="U55" s="127" t="s">
        <v>657</v>
      </c>
    </row>
    <row r="56" spans="1:21" x14ac:dyDescent="0.25">
      <c r="O56" s="81">
        <v>0.95</v>
      </c>
      <c r="P56" s="81">
        <f t="shared" si="0"/>
        <v>67.136404999999996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66.429705999999996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65.723006999999996</v>
      </c>
      <c r="T58" s="91" t="s">
        <v>108</v>
      </c>
      <c r="U58" s="127" t="s">
        <v>565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65.016307999999995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64.309608999999995</v>
      </c>
    </row>
    <row r="61" spans="1:21" x14ac:dyDescent="0.25">
      <c r="A61" s="379" t="s">
        <v>349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63.602910000000001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461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461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487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95" priority="76">
      <formula>Q7&gt;0</formula>
    </cfRule>
    <cfRule type="expression" dxfId="494" priority="77">
      <formula>Q7&lt;0</formula>
    </cfRule>
  </conditionalFormatting>
  <conditionalFormatting sqref="Q8">
    <cfRule type="expression" dxfId="493" priority="74">
      <formula>Q8&gt;0</formula>
    </cfRule>
    <cfRule type="expression" dxfId="492" priority="75">
      <formula>Q8&lt;0</formula>
    </cfRule>
  </conditionalFormatting>
  <conditionalFormatting sqref="F29:F43">
    <cfRule type="expression" dxfId="491" priority="58">
      <formula>F29&gt;0</formula>
    </cfRule>
    <cfRule type="expression" dxfId="490" priority="59">
      <formula>F29&lt;0</formula>
    </cfRule>
  </conditionalFormatting>
  <conditionalFormatting sqref="H45 H47:H48 H50:H51 H53 H29:H43">
    <cfRule type="expression" dxfId="489" priority="56">
      <formula>H29&gt;0</formula>
    </cfRule>
    <cfRule type="expression" dxfId="488" priority="57">
      <formula>H29&lt;0</formula>
    </cfRule>
  </conditionalFormatting>
  <conditionalFormatting sqref="J35">
    <cfRule type="expression" dxfId="487" priority="52">
      <formula>J35&gt;0</formula>
    </cfRule>
    <cfRule type="expression" dxfId="486" priority="53">
      <formula>J35&lt;0</formula>
    </cfRule>
  </conditionalFormatting>
  <conditionalFormatting sqref="J36:J37">
    <cfRule type="expression" dxfId="485" priority="50">
      <formula>J36&gt;0</formula>
    </cfRule>
    <cfRule type="expression" dxfId="484" priority="51">
      <formula>J36&lt;0</formula>
    </cfRule>
  </conditionalFormatting>
  <conditionalFormatting sqref="J38:J45 J48 J51">
    <cfRule type="expression" dxfId="483" priority="48">
      <formula>J38&gt;0</formula>
    </cfRule>
    <cfRule type="expression" dxfId="482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81" priority="45">
      <formula>M59&gt;0</formula>
    </cfRule>
    <cfRule type="expression" dxfId="480" priority="46">
      <formula>M59&lt;0</formula>
    </cfRule>
  </conditionalFormatting>
  <conditionalFormatting sqref="Q10">
    <cfRule type="expression" dxfId="479" priority="43">
      <formula>Q10&gt;0</formula>
    </cfRule>
    <cfRule type="expression" dxfId="478" priority="44">
      <formula>Q10&lt;0</formula>
    </cfRule>
  </conditionalFormatting>
  <conditionalFormatting sqref="F84:F103">
    <cfRule type="expression" dxfId="477" priority="41">
      <formula>F84&gt;0</formula>
    </cfRule>
    <cfRule type="expression" dxfId="476" priority="42">
      <formula>F84&lt;0</formula>
    </cfRule>
  </conditionalFormatting>
  <conditionalFormatting sqref="H107 H84:H103">
    <cfRule type="expression" dxfId="475" priority="39">
      <formula>H84&gt;0</formula>
    </cfRule>
    <cfRule type="expression" dxfId="474" priority="40">
      <formula>H84&lt;0</formula>
    </cfRule>
  </conditionalFormatting>
  <conditionalFormatting sqref="J89">
    <cfRule type="expression" dxfId="473" priority="37">
      <formula>J89&gt;0</formula>
    </cfRule>
    <cfRule type="expression" dxfId="472" priority="38">
      <formula>J89&lt;0</formula>
    </cfRule>
  </conditionalFormatting>
  <conditionalFormatting sqref="J90:J95">
    <cfRule type="expression" dxfId="471" priority="35">
      <formula>J90&gt;0</formula>
    </cfRule>
    <cfRule type="expression" dxfId="470" priority="36">
      <formula>J90&lt;0</formula>
    </cfRule>
  </conditionalFormatting>
  <conditionalFormatting sqref="J96:J97">
    <cfRule type="expression" dxfId="469" priority="33">
      <formula>J96&gt;0</formula>
    </cfRule>
    <cfRule type="expression" dxfId="468" priority="34">
      <formula>J96&lt;0</formula>
    </cfRule>
  </conditionalFormatting>
  <conditionalFormatting sqref="J98:J104">
    <cfRule type="expression" dxfId="467" priority="31">
      <formula>J98&gt;0</formula>
    </cfRule>
    <cfRule type="expression" dxfId="466" priority="32">
      <formula>J98&lt;0</formula>
    </cfRule>
  </conditionalFormatting>
  <conditionalFormatting sqref="J25">
    <cfRule type="expression" dxfId="465" priority="27">
      <formula>J25&gt;0</formula>
    </cfRule>
    <cfRule type="expression" dxfId="464" priority="28">
      <formula>J25&lt;0</formula>
    </cfRule>
  </conditionalFormatting>
  <conditionalFormatting sqref="F105:F106">
    <cfRule type="expression" dxfId="463" priority="25">
      <formula>F105&gt;0</formula>
    </cfRule>
    <cfRule type="expression" dxfId="462" priority="26">
      <formula>F105&lt;0</formula>
    </cfRule>
  </conditionalFormatting>
  <conditionalFormatting sqref="H105:H106">
    <cfRule type="expression" dxfId="461" priority="23">
      <formula>H105&gt;0</formula>
    </cfRule>
    <cfRule type="expression" dxfId="460" priority="24">
      <formula>H105&lt;0</formula>
    </cfRule>
  </conditionalFormatting>
  <conditionalFormatting sqref="J105">
    <cfRule type="expression" dxfId="459" priority="21">
      <formula>J105&gt;0</formula>
    </cfRule>
    <cfRule type="expression" dxfId="458" priority="22">
      <formula>J105&lt;0</formula>
    </cfRule>
  </conditionalFormatting>
  <conditionalFormatting sqref="J106">
    <cfRule type="expression" dxfId="457" priority="19">
      <formula>J106&gt;0</formula>
    </cfRule>
    <cfRule type="expression" dxfId="456" priority="20">
      <formula>J106&lt;0</formula>
    </cfRule>
  </conditionalFormatting>
  <conditionalFormatting sqref="F24:F28">
    <cfRule type="expression" dxfId="455" priority="17">
      <formula>F24&gt;0</formula>
    </cfRule>
    <cfRule type="expression" dxfId="454" priority="18">
      <formula>F24&lt;0</formula>
    </cfRule>
  </conditionalFormatting>
  <conditionalFormatting sqref="H24:H28">
    <cfRule type="expression" dxfId="453" priority="15">
      <formula>H24&gt;0</formula>
    </cfRule>
    <cfRule type="expression" dxfId="452" priority="16">
      <formula>H24&lt;0</formula>
    </cfRule>
  </conditionalFormatting>
  <conditionalFormatting sqref="J26:J34">
    <cfRule type="expression" dxfId="451" priority="13">
      <formula>J26&gt;0</formula>
    </cfRule>
    <cfRule type="expression" dxfId="450" priority="14">
      <formula>J26&lt;0</formula>
    </cfRule>
  </conditionalFormatting>
  <conditionalFormatting sqref="F113">
    <cfRule type="expression" dxfId="449" priority="11">
      <formula>F113&gt;0</formula>
    </cfRule>
    <cfRule type="expression" dxfId="448" priority="12">
      <formula>F113&lt;0</formula>
    </cfRule>
  </conditionalFormatting>
  <conditionalFormatting sqref="H113">
    <cfRule type="expression" dxfId="447" priority="9">
      <formula>H113&gt;0</formula>
    </cfRule>
    <cfRule type="expression" dxfId="446" priority="10">
      <formula>H113&lt;0</formula>
    </cfRule>
  </conditionalFormatting>
  <conditionalFormatting sqref="J109">
    <cfRule type="expression" dxfId="445" priority="7">
      <formula>J109&gt;0</formula>
    </cfRule>
    <cfRule type="expression" dxfId="444" priority="8">
      <formula>J109&lt;0</formula>
    </cfRule>
  </conditionalFormatting>
  <conditionalFormatting sqref="F108:F112">
    <cfRule type="expression" dxfId="443" priority="5">
      <formula>F108&gt;0</formula>
    </cfRule>
    <cfRule type="expression" dxfId="442" priority="6">
      <formula>F108&lt;0</formula>
    </cfRule>
  </conditionalFormatting>
  <conditionalFormatting sqref="H108:H112">
    <cfRule type="expression" dxfId="441" priority="3">
      <formula>H108&gt;0</formula>
    </cfRule>
    <cfRule type="expression" dxfId="440" priority="4">
      <formula>H108&lt;0</formula>
    </cfRule>
  </conditionalFormatting>
  <conditionalFormatting sqref="J110:J113">
    <cfRule type="expression" dxfId="439" priority="1">
      <formula>J110&gt;0</formula>
    </cfRule>
    <cfRule type="expression" dxfId="438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28.99</v>
      </c>
      <c r="R4" s="486">
        <v>-2.47E-2</v>
      </c>
      <c r="T4" s="1">
        <v>43096</v>
      </c>
      <c r="U4" t="s">
        <v>826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8117.2</v>
      </c>
      <c r="U5" t="s">
        <v>827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828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-2382.1099999999947</v>
      </c>
      <c r="R7">
        <v>280</v>
      </c>
      <c r="U7" t="s">
        <v>829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-2457.1299999999947</v>
      </c>
      <c r="U8" t="s">
        <v>830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-0.23236744077402502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877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3.1735081062435326E-2</v>
      </c>
      <c r="R11">
        <f>0.23</f>
        <v>0.23</v>
      </c>
      <c r="U11" t="s">
        <v>879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908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904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905</v>
      </c>
    </row>
    <row r="15" spans="1:29" x14ac:dyDescent="0.25">
      <c r="C15" s="4"/>
      <c r="D15" s="3"/>
      <c r="E15" s="3"/>
      <c r="F15" s="3"/>
      <c r="U15" s="486" t="s">
        <v>907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944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959</v>
      </c>
    </row>
    <row r="20" spans="1:21" x14ac:dyDescent="0.25">
      <c r="T20" s="1">
        <v>43126</v>
      </c>
      <c r="U20" t="s">
        <v>957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512</v>
      </c>
      <c r="U21" t="s">
        <v>958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960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906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819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878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903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O43" s="81">
        <v>1.1000000000000001</v>
      </c>
      <c r="P43" s="81">
        <f>O43*$Q$4</f>
        <v>31.888999999999999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8">O44*$Q$4</f>
        <v>31.5991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8"/>
        <v>31.309200000000001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8"/>
        <v>31.019300000000001</v>
      </c>
      <c r="Q46" s="81"/>
      <c r="R46" s="33"/>
      <c r="T46" s="91" t="s">
        <v>100</v>
      </c>
      <c r="U46" s="86" t="s">
        <v>128</v>
      </c>
    </row>
    <row r="47" spans="1:2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77</v>
      </c>
      <c r="M47" s="376" t="s">
        <v>38</v>
      </c>
      <c r="O47" s="81">
        <v>1.06</v>
      </c>
      <c r="P47" s="81">
        <f t="shared" si="18"/>
        <v>30.729399999999998</v>
      </c>
      <c r="Q47" s="81"/>
      <c r="R47" s="33"/>
      <c r="T47" s="91" t="s">
        <v>101</v>
      </c>
      <c r="U47" s="86">
        <v>57.29</v>
      </c>
    </row>
    <row r="48" spans="1:21" x14ac:dyDescent="0.25">
      <c r="A48" s="379" t="s">
        <v>174</v>
      </c>
      <c r="B48" s="369">
        <v>42376</v>
      </c>
      <c r="C48" s="370">
        <v>60</v>
      </c>
      <c r="D48" s="371">
        <v>41.01</v>
      </c>
      <c r="E48" s="371">
        <v>0</v>
      </c>
      <c r="F48" s="371">
        <f>C48*D48</f>
        <v>2460.6</v>
      </c>
      <c r="G48" s="369">
        <v>42426</v>
      </c>
      <c r="H48" s="374">
        <v>20</v>
      </c>
      <c r="I48" s="371">
        <v>38.450000000000003</v>
      </c>
      <c r="J48" s="371">
        <v>0.02</v>
      </c>
      <c r="K48" s="371">
        <f>H48*I48-J48</f>
        <v>768.98</v>
      </c>
      <c r="L48" s="369">
        <v>42444</v>
      </c>
      <c r="M48" s="371">
        <v>15.2</v>
      </c>
      <c r="O48" s="81">
        <v>1.05</v>
      </c>
      <c r="P48" s="81">
        <f t="shared" si="18"/>
        <v>30.439499999999999</v>
      </c>
      <c r="Q48" s="81"/>
      <c r="R48" s="33"/>
      <c r="T48" s="91" t="s">
        <v>102</v>
      </c>
      <c r="U48" s="86">
        <v>1.14788</v>
      </c>
    </row>
    <row r="49" spans="1:21" x14ac:dyDescent="0.25">
      <c r="A49" s="380" t="s">
        <v>71</v>
      </c>
      <c r="B49" s="369">
        <v>42403</v>
      </c>
      <c r="C49" s="370">
        <v>20</v>
      </c>
      <c r="D49" s="371">
        <v>35.5</v>
      </c>
      <c r="E49" s="371">
        <v>0</v>
      </c>
      <c r="F49" s="371">
        <f>C49*D49</f>
        <v>710</v>
      </c>
      <c r="G49" s="369">
        <v>42426</v>
      </c>
      <c r="H49" s="374">
        <v>30</v>
      </c>
      <c r="I49" s="371">
        <v>38.75</v>
      </c>
      <c r="J49" s="371">
        <v>0.03</v>
      </c>
      <c r="K49" s="371">
        <f>H49*I49-J49</f>
        <v>1162.47</v>
      </c>
      <c r="L49" s="370"/>
      <c r="M49" s="370"/>
      <c r="O49" s="81">
        <v>1.04</v>
      </c>
      <c r="P49" s="81">
        <f t="shared" si="18"/>
        <v>30.1496</v>
      </c>
      <c r="Q49" s="81"/>
      <c r="R49" s="33"/>
      <c r="T49" s="91" t="s">
        <v>103</v>
      </c>
      <c r="U49" s="86" t="s">
        <v>566</v>
      </c>
    </row>
    <row r="50" spans="1:21" x14ac:dyDescent="0.25">
      <c r="A50" s="370"/>
      <c r="B50" s="370"/>
      <c r="C50" s="370"/>
      <c r="D50" s="371"/>
      <c r="E50" s="371"/>
      <c r="F50" s="371"/>
      <c r="G50" s="369">
        <v>42447</v>
      </c>
      <c r="H50" s="374">
        <v>30</v>
      </c>
      <c r="I50" s="371">
        <v>43.3</v>
      </c>
      <c r="J50" s="371">
        <v>0.03</v>
      </c>
      <c r="K50" s="371">
        <f>H50*I50-J50</f>
        <v>1298.97</v>
      </c>
      <c r="L50" s="370"/>
      <c r="M50" s="370"/>
      <c r="O50" s="81">
        <v>1.03</v>
      </c>
      <c r="P50" s="81">
        <f t="shared" si="18"/>
        <v>29.8597</v>
      </c>
      <c r="Q50" s="81"/>
      <c r="R50" s="33"/>
      <c r="T50" s="91"/>
      <c r="U50" s="86"/>
    </row>
    <row r="51" spans="1:2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18"/>
        <v>29.569799999999997</v>
      </c>
      <c r="Q51" s="81"/>
      <c r="R51" s="33"/>
      <c r="T51" s="91" t="s">
        <v>104</v>
      </c>
      <c r="U51" s="86" t="s">
        <v>658</v>
      </c>
    </row>
    <row r="52" spans="1:2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1.01</v>
      </c>
      <c r="P52" s="81">
        <f t="shared" si="18"/>
        <v>29.279899999999998</v>
      </c>
      <c r="Q52" s="81"/>
      <c r="R52" s="33"/>
      <c r="T52" s="91" t="s">
        <v>105</v>
      </c>
      <c r="U52" s="86" t="s">
        <v>541</v>
      </c>
    </row>
    <row r="53" spans="1:2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1</v>
      </c>
      <c r="P53" s="81">
        <f t="shared" si="18"/>
        <v>28.99</v>
      </c>
      <c r="Q53" s="81"/>
      <c r="R53" s="33"/>
      <c r="T53" s="91" t="s">
        <v>106</v>
      </c>
      <c r="U53" s="88">
        <v>3463916</v>
      </c>
    </row>
    <row r="54" spans="1:2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0.99</v>
      </c>
      <c r="P54" s="81">
        <f t="shared" si="18"/>
        <v>28.700099999999999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0.98</v>
      </c>
      <c r="P55" s="81">
        <f t="shared" si="18"/>
        <v>28.4102</v>
      </c>
      <c r="Q55" s="81"/>
      <c r="T55" s="91" t="s">
        <v>107</v>
      </c>
      <c r="U55" s="86" t="s">
        <v>659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18"/>
        <v>28.120299999999997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18"/>
        <v>27.830399999999997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18"/>
        <v>27.540499999999998</v>
      </c>
      <c r="Q58" s="81"/>
      <c r="T58" s="91" t="s">
        <v>108</v>
      </c>
      <c r="U58" s="86" t="s">
        <v>567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18"/>
        <v>27.250599999999999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8"/>
        <v>26.960699999999999</v>
      </c>
      <c r="Q60" s="81"/>
    </row>
    <row r="61" spans="1:21" x14ac:dyDescent="0.25">
      <c r="G61" s="2"/>
      <c r="O61" s="81">
        <v>0.92</v>
      </c>
      <c r="P61" s="81">
        <f t="shared" si="18"/>
        <v>26.6708</v>
      </c>
      <c r="Q61" s="81"/>
    </row>
    <row r="62" spans="1:21" x14ac:dyDescent="0.25">
      <c r="O62" s="81">
        <v>0.91</v>
      </c>
      <c r="P62" s="81">
        <f t="shared" si="18"/>
        <v>26.3809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8"/>
        <v>26.090999999999998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9">C67*(E67-D67)</f>
        <v>-94.799999999999898</v>
      </c>
      <c r="G67" s="255">
        <f t="shared" ref="G67:G73" si="20">D67*C67</f>
        <v>2401.8000000000002</v>
      </c>
      <c r="H67" s="269">
        <f t="shared" ref="H67:H73" si="21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9"/>
        <v>-86.100000000000136</v>
      </c>
      <c r="G68" s="255">
        <f t="shared" si="20"/>
        <v>1239.3000000000002</v>
      </c>
      <c r="H68" s="267">
        <f t="shared" si="21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9"/>
        <v>-54.000000000000128</v>
      </c>
      <c r="G69" s="255">
        <f t="shared" si="20"/>
        <v>1239.3000000000002</v>
      </c>
      <c r="H69" s="267">
        <f t="shared" si="21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9"/>
        <v>-29.849999999999923</v>
      </c>
      <c r="G70" s="255">
        <f t="shared" si="20"/>
        <v>1239.1500000000001</v>
      </c>
      <c r="H70" s="267">
        <f t="shared" si="21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9"/>
        <v>-9.7500000000000853</v>
      </c>
      <c r="G71" s="255">
        <f t="shared" si="20"/>
        <v>1239.1500000000001</v>
      </c>
      <c r="H71" s="267">
        <f t="shared" si="21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9"/>
        <v>-51.449999999999889</v>
      </c>
      <c r="G72" s="255">
        <f t="shared" si="20"/>
        <v>1239.1500000000001</v>
      </c>
      <c r="H72" s="267">
        <f t="shared" si="21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9"/>
        <v>1.9499999999999318</v>
      </c>
      <c r="G73" s="255">
        <f t="shared" si="20"/>
        <v>1239.1500000000001</v>
      </c>
      <c r="H73" s="267">
        <f t="shared" si="21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37" priority="61">
      <formula>F26&gt;0</formula>
    </cfRule>
    <cfRule type="expression" dxfId="436" priority="62">
      <formula>F26&lt;0</formula>
    </cfRule>
  </conditionalFormatting>
  <conditionalFormatting sqref="H26:H28">
    <cfRule type="expression" dxfId="435" priority="59">
      <formula>H26&gt;0</formula>
    </cfRule>
    <cfRule type="expression" dxfId="434" priority="60">
      <formula>H26&lt;0</formula>
    </cfRule>
  </conditionalFormatting>
  <conditionalFormatting sqref="H29">
    <cfRule type="expression" dxfId="433" priority="57">
      <formula>H29&gt;0</formula>
    </cfRule>
    <cfRule type="expression" dxfId="432" priority="58">
      <formula>H29&lt;0</formula>
    </cfRule>
  </conditionalFormatting>
  <conditionalFormatting sqref="H30">
    <cfRule type="expression" dxfId="431" priority="55">
      <formula>H30&gt;0</formula>
    </cfRule>
    <cfRule type="expression" dxfId="430" priority="56">
      <formula>H30&lt;0</formula>
    </cfRule>
  </conditionalFormatting>
  <conditionalFormatting sqref="H31:H45">
    <cfRule type="expression" dxfId="429" priority="53">
      <formula>H31&gt;0</formula>
    </cfRule>
    <cfRule type="expression" dxfId="428" priority="54">
      <formula>H31&lt;0</formula>
    </cfRule>
  </conditionalFormatting>
  <conditionalFormatting sqref="F22:F25">
    <cfRule type="expression" dxfId="427" priority="51">
      <formula>F22&gt;0</formula>
    </cfRule>
    <cfRule type="expression" dxfId="426" priority="52">
      <formula>F22&lt;0</formula>
    </cfRule>
  </conditionalFormatting>
  <conditionalFormatting sqref="H22:H25">
    <cfRule type="expression" dxfId="425" priority="49">
      <formula>H22&gt;0</formula>
    </cfRule>
    <cfRule type="expression" dxfId="424" priority="50">
      <formula>H22&lt;0</formula>
    </cfRule>
  </conditionalFormatting>
  <conditionalFormatting sqref="F31:F32">
    <cfRule type="expression" dxfId="423" priority="45">
      <formula>F31&gt;0</formula>
    </cfRule>
    <cfRule type="expression" dxfId="422" priority="46">
      <formula>F31&lt;0</formula>
    </cfRule>
  </conditionalFormatting>
  <conditionalFormatting sqref="I26:J28">
    <cfRule type="expression" dxfId="421" priority="43">
      <formula>I26&gt;0</formula>
    </cfRule>
    <cfRule type="expression" dxfId="420" priority="44">
      <formula>I26&lt;0</formula>
    </cfRule>
  </conditionalFormatting>
  <conditionalFormatting sqref="I32:J33 I35:I40 I42:J45">
    <cfRule type="expression" dxfId="419" priority="37">
      <formula>I32&gt;0</formula>
    </cfRule>
    <cfRule type="expression" dxfId="418" priority="38">
      <formula>I32&lt;0</formula>
    </cfRule>
  </conditionalFormatting>
  <conditionalFormatting sqref="I22:J25">
    <cfRule type="expression" dxfId="417" priority="35">
      <formula>I22&gt;0</formula>
    </cfRule>
    <cfRule type="expression" dxfId="416" priority="36">
      <formula>I22&lt;0</formula>
    </cfRule>
  </conditionalFormatting>
  <conditionalFormatting sqref="F33:F43">
    <cfRule type="expression" dxfId="415" priority="33">
      <formula>F33&gt;0</formula>
    </cfRule>
    <cfRule type="expression" dxfId="414" priority="34">
      <formula>F33&lt;0</formula>
    </cfRule>
  </conditionalFormatting>
  <conditionalFormatting sqref="Q8">
    <cfRule type="expression" dxfId="413" priority="29">
      <formula>Q8&gt;0</formula>
    </cfRule>
    <cfRule type="expression" dxfId="412" priority="30">
      <formula>Q8&lt;0</formula>
    </cfRule>
  </conditionalFormatting>
  <conditionalFormatting sqref="Q7">
    <cfRule type="expression" dxfId="411" priority="31">
      <formula>Q7&gt;0</formula>
    </cfRule>
    <cfRule type="expression" dxfId="410" priority="32">
      <formula>Q7&lt;0</formula>
    </cfRule>
  </conditionalFormatting>
  <conditionalFormatting sqref="F68:F72">
    <cfRule type="expression" dxfId="409" priority="27">
      <formula>F68&gt;0</formula>
    </cfRule>
    <cfRule type="expression" dxfId="408" priority="28">
      <formula>F68&lt;0</formula>
    </cfRule>
  </conditionalFormatting>
  <conditionalFormatting sqref="H68:H70">
    <cfRule type="expression" dxfId="407" priority="25">
      <formula>H68&gt;0</formula>
    </cfRule>
    <cfRule type="expression" dxfId="406" priority="26">
      <formula>H68&lt;0</formula>
    </cfRule>
  </conditionalFormatting>
  <conditionalFormatting sqref="H71">
    <cfRule type="expression" dxfId="405" priority="23">
      <formula>H71&gt;0</formula>
    </cfRule>
    <cfRule type="expression" dxfId="404" priority="24">
      <formula>H71&lt;0</formula>
    </cfRule>
  </conditionalFormatting>
  <conditionalFormatting sqref="H72">
    <cfRule type="expression" dxfId="403" priority="21">
      <formula>H72&gt;0</formula>
    </cfRule>
    <cfRule type="expression" dxfId="402" priority="22">
      <formula>H72&lt;0</formula>
    </cfRule>
  </conditionalFormatting>
  <conditionalFormatting sqref="H73:H77">
    <cfRule type="expression" dxfId="401" priority="19">
      <formula>H73&gt;0</formula>
    </cfRule>
    <cfRule type="expression" dxfId="400" priority="20">
      <formula>H73&lt;0</formula>
    </cfRule>
  </conditionalFormatting>
  <conditionalFormatting sqref="F64:F67">
    <cfRule type="expression" dxfId="399" priority="17">
      <formula>F64&gt;0</formula>
    </cfRule>
    <cfRule type="expression" dxfId="398" priority="18">
      <formula>F64&lt;0</formula>
    </cfRule>
  </conditionalFormatting>
  <conditionalFormatting sqref="H64:H67">
    <cfRule type="expression" dxfId="397" priority="15">
      <formula>H64&gt;0</formula>
    </cfRule>
    <cfRule type="expression" dxfId="396" priority="16">
      <formula>H64&lt;0</formula>
    </cfRule>
  </conditionalFormatting>
  <conditionalFormatting sqref="F73:F74">
    <cfRule type="expression" dxfId="395" priority="13">
      <formula>F73&gt;0</formula>
    </cfRule>
    <cfRule type="expression" dxfId="394" priority="14">
      <formula>F73&lt;0</formula>
    </cfRule>
  </conditionalFormatting>
  <conditionalFormatting sqref="I68:I70">
    <cfRule type="expression" dxfId="393" priority="11">
      <formula>I68&gt;0</formula>
    </cfRule>
    <cfRule type="expression" dxfId="392" priority="12">
      <formula>I68&lt;0</formula>
    </cfRule>
  </conditionalFormatting>
  <conditionalFormatting sqref="I71">
    <cfRule type="expression" dxfId="391" priority="9">
      <formula>I71&gt;0</formula>
    </cfRule>
    <cfRule type="expression" dxfId="390" priority="10">
      <formula>I71&lt;0</formula>
    </cfRule>
  </conditionalFormatting>
  <conditionalFormatting sqref="I72">
    <cfRule type="expression" dxfId="389" priority="7">
      <formula>I72&gt;0</formula>
    </cfRule>
    <cfRule type="expression" dxfId="388" priority="8">
      <formula>I72&lt;0</formula>
    </cfRule>
  </conditionalFormatting>
  <conditionalFormatting sqref="I73:I77">
    <cfRule type="expression" dxfId="387" priority="5">
      <formula>I73&gt;0</formula>
    </cfRule>
    <cfRule type="expression" dxfId="386" priority="6">
      <formula>I73&lt;0</formula>
    </cfRule>
  </conditionalFormatting>
  <conditionalFormatting sqref="I64:I67">
    <cfRule type="expression" dxfId="385" priority="3">
      <formula>I64&gt;0</formula>
    </cfRule>
    <cfRule type="expression" dxfId="384" priority="4">
      <formula>I64&lt;0</formula>
    </cfRule>
  </conditionalFormatting>
  <conditionalFormatting sqref="F75">
    <cfRule type="expression" dxfId="383" priority="1">
      <formula>F75&gt;0</formula>
    </cfRule>
    <cfRule type="expression" dxfId="382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61.67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61.67</v>
      </c>
      <c r="R4" s="486">
        <v>-6.3E-3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67.837000000000003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67.220300000000009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66.6036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65.986900000000006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65.370200000000011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64.753500000000003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64.136800000000008</v>
      </c>
      <c r="Q49" s="33"/>
      <c r="R49" s="33"/>
      <c r="T49" s="91" t="s">
        <v>121</v>
      </c>
      <c r="U49" s="86" t="s">
        <v>486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63.520100000000006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62.903400000000005</v>
      </c>
      <c r="Q51" s="81"/>
      <c r="R51" s="33"/>
      <c r="T51" s="91" t="s">
        <v>104</v>
      </c>
      <c r="U51" s="86" t="s">
        <v>660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62.286700000000003</v>
      </c>
      <c r="Q52" s="81"/>
      <c r="R52" s="33"/>
      <c r="T52" s="91" t="s">
        <v>105</v>
      </c>
      <c r="U52" s="86" t="s">
        <v>515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61.67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61.0533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60.436599999999999</v>
      </c>
      <c r="Q55" s="81"/>
      <c r="R55" s="33"/>
      <c r="T55" s="91" t="s">
        <v>107</v>
      </c>
      <c r="U55" s="86" t="s">
        <v>661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59.819899999999997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59.203200000000002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58.586500000000001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347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57.969799999999999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57.353100000000005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56.736400000000003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56.119700000000002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55.503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1" priority="11">
      <formula>Q8&gt;0</formula>
    </cfRule>
    <cfRule type="expression" dxfId="380" priority="12">
      <formula>Q8&lt;0</formula>
    </cfRule>
  </conditionalFormatting>
  <conditionalFormatting sqref="Q7">
    <cfRule type="expression" dxfId="379" priority="13">
      <formula>Q7&gt;0</formula>
    </cfRule>
    <cfRule type="expression" dxfId="378" priority="14">
      <formula>Q7&lt;0</formula>
    </cfRule>
  </conditionalFormatting>
  <conditionalFormatting sqref="F22">
    <cfRule type="expression" dxfId="377" priority="9">
      <formula>F22&gt;0</formula>
    </cfRule>
    <cfRule type="expression" dxfId="376" priority="10">
      <formula>F22&lt;0</formula>
    </cfRule>
  </conditionalFormatting>
  <conditionalFormatting sqref="H22">
    <cfRule type="expression" dxfId="375" priority="7">
      <formula>H22&gt;0</formula>
    </cfRule>
    <cfRule type="expression" dxfId="374" priority="8">
      <formula>H22&lt;0</formula>
    </cfRule>
  </conditionalFormatting>
  <conditionalFormatting sqref="F59">
    <cfRule type="expression" dxfId="373" priority="5">
      <formula>F59&gt;0</formula>
    </cfRule>
    <cfRule type="expression" dxfId="372" priority="6">
      <formula>F59&lt;0</formula>
    </cfRule>
  </conditionalFormatting>
  <conditionalFormatting sqref="H59">
    <cfRule type="expression" dxfId="371" priority="3">
      <formula>H59&gt;0</formula>
    </cfRule>
    <cfRule type="expression" dxfId="370" priority="4">
      <formula>H59&lt;0</formula>
    </cfRule>
  </conditionalFormatting>
  <conditionalFormatting sqref="M30">
    <cfRule type="expression" dxfId="369" priority="1">
      <formula>M30&gt;0</formula>
    </cfRule>
    <cfRule type="expression" dxfId="36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93.39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93.39</v>
      </c>
      <c r="R4" s="486">
        <v>-1E-4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463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25" t="s">
        <v>78</v>
      </c>
      <c r="P35" s="82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102.72900000000001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101.79510000000001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100.86120000000001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99.927300000000002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98.993400000000008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98.0595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97.125600000000006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96.191699999999997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95.257800000000003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94.323899999999995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93.39</v>
      </c>
      <c r="Q46" s="2"/>
      <c r="T46" s="111" t="s">
        <v>103</v>
      </c>
      <c r="U46" s="104" t="s">
        <v>404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92.456100000000006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91.522199999999998</v>
      </c>
      <c r="Q48" s="2"/>
      <c r="T48" s="111" t="s">
        <v>104</v>
      </c>
      <c r="U48" s="104" t="s">
        <v>662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90.588300000000004</v>
      </c>
      <c r="T49" s="111" t="s">
        <v>105</v>
      </c>
      <c r="U49" s="104" t="s">
        <v>524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89.654399999999995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88.720500000000001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87.786599999999993</v>
      </c>
      <c r="T52" s="111" t="s">
        <v>107</v>
      </c>
      <c r="U52" s="104" t="s">
        <v>663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86.852699999999999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85.918800000000005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84.98490000000001</v>
      </c>
      <c r="T55" s="111" t="s">
        <v>108</v>
      </c>
      <c r="U55" s="104" t="s">
        <v>568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84.051000000000002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7" priority="19">
      <formula>F27&gt;0</formula>
    </cfRule>
    <cfRule type="expression" dxfId="366" priority="20">
      <formula>F27&lt;0</formula>
    </cfRule>
  </conditionalFormatting>
  <conditionalFormatting sqref="F37:F38">
    <cfRule type="expression" dxfId="365" priority="17">
      <formula>F37&gt;0</formula>
    </cfRule>
    <cfRule type="expression" dxfId="364" priority="18">
      <formula>F37&lt;0</formula>
    </cfRule>
  </conditionalFormatting>
  <conditionalFormatting sqref="H27:H32">
    <cfRule type="expression" dxfId="363" priority="15">
      <formula>H27&gt;0</formula>
    </cfRule>
    <cfRule type="expression" dxfId="362" priority="16">
      <formula>H27&lt;0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140.72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140.72</v>
      </c>
      <c r="R4" s="486">
        <v>-2.8E-3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154.792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153.38480000000001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151.9776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150.57040000000001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149.16320000000002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399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147.756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146.34880000000001</v>
      </c>
      <c r="Q49" s="2"/>
      <c r="R49" s="33"/>
      <c r="T49" s="10" t="s">
        <v>103</v>
      </c>
      <c r="U49" s="86" t="s">
        <v>634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144.94159999999999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143.53440000000001</v>
      </c>
      <c r="Q51" s="2"/>
      <c r="R51" s="33"/>
      <c r="T51" s="10" t="s">
        <v>104</v>
      </c>
      <c r="U51" s="86" t="s">
        <v>635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142.12719999999999</v>
      </c>
      <c r="Q52" s="2"/>
      <c r="R52" s="33"/>
      <c r="T52" s="10" t="s">
        <v>105</v>
      </c>
      <c r="U52" s="86" t="s">
        <v>516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140.72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139.31280000000001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137.90559999999999</v>
      </c>
      <c r="Q55" s="2"/>
      <c r="R55" s="33"/>
      <c r="T55" s="10" t="s">
        <v>107</v>
      </c>
      <c r="U55" s="86" t="s">
        <v>636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136.4984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135.09119999999999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133.684</v>
      </c>
      <c r="T58" s="10" t="s">
        <v>108</v>
      </c>
      <c r="U58" s="86" t="s">
        <v>561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132.27679999999998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130.86960000000002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129.4624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128.05520000000001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126.648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7" priority="25">
      <formula>F24&gt;0</formula>
    </cfRule>
    <cfRule type="expression" dxfId="356" priority="26">
      <formula>F24&lt;0</formula>
    </cfRule>
  </conditionalFormatting>
  <conditionalFormatting sqref="H21:H27">
    <cfRule type="expression" dxfId="355" priority="19">
      <formula>H21&gt;0</formula>
    </cfRule>
    <cfRule type="expression" dxfId="354" priority="20">
      <formula>H21&lt;0</formula>
    </cfRule>
  </conditionalFormatting>
  <conditionalFormatting sqref="F21:F23">
    <cfRule type="expression" dxfId="353" priority="5">
      <formula>F21&gt;0</formula>
    </cfRule>
    <cfRule type="expression" dxfId="352" priority="6">
      <formula>F21&lt;0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247.05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247.05</v>
      </c>
      <c r="R4" s="486">
        <v>-1.5599999999999999E-2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3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3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3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3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25" t="s">
        <v>78</v>
      </c>
      <c r="P41" s="82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271.75500000000005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269.28450000000004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266.81400000000002</v>
      </c>
      <c r="Q44" s="2"/>
      <c r="T44" s="132" t="s">
        <v>99</v>
      </c>
      <c r="U44" s="86" t="s">
        <v>664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264.34350000000001</v>
      </c>
      <c r="Q45" s="2"/>
      <c r="T45" s="132" t="s">
        <v>100</v>
      </c>
      <c r="U45" s="86" t="s">
        <v>665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261.87300000000005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259.40250000000003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256.93200000000002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254.46150000000003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251.99100000000001</v>
      </c>
      <c r="Q50" s="2"/>
      <c r="T50" s="132" t="s">
        <v>104</v>
      </c>
      <c r="U50" s="86" t="s">
        <v>666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249.52050000000003</v>
      </c>
      <c r="Q51" s="2"/>
      <c r="T51" s="132" t="s">
        <v>105</v>
      </c>
      <c r="U51" s="86" t="s">
        <v>511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247.05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244.5795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242.10900000000001</v>
      </c>
      <c r="Q54" s="2"/>
      <c r="T54" s="132" t="s">
        <v>107</v>
      </c>
      <c r="U54" s="86" t="s">
        <v>667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239.63849999999999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237.16800000000001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234.69749999999999</v>
      </c>
      <c r="T57" s="132" t="s">
        <v>108</v>
      </c>
      <c r="U57" s="86" t="s">
        <v>569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232.227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229.75650000000002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227.28600000000003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224.81550000000001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222.34500000000003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7" priority="11">
      <formula>F21&gt;0</formula>
    </cfRule>
    <cfRule type="expression" dxfId="346" priority="12">
      <formula>F21&lt;0</formula>
    </cfRule>
  </conditionalFormatting>
  <conditionalFormatting sqref="H21:H23">
    <cfRule type="expression" dxfId="345" priority="9">
      <formula>H21&gt;0</formula>
    </cfRule>
    <cfRule type="expression" dxfId="344" priority="10">
      <formula>H21&lt;0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67.81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67.81</v>
      </c>
      <c r="R4" s="486">
        <v>4.3E-3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25" t="s">
        <v>78</v>
      </c>
      <c r="P40" s="82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74.591000000000008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73.912900000000008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73.234800000000007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72.556700000000006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71.878600000000006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71.200500000000005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70.522400000000005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69.844300000000004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69.166200000000003</v>
      </c>
      <c r="Q49" s="2"/>
      <c r="T49" s="91" t="s">
        <v>121</v>
      </c>
      <c r="U49" s="86" t="s">
        <v>350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68.488100000000003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67.81</v>
      </c>
      <c r="Q51" s="2"/>
      <c r="T51" s="91" t="s">
        <v>104</v>
      </c>
      <c r="U51" s="86" t="s">
        <v>700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67.131900000000002</v>
      </c>
      <c r="Q52" s="2"/>
      <c r="T52" s="91" t="s">
        <v>105</v>
      </c>
      <c r="U52" s="86" t="s">
        <v>328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66.453800000000001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65.775700000000001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65.0976</v>
      </c>
      <c r="T55" s="91" t="s">
        <v>107</v>
      </c>
      <c r="U55" s="86" t="s">
        <v>701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64.419499999999999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63.741399999999999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63.063300000000005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62.385200000000005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61.707100000000004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61.029000000000003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39" priority="15">
      <formula>F29&gt;0</formula>
    </cfRule>
    <cfRule type="expression" dxfId="338" priority="16">
      <formula>F29&lt;0</formula>
    </cfRule>
  </conditionalFormatting>
  <conditionalFormatting sqref="F34:F62">
    <cfRule type="expression" dxfId="337" priority="11">
      <formula>F34&gt;0</formula>
    </cfRule>
    <cfRule type="expression" dxfId="336" priority="12">
      <formula>F34&lt;0</formula>
    </cfRule>
  </conditionalFormatting>
  <conditionalFormatting sqref="F34:F62">
    <cfRule type="expression" dxfId="335" priority="13">
      <formula>F34&gt;0</formula>
    </cfRule>
    <cfRule type="expression" dxfId="334" priority="14">
      <formula>F34&lt;0</formula>
    </cfRule>
  </conditionalFormatting>
  <conditionalFormatting sqref="H29:H62">
    <cfRule type="expression" dxfId="333" priority="9">
      <formula>H29&gt;0</formula>
    </cfRule>
    <cfRule type="expression" dxfId="332" priority="10">
      <formula>H29&lt;0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70.040000000000006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70.040000000000006</v>
      </c>
      <c r="R4" s="505">
        <v>2E-3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77.044000000000011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76.343600000000009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75.643200000000007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74.942800000000005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74.242400000000004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73.542000000000016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72.841600000000014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72.141200000000012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71.44080000000001</v>
      </c>
      <c r="Q49" s="2"/>
      <c r="T49" s="91" t="s">
        <v>103</v>
      </c>
      <c r="U49" s="86" t="s">
        <v>668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70.740400000000008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70.040000000000006</v>
      </c>
      <c r="Q51" s="2"/>
      <c r="T51" s="91" t="s">
        <v>104</v>
      </c>
      <c r="U51" s="86" t="s">
        <v>669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69.339600000000004</v>
      </c>
      <c r="Q52" s="2"/>
      <c r="T52" s="91" t="s">
        <v>105</v>
      </c>
      <c r="U52" s="86" t="s">
        <v>333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68.639200000000002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67.938800000000001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67.238399999999999</v>
      </c>
      <c r="T55" s="91" t="s">
        <v>107</v>
      </c>
      <c r="U55" s="86" t="s">
        <v>670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66.537999999999997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65.837600000000009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65.137200000000007</v>
      </c>
      <c r="T58" s="91" t="s">
        <v>108</v>
      </c>
      <c r="U58" s="86" t="s">
        <v>570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64.436800000000005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63.73640000000001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63.036000000000008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342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373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408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413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448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3" priority="73">
      <formula>F25&gt;0</formula>
    </cfRule>
    <cfRule type="expression" dxfId="322" priority="74">
      <formula>F25&lt;0</formula>
    </cfRule>
  </conditionalFormatting>
  <conditionalFormatting sqref="F57:F64 F66">
    <cfRule type="expression" dxfId="321" priority="69">
      <formula>F57&gt;0</formula>
    </cfRule>
    <cfRule type="expression" dxfId="320" priority="70">
      <formula>F57&lt;0</formula>
    </cfRule>
  </conditionalFormatting>
  <conditionalFormatting sqref="F57:F64 F66">
    <cfRule type="expression" dxfId="319" priority="71">
      <formula>F57&gt;0</formula>
    </cfRule>
    <cfRule type="expression" dxfId="318" priority="72">
      <formula>F57&lt;0</formula>
    </cfRule>
  </conditionalFormatting>
  <conditionalFormatting sqref="H57:H64 H66">
    <cfRule type="expression" dxfId="317" priority="67">
      <formula>H57&gt;0</formula>
    </cfRule>
    <cfRule type="expression" dxfId="316" priority="68">
      <formula>H57&lt;0</formula>
    </cfRule>
  </conditionalFormatting>
  <conditionalFormatting sqref="Q7">
    <cfRule type="expression" dxfId="315" priority="49">
      <formula>Q7&gt;0</formula>
    </cfRule>
    <cfRule type="expression" dxfId="314" priority="50">
      <formula>Q7&lt;0</formula>
    </cfRule>
  </conditionalFormatting>
  <conditionalFormatting sqref="Q8">
    <cfRule type="expression" dxfId="313" priority="47">
      <formula>Q8&gt;0</formula>
    </cfRule>
    <cfRule type="expression" dxfId="312" priority="48">
      <formula>Q8&lt;0</formula>
    </cfRule>
  </conditionalFormatting>
  <conditionalFormatting sqref="F24">
    <cfRule type="expression" dxfId="311" priority="33">
      <formula>F24&gt;0</formula>
    </cfRule>
    <cfRule type="expression" dxfId="310" priority="34">
      <formula>F24&lt;0</formula>
    </cfRule>
  </conditionalFormatting>
  <conditionalFormatting sqref="H24">
    <cfRule type="expression" dxfId="309" priority="31">
      <formula>H24&gt;0</formula>
    </cfRule>
    <cfRule type="expression" dxfId="308" priority="32">
      <formula>H24&lt;0</formula>
    </cfRule>
  </conditionalFormatting>
  <conditionalFormatting sqref="M67">
    <cfRule type="expression" dxfId="307" priority="29">
      <formula>M67&gt;0</formula>
    </cfRule>
    <cfRule type="expression" dxfId="306" priority="30">
      <formula>M67&lt;0</formula>
    </cfRule>
  </conditionalFormatting>
  <conditionalFormatting sqref="F65">
    <cfRule type="expression" dxfId="305" priority="25">
      <formula>F65&gt;0</formula>
    </cfRule>
    <cfRule type="expression" dxfId="304" priority="26">
      <formula>F65&lt;0</formula>
    </cfRule>
  </conditionalFormatting>
  <conditionalFormatting sqref="F65">
    <cfRule type="expression" dxfId="303" priority="27">
      <formula>F65&gt;0</formula>
    </cfRule>
    <cfRule type="expression" dxfId="302" priority="28">
      <formula>F65&lt;0</formula>
    </cfRule>
  </conditionalFormatting>
  <conditionalFormatting sqref="H65">
    <cfRule type="expression" dxfId="301" priority="23">
      <formula>H65&gt;0</formula>
    </cfRule>
    <cfRule type="expression" dxfId="300" priority="24">
      <formula>H65&lt;0</formula>
    </cfRule>
  </conditionalFormatting>
  <conditionalFormatting sqref="F93:F97 H93:H97 H99:H124 F99:F124">
    <cfRule type="expression" dxfId="299" priority="19">
      <formula>F93&gt;0</formula>
    </cfRule>
    <cfRule type="expression" dxfId="298" priority="20">
      <formula>F93&lt;0</formula>
    </cfRule>
  </conditionalFormatting>
  <conditionalFormatting sqref="F125:F132 F134">
    <cfRule type="expression" dxfId="297" priority="15">
      <formula>F125&gt;0</formula>
    </cfRule>
    <cfRule type="expression" dxfId="296" priority="16">
      <formula>F125&lt;0</formula>
    </cfRule>
  </conditionalFormatting>
  <conditionalFormatting sqref="F125:F132 F134">
    <cfRule type="expression" dxfId="295" priority="17">
      <formula>F125&gt;0</formula>
    </cfRule>
    <cfRule type="expression" dxfId="294" priority="18">
      <formula>F125&lt;0</formula>
    </cfRule>
  </conditionalFormatting>
  <conditionalFormatting sqref="H125:H132 H134">
    <cfRule type="expression" dxfId="293" priority="13">
      <formula>H125&gt;0</formula>
    </cfRule>
    <cfRule type="expression" dxfId="292" priority="14">
      <formula>H125&lt;0</formula>
    </cfRule>
  </conditionalFormatting>
  <conditionalFormatting sqref="F92">
    <cfRule type="expression" dxfId="291" priority="11">
      <formula>F92&gt;0</formula>
    </cfRule>
    <cfRule type="expression" dxfId="290" priority="12">
      <formula>F92&lt;0</formula>
    </cfRule>
  </conditionalFormatting>
  <conditionalFormatting sqref="H92">
    <cfRule type="expression" dxfId="289" priority="9">
      <formula>H92&gt;0</formula>
    </cfRule>
    <cfRule type="expression" dxfId="288" priority="10">
      <formula>H92&lt;0</formula>
    </cfRule>
  </conditionalFormatting>
  <conditionalFormatting sqref="F133">
    <cfRule type="expression" dxfId="287" priority="5">
      <formula>F133&gt;0</formula>
    </cfRule>
    <cfRule type="expression" dxfId="286" priority="6">
      <formula>F133&lt;0</formula>
    </cfRule>
  </conditionalFormatting>
  <conditionalFormatting sqref="F133">
    <cfRule type="expression" dxfId="285" priority="7">
      <formula>F133&gt;0</formula>
    </cfRule>
    <cfRule type="expression" dxfId="284" priority="8">
      <formula>F133&lt;0</formula>
    </cfRule>
  </conditionalFormatting>
  <conditionalFormatting sqref="H133">
    <cfRule type="expression" dxfId="283" priority="3">
      <formula>H133&gt;0</formula>
    </cfRule>
    <cfRule type="expression" dxfId="282" priority="4">
      <formula>H133&lt;0</formula>
    </cfRule>
  </conditionalFormatting>
  <conditionalFormatting sqref="F98 H98">
    <cfRule type="expression" dxfId="281" priority="1">
      <formula>F98&gt;0</formula>
    </cfRule>
    <cfRule type="expression" dxfId="2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56.16</v>
      </c>
      <c r="R4" s="507">
        <v>-5.7999999999999996E-3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5616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1856.4699999999971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658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0.13271480435659541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458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25" t="s">
        <v>78</v>
      </c>
      <c r="P42" s="82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61.776000000000003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61.214399999999998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60.652799999999999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60.091200000000001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59.529600000000002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58.967999999999996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58.406399999999998</v>
      </c>
      <c r="Q49" s="2"/>
      <c r="T49" s="91" t="s">
        <v>121</v>
      </c>
      <c r="U49" s="86" t="s">
        <v>337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57.844799999999999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57.283200000000001</v>
      </c>
      <c r="Q51" s="2"/>
      <c r="T51" s="91" t="s">
        <v>104</v>
      </c>
      <c r="U51" s="86" t="s">
        <v>671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56.721599999999995</v>
      </c>
      <c r="Q52" s="2"/>
      <c r="T52" s="91" t="s">
        <v>105</v>
      </c>
      <c r="U52" s="86" t="s">
        <v>327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56.16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55.598399999999998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55.036799999999992</v>
      </c>
      <c r="T55" s="91" t="s">
        <v>107</v>
      </c>
      <c r="U55" s="86" t="s">
        <v>600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54.475199999999994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53.913599999999995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53.351999999999997</v>
      </c>
      <c r="T58" s="91" t="s">
        <v>108</v>
      </c>
      <c r="U58" s="86" t="s">
        <v>571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52.790399999999991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52.2288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51.667200000000001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51.105599999999995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50.543999999999997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79" priority="55">
      <formula>F45&gt;0</formula>
    </cfRule>
    <cfRule type="expression" dxfId="278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7" priority="57">
      <formula>F40&gt;0</formula>
    </cfRule>
    <cfRule type="expression" dxfId="276" priority="58">
      <formula>F40&lt;0</formula>
    </cfRule>
  </conditionalFormatting>
  <conditionalFormatting sqref="F45:F59 F61:F91 F93:F102">
    <cfRule type="expression" dxfId="275" priority="53">
      <formula>F45&gt;0</formula>
    </cfRule>
    <cfRule type="expression" dxfId="274" priority="54">
      <formula>F45&lt;0</formula>
    </cfRule>
  </conditionalFormatting>
  <conditionalFormatting sqref="H40:H59 H61:H91 H93:H102">
    <cfRule type="expression" dxfId="273" priority="51">
      <formula>H40&gt;0</formula>
    </cfRule>
    <cfRule type="expression" dxfId="272" priority="52">
      <formula>H40&lt;0</formula>
    </cfRule>
  </conditionalFormatting>
  <conditionalFormatting sqref="F36:F39">
    <cfRule type="expression" dxfId="271" priority="49">
      <formula>F36&gt;0</formula>
    </cfRule>
    <cfRule type="expression" dxfId="270" priority="50">
      <formula>F36&lt;0</formula>
    </cfRule>
  </conditionalFormatting>
  <conditionalFormatting sqref="H36:H39">
    <cfRule type="expression" dxfId="269" priority="47">
      <formula>H36&gt;0</formula>
    </cfRule>
    <cfRule type="expression" dxfId="268" priority="48">
      <formula>H36&lt;0</formula>
    </cfRule>
  </conditionalFormatting>
  <conditionalFormatting sqref="Q7">
    <cfRule type="expression" dxfId="267" priority="41">
      <formula>Q7&gt;0</formula>
    </cfRule>
    <cfRule type="expression" dxfId="266" priority="42">
      <formula>Q7&lt;0</formula>
    </cfRule>
  </conditionalFormatting>
  <conditionalFormatting sqref="Q8">
    <cfRule type="expression" dxfId="265" priority="39">
      <formula>Q8&gt;0</formula>
    </cfRule>
    <cfRule type="expression" dxfId="264" priority="40">
      <formula>Q8&lt;0</formula>
    </cfRule>
  </conditionalFormatting>
  <conditionalFormatting sqref="Q10">
    <cfRule type="expression" dxfId="263" priority="37">
      <formula>Q10&gt;0</formula>
    </cfRule>
    <cfRule type="expression" dxfId="262" priority="38">
      <formula>Q10&lt;0</formula>
    </cfRule>
  </conditionalFormatting>
  <conditionalFormatting sqref="F60">
    <cfRule type="expression" dxfId="261" priority="35">
      <formula>F60&gt;0</formula>
    </cfRule>
    <cfRule type="expression" dxfId="260" priority="36">
      <formula>F60&lt;0</formula>
    </cfRule>
  </conditionalFormatting>
  <conditionalFormatting sqref="F60">
    <cfRule type="expression" dxfId="259" priority="33">
      <formula>F60&gt;0</formula>
    </cfRule>
    <cfRule type="expression" dxfId="258" priority="34">
      <formula>F60&lt;0</formula>
    </cfRule>
  </conditionalFormatting>
  <conditionalFormatting sqref="H60">
    <cfRule type="expression" dxfId="257" priority="31">
      <formula>H60&gt;0</formula>
    </cfRule>
    <cfRule type="expression" dxfId="256" priority="32">
      <formula>H60&lt;0</formula>
    </cfRule>
  </conditionalFormatting>
  <conditionalFormatting sqref="F92">
    <cfRule type="expression" dxfId="255" priority="29">
      <formula>F92&gt;0</formula>
    </cfRule>
    <cfRule type="expression" dxfId="254" priority="30">
      <formula>F92&lt;0</formula>
    </cfRule>
  </conditionalFormatting>
  <conditionalFormatting sqref="F92">
    <cfRule type="expression" dxfId="253" priority="27">
      <formula>F92&gt;0</formula>
    </cfRule>
    <cfRule type="expression" dxfId="252" priority="28">
      <formula>F92&lt;0</formula>
    </cfRule>
  </conditionalFormatting>
  <conditionalFormatting sqref="H92">
    <cfRule type="expression" dxfId="251" priority="25">
      <formula>H92&gt;0</formula>
    </cfRule>
    <cfRule type="expression" dxfId="250" priority="26">
      <formula>H92&lt;0</formula>
    </cfRule>
  </conditionalFormatting>
  <conditionalFormatting sqref="F169:F183 F185:F215 F217:F226">
    <cfRule type="expression" dxfId="249" priority="21">
      <formula>F169&gt;0</formula>
    </cfRule>
    <cfRule type="expression" dxfId="248" priority="22">
      <formula>F169&lt;0</formula>
    </cfRule>
  </conditionalFormatting>
  <conditionalFormatting sqref="F164:F168">
    <cfRule type="expression" dxfId="247" priority="23">
      <formula>F164&gt;0</formula>
    </cfRule>
    <cfRule type="expression" dxfId="246" priority="24">
      <formula>F164&lt;0</formula>
    </cfRule>
  </conditionalFormatting>
  <conditionalFormatting sqref="F169:F183 F185:F215 F217:F226">
    <cfRule type="expression" dxfId="245" priority="19">
      <formula>F169&gt;0</formula>
    </cfRule>
    <cfRule type="expression" dxfId="244" priority="20">
      <formula>F169&lt;0</formula>
    </cfRule>
  </conditionalFormatting>
  <conditionalFormatting sqref="H164:H183 H185:H215 H217:H226">
    <cfRule type="expression" dxfId="243" priority="17">
      <formula>H164&gt;0</formula>
    </cfRule>
    <cfRule type="expression" dxfId="242" priority="18">
      <formula>H164&lt;0</formula>
    </cfRule>
  </conditionalFormatting>
  <conditionalFormatting sqref="F160:F163">
    <cfRule type="expression" dxfId="241" priority="15">
      <formula>F160&gt;0</formula>
    </cfRule>
    <cfRule type="expression" dxfId="240" priority="16">
      <formula>F160&lt;0</formula>
    </cfRule>
  </conditionalFormatting>
  <conditionalFormatting sqref="H160:H163">
    <cfRule type="expression" dxfId="239" priority="13">
      <formula>H160&gt;0</formula>
    </cfRule>
    <cfRule type="expression" dxfId="238" priority="14">
      <formula>H160&lt;0</formula>
    </cfRule>
  </conditionalFormatting>
  <conditionalFormatting sqref="F184">
    <cfRule type="expression" dxfId="237" priority="11">
      <formula>F184&gt;0</formula>
    </cfRule>
    <cfRule type="expression" dxfId="236" priority="12">
      <formula>F184&lt;0</formula>
    </cfRule>
  </conditionalFormatting>
  <conditionalFormatting sqref="F184">
    <cfRule type="expression" dxfId="235" priority="9">
      <formula>F184&gt;0</formula>
    </cfRule>
    <cfRule type="expression" dxfId="234" priority="10">
      <formula>F184&lt;0</formula>
    </cfRule>
  </conditionalFormatting>
  <conditionalFormatting sqref="H184">
    <cfRule type="expression" dxfId="233" priority="7">
      <formula>H184&gt;0</formula>
    </cfRule>
    <cfRule type="expression" dxfId="232" priority="8">
      <formula>H184&lt;0</formula>
    </cfRule>
  </conditionalFormatting>
  <conditionalFormatting sqref="F216">
    <cfRule type="expression" dxfId="231" priority="5">
      <formula>F216&gt;0</formula>
    </cfRule>
    <cfRule type="expression" dxfId="230" priority="6">
      <formula>F216&lt;0</formula>
    </cfRule>
  </conditionalFormatting>
  <conditionalFormatting sqref="F216">
    <cfRule type="expression" dxfId="229" priority="3">
      <formula>F216&gt;0</formula>
    </cfRule>
    <cfRule type="expression" dxfId="228" priority="4">
      <formula>F216&lt;0</formula>
    </cfRule>
  </conditionalFormatting>
  <conditionalFormatting sqref="H216">
    <cfRule type="expression" dxfId="227" priority="1">
      <formula>H216&gt;0</formula>
    </cfRule>
    <cfRule type="expression" dxfId="226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336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811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816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19.5</v>
      </c>
      <c r="R4" s="486">
        <v>-6.0000000000000001E-3</v>
      </c>
      <c r="U4" t="s">
        <v>817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5850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178.9700000000048</v>
      </c>
      <c r="R7">
        <v>200</v>
      </c>
      <c r="T7" s="1">
        <v>43103</v>
      </c>
      <c r="U7" t="s">
        <v>883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-106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-1.7797179314976496E-2</v>
      </c>
      <c r="U9" t="s">
        <v>975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1.4769230769230769E-2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6" si="0">C21*(E21-D21)</f>
        <v>12.999999999999901</v>
      </c>
      <c r="G21" s="39">
        <f t="shared" ref="G21:G26" si="1">D21*C21</f>
        <v>2128</v>
      </c>
      <c r="H21" s="226">
        <f t="shared" ref="H21:H26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3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3">
        <v>143</v>
      </c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21.450000000000003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21.255000000000003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21.060000000000002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20.865000000000002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20.67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20.475000000000001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20.28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20.085000000000001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19.89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19.695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19.5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19.305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19.11</v>
      </c>
      <c r="Q55" s="81"/>
    </row>
    <row r="56" spans="1:18" x14ac:dyDescent="0.25">
      <c r="O56" s="81">
        <v>0.97</v>
      </c>
      <c r="P56" s="81">
        <f t="shared" si="3"/>
        <v>18.914999999999999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18.72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3"/>
        <v>18.524999999999999</v>
      </c>
      <c r="Q58" s="81"/>
    </row>
    <row r="59" spans="1:18" x14ac:dyDescent="0.25">
      <c r="A59" s="379" t="s">
        <v>336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18.329999999999998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18.135000000000002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17.940000000000001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17.745000000000001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17.55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370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6">C87*(E87-D87)</f>
        <v>-53.688000000000216</v>
      </c>
      <c r="G87" s="776">
        <f t="shared" ref="G87:G106" si="7">D87*C87</f>
        <v>2532.8879999999999</v>
      </c>
      <c r="H87" s="777">
        <f t="shared" ref="H87:H106" si="8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6"/>
        <v>-150.49599999999998</v>
      </c>
      <c r="G88" s="776">
        <f t="shared" si="7"/>
        <v>4907.2960000000003</v>
      </c>
      <c r="H88" s="778">
        <f t="shared" si="8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6"/>
        <v>31.056000000000097</v>
      </c>
      <c r="G89" s="776">
        <f t="shared" si="7"/>
        <v>2403.3440000000001</v>
      </c>
      <c r="H89" s="778">
        <f t="shared" si="8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6"/>
        <v>300.49599999999998</v>
      </c>
      <c r="G90" s="776">
        <f t="shared" si="7"/>
        <v>2357.1039999999998</v>
      </c>
      <c r="H90" s="778">
        <f t="shared" si="8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6"/>
        <v>-990.89999999999986</v>
      </c>
      <c r="G91" s="776">
        <f t="shared" si="7"/>
        <v>4085.1</v>
      </c>
      <c r="H91" s="778">
        <f t="shared" si="8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6"/>
        <v>-1311.3</v>
      </c>
      <c r="G92" s="776">
        <f t="shared" si="7"/>
        <v>4085.1</v>
      </c>
      <c r="H92" s="778">
        <f t="shared" si="8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6"/>
        <v>-749.14400000000001</v>
      </c>
      <c r="G93" s="776">
        <f t="shared" si="7"/>
        <v>2229.1440000000002</v>
      </c>
      <c r="H93" s="778">
        <f t="shared" si="8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6"/>
        <v>-925.93800000000033</v>
      </c>
      <c r="G94" s="776">
        <f t="shared" si="7"/>
        <v>3984.1379999999999</v>
      </c>
      <c r="H94" s="778">
        <f t="shared" si="8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6"/>
        <v>-642.77000000000021</v>
      </c>
      <c r="G95" s="776">
        <f t="shared" si="7"/>
        <v>2489.77</v>
      </c>
      <c r="H95" s="778">
        <f t="shared" si="8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6"/>
        <v>-538.16399999999976</v>
      </c>
      <c r="G96" s="776">
        <f t="shared" si="7"/>
        <v>3925.7639999999997</v>
      </c>
      <c r="H96" s="778">
        <f t="shared" si="8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6"/>
        <v>-1031.4000000000001</v>
      </c>
      <c r="G97" s="776">
        <f t="shared" si="7"/>
        <v>3925.7999999999997</v>
      </c>
      <c r="H97" s="778">
        <f t="shared" si="8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6"/>
        <v>-1115.3799999999999</v>
      </c>
      <c r="G98" s="776">
        <f t="shared" si="7"/>
        <v>5505.78</v>
      </c>
      <c r="H98" s="778">
        <f t="shared" si="8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6"/>
        <v>-1434.58</v>
      </c>
      <c r="G99" s="776">
        <f t="shared" si="7"/>
        <v>5505.78</v>
      </c>
      <c r="H99" s="778">
        <f t="shared" si="8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6"/>
        <v>-2289.6000000000008</v>
      </c>
      <c r="G100" s="776">
        <f t="shared" si="7"/>
        <v>7761.6</v>
      </c>
      <c r="H100" s="778">
        <f t="shared" si="8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6"/>
        <v>-1871.0440000000003</v>
      </c>
      <c r="G101" s="776">
        <f t="shared" si="7"/>
        <v>5345.8440000000001</v>
      </c>
      <c r="H101" s="778">
        <f t="shared" si="8"/>
        <v>-0.34999973811431839</v>
      </c>
      <c r="I101" s="779" t="s">
        <v>803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6"/>
        <v>-1072.2600000000004</v>
      </c>
      <c r="G102" s="776">
        <f t="shared" si="7"/>
        <v>4124.26</v>
      </c>
      <c r="H102" s="778">
        <f t="shared" si="8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6"/>
        <v>-912.00000000000045</v>
      </c>
      <c r="G103" s="776">
        <f t="shared" si="7"/>
        <v>4124</v>
      </c>
      <c r="H103" s="778">
        <f t="shared" si="8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6"/>
        <v>-964</v>
      </c>
      <c r="G104" s="776">
        <f t="shared" si="7"/>
        <v>4104</v>
      </c>
      <c r="H104" s="778">
        <f t="shared" si="8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6"/>
        <v>-260.04000000000008</v>
      </c>
      <c r="G105" s="776">
        <f t="shared" si="7"/>
        <v>4104.04</v>
      </c>
      <c r="H105" s="778">
        <f t="shared" si="8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6"/>
        <v>200.9999999999998</v>
      </c>
      <c r="G106" s="776">
        <f t="shared" si="7"/>
        <v>1973</v>
      </c>
      <c r="H106" s="778">
        <f t="shared" si="8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25" priority="99">
      <formula>F27&gt;0</formula>
    </cfRule>
    <cfRule type="expression" dxfId="224" priority="100">
      <formula>F27&lt;0</formula>
    </cfRule>
  </conditionalFormatting>
  <conditionalFormatting sqref="H27:H28">
    <cfRule type="expression" dxfId="223" priority="97">
      <formula>H27&gt;0</formula>
    </cfRule>
    <cfRule type="expression" dxfId="222" priority="98">
      <formula>H27&lt;0</formula>
    </cfRule>
  </conditionalFormatting>
  <conditionalFormatting sqref="H29:H30">
    <cfRule type="expression" dxfId="221" priority="93">
      <formula>H29&gt;0</formula>
    </cfRule>
    <cfRule type="expression" dxfId="220" priority="94">
      <formula>H29&lt;0</formula>
    </cfRule>
  </conditionalFormatting>
  <conditionalFormatting sqref="H31:H55">
    <cfRule type="expression" dxfId="219" priority="91">
      <formula>H31&gt;0</formula>
    </cfRule>
    <cfRule type="expression" dxfId="218" priority="92">
      <formula>H31&lt;0</formula>
    </cfRule>
  </conditionalFormatting>
  <conditionalFormatting sqref="F31">
    <cfRule type="expression" dxfId="217" priority="85">
      <formula>F31&gt;0</formula>
    </cfRule>
    <cfRule type="expression" dxfId="216" priority="86">
      <formula>F31&lt;0</formula>
    </cfRule>
  </conditionalFormatting>
  <conditionalFormatting sqref="I25:I27">
    <cfRule type="expression" dxfId="215" priority="83">
      <formula>I25&gt;0</formula>
    </cfRule>
    <cfRule type="expression" dxfId="214" priority="84">
      <formula>I25&lt;0</formula>
    </cfRule>
  </conditionalFormatting>
  <conditionalFormatting sqref="I28">
    <cfRule type="expression" dxfId="213" priority="81">
      <formula>I28&gt;0</formula>
    </cfRule>
    <cfRule type="expression" dxfId="212" priority="82">
      <formula>I28&lt;0</formula>
    </cfRule>
  </conditionalFormatting>
  <conditionalFormatting sqref="I29">
    <cfRule type="expression" dxfId="211" priority="79">
      <formula>I29&gt;0</formula>
    </cfRule>
    <cfRule type="expression" dxfId="210" priority="80">
      <formula>I29&lt;0</formula>
    </cfRule>
  </conditionalFormatting>
  <conditionalFormatting sqref="I30:I33 I35 I38:J38 I40:J55">
    <cfRule type="expression" dxfId="209" priority="77">
      <formula>I30&gt;0</formula>
    </cfRule>
    <cfRule type="expression" dxfId="208" priority="78">
      <formula>I30&lt;0</formula>
    </cfRule>
  </conditionalFormatting>
  <conditionalFormatting sqref="I21:J24">
    <cfRule type="expression" dxfId="207" priority="75">
      <formula>I21&gt;0</formula>
    </cfRule>
    <cfRule type="expression" dxfId="206" priority="76">
      <formula>I21&lt;0</formula>
    </cfRule>
  </conditionalFormatting>
  <conditionalFormatting sqref="F32:F55">
    <cfRule type="expression" dxfId="205" priority="73">
      <formula>F32&gt;0</formula>
    </cfRule>
    <cfRule type="expression" dxfId="204" priority="74">
      <formula>F32&lt;0</formula>
    </cfRule>
  </conditionalFormatting>
  <conditionalFormatting sqref="Q8">
    <cfRule type="expression" dxfId="203" priority="69">
      <formula>Q8&gt;0</formula>
    </cfRule>
    <cfRule type="expression" dxfId="202" priority="70">
      <formula>Q8&lt;0</formula>
    </cfRule>
  </conditionalFormatting>
  <conditionalFormatting sqref="Q7">
    <cfRule type="expression" dxfId="201" priority="71">
      <formula>Q7&gt;0</formula>
    </cfRule>
    <cfRule type="expression" dxfId="200" priority="72">
      <formula>Q7&lt;0</formula>
    </cfRule>
  </conditionalFormatting>
  <conditionalFormatting sqref="F82">
    <cfRule type="expression" dxfId="199" priority="57">
      <formula>F82&gt;0</formula>
    </cfRule>
    <cfRule type="expression" dxfId="198" priority="58">
      <formula>F82&lt;0</formula>
    </cfRule>
  </conditionalFormatting>
  <conditionalFormatting sqref="H82">
    <cfRule type="expression" dxfId="197" priority="55">
      <formula>H82&gt;0</formula>
    </cfRule>
    <cfRule type="expression" dxfId="196" priority="56">
      <formula>H82&lt;0</formula>
    </cfRule>
  </conditionalFormatting>
  <conditionalFormatting sqref="I82">
    <cfRule type="expression" dxfId="195" priority="43">
      <formula>I82&gt;0</formula>
    </cfRule>
    <cfRule type="expression" dxfId="194" priority="44">
      <formula>I82&lt;0</formula>
    </cfRule>
  </conditionalFormatting>
  <conditionalFormatting sqref="F25:F26">
    <cfRule type="expression" dxfId="193" priority="39">
      <formula>F25&gt;0</formula>
    </cfRule>
    <cfRule type="expression" dxfId="192" priority="40">
      <formula>F25&lt;0</formula>
    </cfRule>
  </conditionalFormatting>
  <conditionalFormatting sqref="H25:H26">
    <cfRule type="expression" dxfId="191" priority="37">
      <formula>H25&gt;0</formula>
    </cfRule>
    <cfRule type="expression" dxfId="190" priority="38">
      <formula>H25&lt;0</formula>
    </cfRule>
  </conditionalFormatting>
  <conditionalFormatting sqref="F88:F92">
    <cfRule type="expression" dxfId="189" priority="35">
      <formula>F88&gt;0</formula>
    </cfRule>
    <cfRule type="expression" dxfId="188" priority="36">
      <formula>F88&lt;0</formula>
    </cfRule>
  </conditionalFormatting>
  <conditionalFormatting sqref="H88:H90">
    <cfRule type="expression" dxfId="187" priority="33">
      <formula>H88&gt;0</formula>
    </cfRule>
    <cfRule type="expression" dxfId="186" priority="34">
      <formula>H88&lt;0</formula>
    </cfRule>
  </conditionalFormatting>
  <conditionalFormatting sqref="H91:H92">
    <cfRule type="expression" dxfId="185" priority="31">
      <formula>H91&gt;0</formula>
    </cfRule>
    <cfRule type="expression" dxfId="184" priority="32">
      <formula>H91&lt;0</formula>
    </cfRule>
  </conditionalFormatting>
  <conditionalFormatting sqref="H93:H118">
    <cfRule type="expression" dxfId="183" priority="29">
      <formula>H93&gt;0</formula>
    </cfRule>
    <cfRule type="expression" dxfId="182" priority="30">
      <formula>H93&lt;0</formula>
    </cfRule>
  </conditionalFormatting>
  <conditionalFormatting sqref="F83:F86">
    <cfRule type="expression" dxfId="181" priority="27">
      <formula>F83&gt;0</formula>
    </cfRule>
    <cfRule type="expression" dxfId="180" priority="28">
      <formula>F83&lt;0</formula>
    </cfRule>
  </conditionalFormatting>
  <conditionalFormatting sqref="H83:H86">
    <cfRule type="expression" dxfId="179" priority="25">
      <formula>H83&gt;0</formula>
    </cfRule>
    <cfRule type="expression" dxfId="178" priority="26">
      <formula>H83&lt;0</formula>
    </cfRule>
  </conditionalFormatting>
  <conditionalFormatting sqref="F93">
    <cfRule type="expression" dxfId="177" priority="23">
      <formula>F93&gt;0</formula>
    </cfRule>
    <cfRule type="expression" dxfId="176" priority="24">
      <formula>F93&lt;0</formula>
    </cfRule>
  </conditionalFormatting>
  <conditionalFormatting sqref="I87:I89">
    <cfRule type="expression" dxfId="175" priority="21">
      <formula>I87&gt;0</formula>
    </cfRule>
    <cfRule type="expression" dxfId="174" priority="22">
      <formula>I87&lt;0</formula>
    </cfRule>
  </conditionalFormatting>
  <conditionalFormatting sqref="I90">
    <cfRule type="expression" dxfId="173" priority="19">
      <formula>I90&gt;0</formula>
    </cfRule>
    <cfRule type="expression" dxfId="172" priority="20">
      <formula>I90&lt;0</formula>
    </cfRule>
  </conditionalFormatting>
  <conditionalFormatting sqref="I91">
    <cfRule type="expression" dxfId="171" priority="17">
      <formula>I91&gt;0</formula>
    </cfRule>
    <cfRule type="expression" dxfId="170" priority="18">
      <formula>I91&lt;0</formula>
    </cfRule>
  </conditionalFormatting>
  <conditionalFormatting sqref="I92:I95 I97 I100 I102:I118">
    <cfRule type="expression" dxfId="169" priority="15">
      <formula>I92&gt;0</formula>
    </cfRule>
    <cfRule type="expression" dxfId="168" priority="16">
      <formula>I92&lt;0</formula>
    </cfRule>
  </conditionalFormatting>
  <conditionalFormatting sqref="I83:I86">
    <cfRule type="expression" dxfId="167" priority="13">
      <formula>I83&gt;0</formula>
    </cfRule>
    <cfRule type="expression" dxfId="166" priority="14">
      <formula>I83&lt;0</formula>
    </cfRule>
  </conditionalFormatting>
  <conditionalFormatting sqref="F94:F118">
    <cfRule type="expression" dxfId="165" priority="11">
      <formula>F94&gt;0</formula>
    </cfRule>
    <cfRule type="expression" dxfId="164" priority="12">
      <formula>F94&lt;0</formula>
    </cfRule>
  </conditionalFormatting>
  <conditionalFormatting sqref="F87">
    <cfRule type="expression" dxfId="163" priority="9">
      <formula>F87&gt;0</formula>
    </cfRule>
    <cfRule type="expression" dxfId="162" priority="10">
      <formula>F87&lt;0</formula>
    </cfRule>
  </conditionalFormatting>
  <conditionalFormatting sqref="H87">
    <cfRule type="expression" dxfId="161" priority="7">
      <formula>H87&gt;0</formula>
    </cfRule>
    <cfRule type="expression" dxfId="160" priority="8">
      <formula>H87&lt;0</formula>
    </cfRule>
  </conditionalFormatting>
  <conditionalFormatting sqref="F21:F24">
    <cfRule type="expression" dxfId="159" priority="5">
      <formula>F21&gt;0</formula>
    </cfRule>
    <cfRule type="expression" dxfId="158" priority="6">
      <formula>F21&lt;0</formula>
    </cfRule>
  </conditionalFormatting>
  <conditionalFormatting sqref="H21:H24">
    <cfRule type="expression" dxfId="157" priority="3">
      <formula>H21&gt;0</formula>
    </cfRule>
    <cfRule type="expression" dxfId="156" priority="4">
      <formula>H21&lt;0</formula>
    </cfRule>
  </conditionalFormatting>
  <conditionalFormatting sqref="J25:J37">
    <cfRule type="expression" dxfId="155" priority="1">
      <formula>J25&gt;0</formula>
    </cfRule>
    <cfRule type="expression" dxfId="15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103.59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103.59</v>
      </c>
      <c r="R4" s="486">
        <v>-1.2500000000000001E-2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25" t="s">
        <v>78</v>
      </c>
      <c r="P40" s="82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113.94900000000001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112.91310000000001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111.87720000000002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110.8413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109.80540000000001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108.76950000000001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107.73360000000001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106.69770000000001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105.6618</v>
      </c>
      <c r="Q49" s="2"/>
      <c r="T49" s="91" t="s">
        <v>103</v>
      </c>
      <c r="U49" s="86" t="s">
        <v>529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104.6259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103.59</v>
      </c>
      <c r="Q51" s="2"/>
      <c r="T51" s="91" t="s">
        <v>104</v>
      </c>
      <c r="U51" s="86" t="s">
        <v>672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102.55410000000001</v>
      </c>
      <c r="Q52" s="2"/>
      <c r="T52" s="91" t="s">
        <v>105</v>
      </c>
      <c r="U52" s="86" t="s">
        <v>673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101.51820000000001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100.4823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99.446399999999997</v>
      </c>
      <c r="T55" s="91" t="s">
        <v>107</v>
      </c>
      <c r="U55" s="86" t="s">
        <v>674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98.410499999999999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97.374600000000001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96.338700000000003</v>
      </c>
      <c r="T58" s="91" t="s">
        <v>108</v>
      </c>
      <c r="U58" s="86" t="s">
        <v>551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95.302800000000005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94.266900000000007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93.231000000000009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713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8.0500000000000007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8.0500000000000007</v>
      </c>
      <c r="R4" s="486">
        <v>2.1600000000000001E-2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713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512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25" t="s">
        <v>78</v>
      </c>
      <c r="P40" s="825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8.8550000000000022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8.7745000000000015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8.6940000000000008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297</v>
      </c>
      <c r="J44" s="39"/>
      <c r="K44" s="39"/>
      <c r="O44" s="81">
        <v>1.07</v>
      </c>
      <c r="P44" s="81">
        <f t="shared" si="7"/>
        <v>8.6135000000000019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8.5330000000000013</v>
      </c>
      <c r="Q45" s="2"/>
      <c r="T45" s="91" t="s">
        <v>99</v>
      </c>
      <c r="U45" s="86" t="s">
        <v>675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8.4525000000000006</v>
      </c>
      <c r="Q46" s="2"/>
      <c r="T46" s="91" t="s">
        <v>100</v>
      </c>
      <c r="U46" s="86" t="s">
        <v>676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304</v>
      </c>
      <c r="J47" s="39"/>
      <c r="K47" s="39"/>
      <c r="O47" s="81">
        <v>1.04</v>
      </c>
      <c r="P47" s="81">
        <f t="shared" si="7"/>
        <v>8.3720000000000017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8.291500000000001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8.2110000000000003</v>
      </c>
      <c r="Q49" s="2"/>
      <c r="T49" s="91" t="s">
        <v>121</v>
      </c>
      <c r="U49" s="86" t="s">
        <v>434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8.1305000000000014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8.0500000000000007</v>
      </c>
      <c r="Q51" s="2"/>
      <c r="T51" s="91" t="s">
        <v>104</v>
      </c>
      <c r="U51" s="86" t="s">
        <v>677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7.9695000000000009</v>
      </c>
      <c r="Q52" s="2"/>
      <c r="T52" s="91" t="s">
        <v>105</v>
      </c>
      <c r="U52" s="86" t="s">
        <v>534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7.8890000000000002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7.8085000000000004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7.7280000000000006</v>
      </c>
      <c r="T55" s="91" t="s">
        <v>107</v>
      </c>
      <c r="U55" s="86" t="s">
        <v>678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7.6475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7.5670000000000002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7.4865000000000013</v>
      </c>
      <c r="T58" s="91" t="s">
        <v>108</v>
      </c>
      <c r="U58" s="86" t="s">
        <v>572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7.4060000000000006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7.3255000000000008</v>
      </c>
    </row>
    <row r="61" spans="1:21" x14ac:dyDescent="0.25">
      <c r="A61" t="s">
        <v>356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7.245000000000001</v>
      </c>
    </row>
    <row r="62" spans="1:21" x14ac:dyDescent="0.25">
      <c r="A62" t="s">
        <v>363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364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407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410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456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460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473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474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68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1">
        <v>43133</v>
      </c>
    </row>
    <row r="2" spans="1:40" x14ac:dyDescent="0.25">
      <c r="A2" s="6" t="s">
        <v>55</v>
      </c>
      <c r="B2" s="78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3"/>
      <c r="O2" s="11" t="s">
        <v>57</v>
      </c>
      <c r="Q2">
        <f>C24-H24</f>
        <v>50</v>
      </c>
      <c r="T2" s="1">
        <v>43096</v>
      </c>
      <c r="U2" t="s">
        <v>850</v>
      </c>
      <c r="W2" t="s">
        <v>848</v>
      </c>
      <c r="X2" s="755" t="s">
        <v>832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4"/>
      <c r="O3" s="11" t="s">
        <v>58</v>
      </c>
      <c r="Q3" s="225">
        <f>(F24-K24-M24)/Q2</f>
        <v>71.650000000000006</v>
      </c>
      <c r="U3" t="s">
        <v>851</v>
      </c>
      <c r="X3" s="755" t="s">
        <v>833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81.059899999999999</v>
      </c>
      <c r="R4" s="486">
        <v>8.3999999999999995E-3</v>
      </c>
      <c r="U4" t="s">
        <v>852</v>
      </c>
      <c r="X4" s="755" t="s">
        <v>834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5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4052.9949999999999</v>
      </c>
      <c r="T5" s="1"/>
      <c r="X5" s="755" t="s">
        <v>835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1" t="s">
        <v>859</v>
      </c>
      <c r="AF5" s="754" t="s">
        <v>859</v>
      </c>
      <c r="AG5" s="754" t="s">
        <v>859</v>
      </c>
      <c r="AH5" s="785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862</v>
      </c>
      <c r="X6" s="755" t="s">
        <v>836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5"/>
      <c r="AI6" s="754"/>
      <c r="AK6" s="754"/>
      <c r="AL6" s="754"/>
      <c r="AM6" s="754"/>
      <c r="AN6" s="754"/>
    </row>
    <row r="7" spans="1:40" x14ac:dyDescent="0.25">
      <c r="A7" s="621"/>
      <c r="B7" s="786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1280.6249999999895</v>
      </c>
      <c r="R7">
        <v>50</v>
      </c>
      <c r="X7" s="755" t="s">
        <v>837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5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470.49499999999944</v>
      </c>
      <c r="T8" s="1">
        <v>43109</v>
      </c>
      <c r="U8" t="s">
        <v>898</v>
      </c>
      <c r="X8" s="755" t="s">
        <v>849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5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0.13133147243544993</v>
      </c>
      <c r="U9" t="s">
        <v>918</v>
      </c>
      <c r="X9" s="755" t="s">
        <v>860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5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861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2.5660036590225255E-2</v>
      </c>
      <c r="R11">
        <f>0.52</f>
        <v>0.52</v>
      </c>
      <c r="T11" s="1">
        <v>43112</v>
      </c>
      <c r="U11" t="s">
        <v>915</v>
      </c>
      <c r="X11" s="755" t="s">
        <v>846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919</v>
      </c>
      <c r="W13" t="s">
        <v>847</v>
      </c>
      <c r="X13" s="755" t="s">
        <v>838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917</v>
      </c>
      <c r="X14" s="755" t="s">
        <v>839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916</v>
      </c>
      <c r="X15" s="755" t="s">
        <v>840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841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935</v>
      </c>
      <c r="X17" s="755" t="s">
        <v>842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952</v>
      </c>
      <c r="X18" s="755" t="s">
        <v>843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920</v>
      </c>
      <c r="X19" s="755" t="s">
        <v>844</v>
      </c>
      <c r="Y19" s="757">
        <v>0.03</v>
      </c>
      <c r="Z19" s="757">
        <v>0.05</v>
      </c>
      <c r="AA19" s="81" t="s">
        <v>859</v>
      </c>
      <c r="AB19" s="2" t="s">
        <v>859</v>
      </c>
      <c r="AC19" s="781" t="s">
        <v>859</v>
      </c>
      <c r="AD19" s="754" t="s">
        <v>859</v>
      </c>
      <c r="AE19" s="754" t="s">
        <v>859</v>
      </c>
      <c r="AF19" s="754">
        <v>0.02</v>
      </c>
      <c r="AG19" s="754" t="s">
        <v>859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845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837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849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861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846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512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796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806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863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25" t="s">
        <v>78</v>
      </c>
      <c r="P42" s="825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868</v>
      </c>
      <c r="J43" s="10"/>
      <c r="K43" s="39">
        <v>419</v>
      </c>
      <c r="O43" s="81">
        <v>1.1000000000000001</v>
      </c>
      <c r="P43" s="81">
        <f>O43*$Q$4</f>
        <v>89.165890000000005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895</v>
      </c>
      <c r="J44" s="10"/>
      <c r="K44" s="39">
        <v>481</v>
      </c>
      <c r="O44" s="81">
        <v>1.0900000000000001</v>
      </c>
      <c r="P44" s="81">
        <f t="shared" ref="P44:P63" si="23">O44*$Q$4</f>
        <v>88.355291000000008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87.544691999999998</v>
      </c>
      <c r="Q45" s="2"/>
      <c r="T45" s="91" t="s">
        <v>99</v>
      </c>
      <c r="U45" s="86" t="s">
        <v>679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86.734093000000001</v>
      </c>
      <c r="Q46" s="2"/>
      <c r="T46" s="91" t="s">
        <v>100</v>
      </c>
      <c r="U46" s="86" t="s">
        <v>680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85.923494000000005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85.112895000000009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84.302295999999998</v>
      </c>
      <c r="Q49" s="2"/>
      <c r="T49" s="91" t="s">
        <v>103</v>
      </c>
      <c r="U49" s="86" t="s">
        <v>573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83.491697000000002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82.681098000000006</v>
      </c>
      <c r="Q51" s="2"/>
      <c r="T51" s="91" t="s">
        <v>104</v>
      </c>
      <c r="U51" s="86" t="s">
        <v>681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81.870498999999995</v>
      </c>
      <c r="Q52" s="2"/>
      <c r="T52" s="91" t="s">
        <v>105</v>
      </c>
      <c r="U52" s="86" t="s">
        <v>424</v>
      </c>
      <c r="V52" s="86"/>
    </row>
    <row r="53" spans="1:22" x14ac:dyDescent="0.25">
      <c r="O53" s="81">
        <v>1</v>
      </c>
      <c r="P53" s="81">
        <f t="shared" si="23"/>
        <v>81.059899999999999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80.249301000000003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79.438701999999992</v>
      </c>
      <c r="Q55" s="2"/>
      <c r="T55" s="91" t="s">
        <v>107</v>
      </c>
      <c r="U55" s="86" t="s">
        <v>682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78.628102999999996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77.817504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77.006904999999989</v>
      </c>
      <c r="T58" s="91" t="s">
        <v>108</v>
      </c>
      <c r="U58" s="86" t="s">
        <v>574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76.196305999999993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75.385706999999996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74.575108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73.764509000000004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72.953910000000008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2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512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306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318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348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368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383</v>
      </c>
      <c r="J182" s="370"/>
      <c r="K182" s="370"/>
      <c r="L182" s="370"/>
    </row>
    <row r="183" spans="1:12" x14ac:dyDescent="0.25">
      <c r="A183" s="370" t="s">
        <v>368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406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348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419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437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440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454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406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743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730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7" priority="80">
      <formula>F24&gt;0</formula>
    </cfRule>
    <cfRule type="expression" dxfId="11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63">
      <formula>F30&gt;0</formula>
    </cfRule>
    <cfRule type="expression" dxfId="114" priority="64">
      <formula>F30&lt;0</formula>
    </cfRule>
  </conditionalFormatting>
  <conditionalFormatting sqref="H30:I30 H43 H31:H33">
    <cfRule type="expression" dxfId="113" priority="61">
      <formula>H30&gt;0</formula>
    </cfRule>
    <cfRule type="expression" dxfId="112" priority="62">
      <formula>H30&lt;0</formula>
    </cfRule>
  </conditionalFormatting>
  <conditionalFormatting sqref="Q8">
    <cfRule type="expression" dxfId="111" priority="55">
      <formula>Q8&gt;0</formula>
    </cfRule>
    <cfRule type="expression" dxfId="110" priority="56">
      <formula>Q8&lt;0</formula>
    </cfRule>
  </conditionalFormatting>
  <conditionalFormatting sqref="Q7">
    <cfRule type="expression" dxfId="109" priority="57">
      <formula>Q7&gt;0</formula>
    </cfRule>
    <cfRule type="expression" dxfId="10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43">
      <formula>F115&gt;0</formula>
    </cfRule>
    <cfRule type="expression" dxfId="106" priority="44">
      <formula>F115&lt;0</formula>
    </cfRule>
  </conditionalFormatting>
  <conditionalFormatting sqref="F112:F114">
    <cfRule type="expression" dxfId="105" priority="41">
      <formula>F112&gt;0</formula>
    </cfRule>
    <cfRule type="expression" dxfId="104" priority="42">
      <formula>F112&lt;0</formula>
    </cfRule>
  </conditionalFormatting>
  <conditionalFormatting sqref="H112:I112">
    <cfRule type="expression" dxfId="103" priority="39">
      <formula>H112&gt;0</formula>
    </cfRule>
    <cfRule type="expression" dxfId="102" priority="40">
      <formula>H112&lt;0</formula>
    </cfRule>
  </conditionalFormatting>
  <conditionalFormatting sqref="H113:I113">
    <cfRule type="expression" dxfId="101" priority="37">
      <formula>H113&gt;0</formula>
    </cfRule>
    <cfRule type="expression" dxfId="100" priority="38">
      <formula>H113&lt;0</formula>
    </cfRule>
  </conditionalFormatting>
  <conditionalFormatting sqref="H114:I114">
    <cfRule type="expression" dxfId="99" priority="35">
      <formula>H114&gt;0</formula>
    </cfRule>
    <cfRule type="expression" dxfId="98" priority="36">
      <formula>H114&lt;0</formula>
    </cfRule>
  </conditionalFormatting>
  <conditionalFormatting sqref="F105:F111">
    <cfRule type="expression" dxfId="97" priority="33">
      <formula>F105&gt;0</formula>
    </cfRule>
    <cfRule type="expression" dxfId="96" priority="34">
      <formula>F105&lt;0</formula>
    </cfRule>
  </conditionalFormatting>
  <conditionalFormatting sqref="H105:I111">
    <cfRule type="expression" dxfId="95" priority="31">
      <formula>H105&gt;0</formula>
    </cfRule>
    <cfRule type="expression" dxfId="94" priority="32">
      <formula>H105&lt;0</formula>
    </cfRule>
  </conditionalFormatting>
  <conditionalFormatting sqref="I117 F117:F119">
    <cfRule type="expression" dxfId="93" priority="29">
      <formula>F117&gt;0</formula>
    </cfRule>
    <cfRule type="expression" dxfId="92" priority="30">
      <formula>F117&lt;0</formula>
    </cfRule>
  </conditionalFormatting>
  <conditionalFormatting sqref="F189:F196 H189:H196">
    <cfRule type="expression" dxfId="91" priority="27">
      <formula>F189&gt;0</formula>
    </cfRule>
    <cfRule type="expression" dxfId="90" priority="28">
      <formula>F189&lt;0</formula>
    </cfRule>
  </conditionalFormatting>
  <conditionalFormatting sqref="H202 F202">
    <cfRule type="expression" dxfId="89" priority="25">
      <formula>F202&gt;0</formula>
    </cfRule>
    <cfRule type="expression" dxfId="88" priority="26">
      <formula>F202&lt;0</formula>
    </cfRule>
  </conditionalFormatting>
  <conditionalFormatting sqref="I204">
    <cfRule type="expression" dxfId="87" priority="23">
      <formula>I204&gt;0</formula>
    </cfRule>
    <cfRule type="expression" dxfId="86" priority="24">
      <formula>I204&lt;0</formula>
    </cfRule>
  </conditionalFormatting>
  <conditionalFormatting sqref="H204 F204">
    <cfRule type="expression" dxfId="85" priority="21">
      <formula>F204&gt;0</formula>
    </cfRule>
    <cfRule type="expression" dxfId="84" priority="22">
      <formula>F204&lt;0</formula>
    </cfRule>
  </conditionalFormatting>
  <conditionalFormatting sqref="M54">
    <cfRule type="expression" dxfId="83" priority="19">
      <formula>M54&gt;0</formula>
    </cfRule>
    <cfRule type="expression" dxfId="82" priority="20">
      <formula>M54&lt;0</formula>
    </cfRule>
  </conditionalFormatting>
  <conditionalFormatting sqref="K33:K49">
    <cfRule type="expression" dxfId="81" priority="17">
      <formula>K33&gt;0</formula>
    </cfRule>
    <cfRule type="expression" dxfId="80" priority="18">
      <formula>K33&lt;0</formula>
    </cfRule>
  </conditionalFormatting>
  <conditionalFormatting sqref="Q10">
    <cfRule type="expression" dxfId="79" priority="15">
      <formula>Q10&gt;0</formula>
    </cfRule>
    <cfRule type="expression" dxfId="78" priority="16">
      <formula>Q10&lt;0</formula>
    </cfRule>
  </conditionalFormatting>
  <conditionalFormatting sqref="Z10">
    <cfRule type="expression" dxfId="77" priority="13">
      <formula>Z10&gt;0</formula>
    </cfRule>
    <cfRule type="expression" dxfId="76" priority="14">
      <formula>Z10&lt;0</formula>
    </cfRule>
  </conditionalFormatting>
  <conditionalFormatting sqref="AA10:AE10">
    <cfRule type="expression" dxfId="75" priority="11">
      <formula>AA10&gt;0</formula>
    </cfRule>
    <cfRule type="expression" dxfId="74" priority="12">
      <formula>AA10&lt;0</formula>
    </cfRule>
  </conditionalFormatting>
  <conditionalFormatting sqref="Z24">
    <cfRule type="expression" dxfId="73" priority="9">
      <formula>Z24&gt;0</formula>
    </cfRule>
    <cfRule type="expression" dxfId="72" priority="10">
      <formula>Z24&lt;0</formula>
    </cfRule>
  </conditionalFormatting>
  <conditionalFormatting sqref="AF10:AG10">
    <cfRule type="expression" dxfId="71" priority="1">
      <formula>AF10&gt;0</formula>
    </cfRule>
    <cfRule type="expression" dxfId="7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72.989999999999995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72.989999999999995</v>
      </c>
      <c r="R4" s="486">
        <v>4.4999999999999997E-3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25" t="s">
        <v>78</v>
      </c>
      <c r="P42" s="82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80.289000000000001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79.559100000000001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78.8292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78.099299999999999</v>
      </c>
      <c r="Q46" s="81"/>
      <c r="T46" s="91" t="s">
        <v>100</v>
      </c>
      <c r="U46" s="86" t="s">
        <v>683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77.369399999999999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76.639499999999998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75.909599999999998</v>
      </c>
      <c r="Q49" s="81"/>
      <c r="T49" s="91" t="s">
        <v>121</v>
      </c>
      <c r="U49" s="86" t="s">
        <v>366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75.179699999999997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74.449799999999996</v>
      </c>
      <c r="Q51" s="81"/>
      <c r="T51" s="91" t="s">
        <v>104</v>
      </c>
      <c r="U51" s="86" t="s">
        <v>684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73.719899999999996</v>
      </c>
      <c r="Q52" s="81"/>
      <c r="T52" s="91" t="s">
        <v>105</v>
      </c>
      <c r="U52" s="86" t="s">
        <v>685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72.989999999999995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72.260099999999994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71.530199999999994</v>
      </c>
      <c r="Q55" s="81"/>
      <c r="T55" s="91" t="s">
        <v>107</v>
      </c>
      <c r="U55" s="86" t="s">
        <v>686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70.800299999999993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69.340499999999992</v>
      </c>
      <c r="Q58" s="81"/>
      <c r="T58" s="91" t="s">
        <v>108</v>
      </c>
      <c r="U58" s="86" t="s">
        <v>542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68.610599999999991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67.880700000000004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67.150800000000004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66.420900000000003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65.691000000000003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51.97</v>
      </c>
      <c r="R4" s="486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5197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-172.00999999999931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-221.95999999999913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-4.0959888982387595E-2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3.771406580719646E-2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C16" s="4"/>
      <c r="D16" s="3"/>
      <c r="E16" s="3"/>
      <c r="F16" s="3"/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512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355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444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25" t="s">
        <v>78</v>
      </c>
      <c r="P41" s="82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57.167000000000002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56.647300000000001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56.127600000000001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55.607900000000001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55.088200000000001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54.5685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54.0488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794</v>
      </c>
      <c r="J49" s="39">
        <v>-948</v>
      </c>
      <c r="K49" s="39">
        <v>46.9</v>
      </c>
      <c r="O49" s="81">
        <v>1.03</v>
      </c>
      <c r="P49" s="81">
        <f t="shared" si="17"/>
        <v>53.5291</v>
      </c>
      <c r="Q49" s="2"/>
      <c r="T49" s="91" t="s">
        <v>121</v>
      </c>
      <c r="U49" s="127" t="s">
        <v>539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53.009399999999999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808</v>
      </c>
      <c r="J51" s="39">
        <v>-829</v>
      </c>
      <c r="K51" s="39"/>
      <c r="O51" s="81">
        <v>1.01</v>
      </c>
      <c r="P51" s="81">
        <f t="shared" si="17"/>
        <v>52.489699999999999</v>
      </c>
      <c r="Q51" s="2"/>
      <c r="T51" s="91" t="s">
        <v>104</v>
      </c>
      <c r="U51" s="127" t="s">
        <v>687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51.97</v>
      </c>
      <c r="Q52" s="2"/>
      <c r="T52" s="91" t="s">
        <v>105</v>
      </c>
      <c r="U52" s="127" t="s">
        <v>688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51.450299999999999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50.930599999999998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50.410899999999998</v>
      </c>
      <c r="T55" s="91" t="s">
        <v>107</v>
      </c>
      <c r="U55" s="127" t="s">
        <v>689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49.891199999999998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49.371499999999997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48.851799999999997</v>
      </c>
      <c r="T58" s="91" t="s">
        <v>108</v>
      </c>
      <c r="U58" s="127" t="s">
        <v>575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48.332100000000004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47.812400000000004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47.292700000000004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46.773000000000003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37.74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37.74</v>
      </c>
      <c r="R4" s="486">
        <v>-5.3E-3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32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32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25" t="s">
        <v>78</v>
      </c>
      <c r="P41" s="82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41.514000000000003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41.136600000000008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40.759200000000007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40.381800000000005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40.004400000000004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39.627000000000002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39.249600000000001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38.872200000000007</v>
      </c>
      <c r="Q49" s="2"/>
      <c r="T49" s="10" t="s">
        <v>103</v>
      </c>
      <c r="U49" s="10" t="s">
        <v>543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38.494800000000005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38.117400000000004</v>
      </c>
      <c r="Q51" s="2"/>
      <c r="T51" s="10" t="s">
        <v>104</v>
      </c>
      <c r="U51" s="10" t="s">
        <v>690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37.74</v>
      </c>
      <c r="Q52" s="2"/>
      <c r="T52" s="10" t="s">
        <v>105</v>
      </c>
      <c r="U52" s="10" t="s">
        <v>495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37.3626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36.985199999999999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36.607799999999997</v>
      </c>
      <c r="T55" s="10" t="s">
        <v>107</v>
      </c>
      <c r="U55" s="10" t="s">
        <v>691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36.230400000000003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35.853000000000002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35.4756</v>
      </c>
      <c r="T58" s="10" t="s">
        <v>108</v>
      </c>
      <c r="U58" s="10" t="s">
        <v>576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35.098200000000006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34.720800000000004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34.343400000000003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33.966000000000001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212.16</v>
      </c>
      <c r="R4" s="486">
        <v>9.9000000000000008E-3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25" t="s">
        <v>78</v>
      </c>
      <c r="P45" s="825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233.376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231.2544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229.1328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227.0112</v>
      </c>
      <c r="Q49" s="2"/>
      <c r="T49" s="91" t="s">
        <v>103</v>
      </c>
      <c r="U49" s="424" t="s">
        <v>577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224.8896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222.768</v>
      </c>
      <c r="Q51" s="2"/>
      <c r="T51" s="91" t="s">
        <v>104</v>
      </c>
      <c r="U51" s="424" t="s">
        <v>692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220.6464</v>
      </c>
      <c r="Q52" s="2"/>
      <c r="T52" s="91" t="s">
        <v>105</v>
      </c>
      <c r="U52" s="424" t="s">
        <v>544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218.5248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216.4032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214.2816</v>
      </c>
      <c r="Q55" s="2"/>
      <c r="T55" s="91" t="s">
        <v>107</v>
      </c>
      <c r="U55" s="424" t="s">
        <v>693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212.16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210.0384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207.91679999999999</v>
      </c>
      <c r="Q58" s="2"/>
      <c r="T58" s="91" t="s">
        <v>108</v>
      </c>
      <c r="U58" s="424" t="s">
        <v>535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205.79519999999999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203.67359999999999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201.55199999999999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199.43039999999999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197.30880000000002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195.18720000000002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193.06560000000002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190.94399999999999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44.35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44.35</v>
      </c>
      <c r="R4" s="486">
        <v>-0.01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48.785000000000004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48.341500000000003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47.898000000000003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47.454500000000003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47.011000000000003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46.567500000000003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46.124000000000002</v>
      </c>
      <c r="Q49" s="2"/>
      <c r="T49" s="91" t="s">
        <v>121</v>
      </c>
      <c r="U49" s="424" t="s">
        <v>382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45.680500000000002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45.237000000000002</v>
      </c>
      <c r="Q51" s="2"/>
      <c r="T51" s="91" t="s">
        <v>104</v>
      </c>
      <c r="U51" s="424" t="s">
        <v>694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44.793500000000002</v>
      </c>
      <c r="Q52" s="2"/>
      <c r="T52" s="91" t="s">
        <v>105</v>
      </c>
      <c r="U52" s="424" t="s">
        <v>459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44.35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43.906500000000001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43.463000000000001</v>
      </c>
      <c r="Q55" s="2"/>
      <c r="T55" s="91" t="s">
        <v>107</v>
      </c>
      <c r="U55" s="424" t="s">
        <v>695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43.019500000000001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42.576000000000001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42.1325</v>
      </c>
      <c r="Q58" s="2"/>
      <c r="T58" s="91" t="s">
        <v>108</v>
      </c>
      <c r="U58" s="424" t="s">
        <v>578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41.689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41.245500000000007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40.802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40.358499999999999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39.914999999999999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130.93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130.93</v>
      </c>
      <c r="R4" s="486">
        <v>-4.8999999999999998E-3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25" t="s">
        <v>78</v>
      </c>
      <c r="Q39" s="82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144.02300000000002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142.71370000000002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141.40440000000001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140.0951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138.78580000000002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137.47650000000002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136.16720000000001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134.8579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133.54860000000002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132.23930000000001</v>
      </c>
      <c r="T49" s="91" t="s">
        <v>121</v>
      </c>
      <c r="U49" s="86" t="s">
        <v>382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130.93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129.6207</v>
      </c>
      <c r="T51" s="91" t="s">
        <v>104</v>
      </c>
      <c r="U51" s="86" t="s">
        <v>696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128.31139999999999</v>
      </c>
      <c r="T52" s="91" t="s">
        <v>105</v>
      </c>
      <c r="U52" s="86" t="s">
        <v>517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127.0021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125.69280000000001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124.3835</v>
      </c>
      <c r="T55" s="91" t="s">
        <v>107</v>
      </c>
      <c r="U55" s="86" t="s">
        <v>697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123.0742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121.76490000000001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120.45560000000002</v>
      </c>
      <c r="T58" s="91" t="s">
        <v>108</v>
      </c>
      <c r="U58" s="86" t="s">
        <v>579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119.14630000000001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117.837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227.27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227.27</v>
      </c>
      <c r="R4" s="486">
        <v>4.7000000000000002E-3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25" t="s">
        <v>78</v>
      </c>
      <c r="P41" s="82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249.99700000000004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247.72430000000003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245.45160000000001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243.17890000000003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240.90620000000001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238.63350000000003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236.36080000000001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234.08810000000003</v>
      </c>
      <c r="Q49" s="81"/>
      <c r="T49" s="91" t="s">
        <v>103</v>
      </c>
      <c r="U49" s="86" t="s">
        <v>530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231.81540000000001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229.54270000000002</v>
      </c>
      <c r="Q51" s="81"/>
      <c r="T51" s="91" t="s">
        <v>104</v>
      </c>
      <c r="U51" s="86" t="s">
        <v>698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227.27</v>
      </c>
      <c r="Q52" s="81"/>
      <c r="T52" s="91" t="s">
        <v>105</v>
      </c>
      <c r="U52" s="86" t="s">
        <v>525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224.9973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222.72460000000001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220.45189999999999</v>
      </c>
      <c r="Q55" s="81"/>
      <c r="T55" s="91" t="s">
        <v>107</v>
      </c>
      <c r="U55" s="86" t="s">
        <v>699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218.17920000000001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215.90649999999999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213.63380000000001</v>
      </c>
      <c r="Q58" s="81"/>
      <c r="T58" s="91" t="s">
        <v>108</v>
      </c>
      <c r="U58" s="86" t="s">
        <v>580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211.36110000000002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209.08840000000001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206.81570000000002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204.54300000000001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81</vt:i4>
      </vt:variant>
      <vt:variant>
        <vt:lpstr>Named Ranges</vt:lpstr>
      </vt:variant>
      <vt:variant>
        <vt:i4>90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2018-03-12T23:09:07Z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