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state="hidden" r:id="rId8"/>
    <sheet name="KR" sheetId="51" state="hidden" r:id="rId9"/>
    <sheet name="F" sheetId="54" r:id="rId10"/>
    <sheet name="CPN" sheetId="7" r:id="rId11"/>
    <sheet name="NKE" sheetId="50" state="hidden" r:id="rId12"/>
    <sheet name="MU" sheetId="17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CNI!$W$1:$AC$70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GM!$W$1:$AC$70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43" i="45" l="1"/>
  <c r="H43" i="45"/>
  <c r="G43" i="45"/>
  <c r="F8" i="45"/>
  <c r="H83" i="18"/>
  <c r="G83" i="18"/>
  <c r="F83" i="18"/>
  <c r="F28" i="18"/>
  <c r="C146" i="25"/>
  <c r="H146" i="25"/>
  <c r="F109" i="17"/>
  <c r="F35" i="51"/>
  <c r="H35" i="51"/>
  <c r="G35" i="51"/>
  <c r="K4" i="51"/>
  <c r="D208" i="38"/>
  <c r="E208" i="38"/>
  <c r="G208" i="38"/>
  <c r="H208" i="38"/>
  <c r="K208" i="38"/>
  <c r="L208" i="38" s="1"/>
  <c r="M208" i="38"/>
  <c r="T208" i="38" s="1"/>
  <c r="R208" i="38"/>
  <c r="F251" i="25"/>
  <c r="H251" i="25"/>
  <c r="G251" i="25"/>
  <c r="F138" i="25"/>
  <c r="F137" i="25"/>
  <c r="C147" i="25"/>
  <c r="N208" i="38" l="1"/>
  <c r="O208" i="38"/>
  <c r="F105" i="7"/>
  <c r="H105" i="7"/>
  <c r="G105" i="7"/>
  <c r="F59" i="7"/>
  <c r="F58" i="7"/>
  <c r="F185" i="17"/>
  <c r="H185" i="17"/>
  <c r="G185" i="17"/>
  <c r="K65" i="17"/>
  <c r="D207" i="38"/>
  <c r="E207" i="38"/>
  <c r="G207" i="38"/>
  <c r="H207" i="38"/>
  <c r="K207" i="38"/>
  <c r="L207" i="38" s="1"/>
  <c r="O207" i="38" s="1"/>
  <c r="M207" i="38"/>
  <c r="T207" i="38" s="1"/>
  <c r="R207" i="38"/>
  <c r="N207" i="38" l="1"/>
  <c r="F108" i="17"/>
  <c r="F28" i="50" l="1"/>
  <c r="H28" i="50"/>
  <c r="G28" i="50"/>
  <c r="F27" i="49"/>
  <c r="G27" i="49"/>
  <c r="H27" i="49"/>
  <c r="D206" i="38" l="1"/>
  <c r="E206" i="38"/>
  <c r="G206" i="38"/>
  <c r="H206" i="38"/>
  <c r="K206" i="38"/>
  <c r="L206" i="38" s="1"/>
  <c r="M206" i="38"/>
  <c r="T206" i="38" s="1"/>
  <c r="R206" i="38"/>
  <c r="F250" i="25"/>
  <c r="H250" i="25"/>
  <c r="G250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49" i="25"/>
  <c r="H249" i="25"/>
  <c r="G249" i="25"/>
  <c r="K99" i="25"/>
  <c r="G198" i="38"/>
  <c r="G199" i="38"/>
  <c r="G200" i="38"/>
  <c r="G201" i="38"/>
  <c r="G202" i="38"/>
  <c r="G203" i="38"/>
  <c r="G204" i="38"/>
  <c r="G205" i="38"/>
  <c r="D201" i="38"/>
  <c r="D202" i="38"/>
  <c r="D203" i="38"/>
  <c r="D204" i="38"/>
  <c r="D205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E203" i="38"/>
  <c r="H203" i="38"/>
  <c r="K203" i="38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C18" i="49"/>
  <c r="E202" i="38"/>
  <c r="H202" i="38"/>
  <c r="K202" i="38"/>
  <c r="M202" i="38"/>
  <c r="T202" i="38" s="1"/>
  <c r="R202" i="38"/>
  <c r="L203" i="38" l="1"/>
  <c r="O203" i="38" s="1"/>
  <c r="L202" i="38"/>
  <c r="O202" i="38" s="1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E201" i="38"/>
  <c r="H201" i="38"/>
  <c r="K201" i="38"/>
  <c r="M201" i="38"/>
  <c r="T201" i="38" s="1"/>
  <c r="R201" i="38"/>
  <c r="F183" i="17"/>
  <c r="H183" i="17"/>
  <c r="G183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C36" i="18"/>
  <c r="M36" i="18"/>
  <c r="H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38" i="25"/>
  <c r="F127" i="25"/>
  <c r="F126" i="25"/>
  <c r="G176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F19" i="50"/>
  <c r="H19" i="50"/>
  <c r="M19" i="50"/>
  <c r="K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H63" i="7"/>
  <c r="M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M115" i="17"/>
  <c r="H115" i="17"/>
  <c r="C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47" i="25"/>
  <c r="F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97" i="7" l="1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07" i="38" l="1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K146" i="25" s="1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47" i="25"/>
  <c r="K115" i="17"/>
  <c r="K36" i="18"/>
  <c r="F63" i="7"/>
  <c r="K35" i="18" l="1"/>
  <c r="Q8" i="18" s="1"/>
  <c r="Q7" i="18" s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2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<sst xmlns="http://schemas.openxmlformats.org/spreadsheetml/2006/main" count="3391" uniqueCount="501">
  <si>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</si>
  <si>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</si>
  <si>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</si>
  <si>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</si>
  <si>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</si>
  <si>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</si>
  <si>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</si>
  <si>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</si>
  <si>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</si>
  <si>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</si>
  <si>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</si>
  <si>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</si>
  <si>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</si>
  <si>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</si>
  <si>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</si>
  <si>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</si>
  <si>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</si>
  <si>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</si>
  <si>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</si>
  <si>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</si>
  <si>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</si>
  <si>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</si>
  <si>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</si>
  <si>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</si>
  <si>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</si>
  <si>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</si>
  <si>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</si>
  <si>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</si>
  <si>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</si>
  <si>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</si>
  <si>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</si>
  <si>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</si>
  <si>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</si>
  <si>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</si>
  <si>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</si>
  <si>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</si>
  <si>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</si>
  <si>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</si>
  <si>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</si>
  <si>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</si>
  <si>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</si>
  <si>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</si>
  <si>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</si>
  <si>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</si>
  <si>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</si>
  <si>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</si>
  <si>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</si>
  <si>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</si>
  <si>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</si>
  <si>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</si>
  <si>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</si>
  <si>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</si>
  <si>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</si>
  <si>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</si>
  <si>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</si>
  <si>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</si>
  <si>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</si>
  <si>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</si>
  <si>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</si>
  <si>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</si>
  <si>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</si>
  <si>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</si>
  <si>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</si>
  <si>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</si>
  <si>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</si>
  <si>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</si>
  <si>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</si>
  <si>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</si>
  <si>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</si>
  <si>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</si>
  <si>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</si>
  <si>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</si>
  <si>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</si>
  <si>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</si>
  <si>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</si>
  <si>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</si>
  <si>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</si>
  <si>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</si>
  <si>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</si>
  <si>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</si>
  <si>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</si>
  <si>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</si>
  <si>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</si>
  <si>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</si>
  <si>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</si>
  <si>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</si>
  <si>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</si>
  <si>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</si>
  <si>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</si>
  <si>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</si>
  <si>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</si>
  <si>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</si>
  <si>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</si>
  <si>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</si>
  <si>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</si>
  <si>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</si>
  <si>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</si>
  <si>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</si>
  <si>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</si>
  <si>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</si>
  <si>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</si>
  <si>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</si>
  <si>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</si>
  <si>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</si>
  <si>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</si>
  <si>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</si>
  <si>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</si>
  <si>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</si>
  <si>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</si>
  <si>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</si>
  <si>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</si>
  <si>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</si>
  <si>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</si>
  <si>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</si>
  <si>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</si>
  <si>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</si>
  <si>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</si>
  <si>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</si>
  <si>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</si>
  <si>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</si>
  <si>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</si>
  <si>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</si>
  <si>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</si>
  <si>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</si>
  <si>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</si>
  <si>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</si>
  <si>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</si>
  <si>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</si>
  <si>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</si>
  <si>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</si>
  <si>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</si>
  <si>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</si>
  <si>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</si>
  <si>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</si>
  <si>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</si>
  <si>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</si>
  <si>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</si>
  <si>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</si>
  <si>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</si>
  <si>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</si>
  <si>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</si>
  <si>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</si>
  <si>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</si>
  <si>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</si>
  <si>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</si>
  <si>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</si>
  <si>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</si>
  <si>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0.50 Dividend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</si>
  <si>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</si>
  <si>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</si>
  <si>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</si>
  <si>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</si>
  <si>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</si>
  <si>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</si>
  <si>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</si>
  <si>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</si>
  <si>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</si>
  <si>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</si>
  <si>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</si>
  <si>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</si>
  <si>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</si>
  <si>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</si>
  <si>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</si>
  <si>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</si>
  <si>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</si>
  <si>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</si>
  <si>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</si>
  <si>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</si>
  <si>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</si>
  <si>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</si>
  <si>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</si>
  <si>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</si>
  <si>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</si>
  <si>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</si>
  <si>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</si>
  <si>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</si>
  <si>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</si>
  <si>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</si>
  <si>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</si>
  <si>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</si>
  <si>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</si>
  <si>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</si>
  <si>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</si>
  <si>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</si>
  <si>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</si>
  <si>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</si>
  <si>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</si>
  <si>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</si>
  <si>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</si>
  <si>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</si>
  <si>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</si>
  <si>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</si>
  <si>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</si>
  <si>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</si>
  <si>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</si>
  <si>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</si>
  <si>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</si>
  <si>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</si>
  <si>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</si>
  <si>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</si>
  <si>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</si>
  <si>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</si>
  <si>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</si>
  <si>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</si>
  <si>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</si>
  <si>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</si>
  <si>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</si>
  <si>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</si>
  <si>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</si>
  <si>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</si>
  <si>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</si>
  <si>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</si>
  <si>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</si>
  <si>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</si>
  <si>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</si>
  <si>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</si>
  <si>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</si>
  <si>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</si>
  <si>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</si>
  <si>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</si>
  <si>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</si>
  <si>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</si>
  <si>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</si>
  <si>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</si>
  <si>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</si>
  <si>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</si>
  <si>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</si>
  <si>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</si>
  <si>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</si>
  <si>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</si>
  <si>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</si>
  <si>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</si>
  <si>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</si>
  <si>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</si>
  <si>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</si>
  <si>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</si>
  <si>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</si>
  <si>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</si>
  <si>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</si>
  <si>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</si>
  <si>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</si>
  <si>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</si>
  <si>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</si>
  <si>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</si>
  <si>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</si>
  <si>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</si>
  <si>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</si>
  <si>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</si>
  <si>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</si>
  <si>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</si>
  <si>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</si>
  <si>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</si>
  <si>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</si>
  <si>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</si>
  <si>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</si>
  <si>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</si>
  <si>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</si>
  <si>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</si>
  <si>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</si>
  <si>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</si>
  <si>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</si>
  <si>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</si>
  <si>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</si>
  <si>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</si>
  <si>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</si>
  <si>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</si>
  <si>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</si>
  <si>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</si>
  <si>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</si>
  <si>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</si>
  <si>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</si>
  <si>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</si>
  <si>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</si>
  <si>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</si>
  <si>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</si>
  <si>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</si>
  <si>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</si>
  <si>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</si>
  <si>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</si>
  <si>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</si>
  <si>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</si>
  <si>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</si>
  <si>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</si>
  <si>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</si>
  <si>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47.50 - 65.49</t>
  </si>
  <si>
    <t>past P/L</t>
  </si>
  <si>
    <t>32.41 - 70.67</t>
  </si>
  <si>
    <t>64.51 - 98.75</t>
  </si>
  <si>
    <t>Aug 2 - Aug 8 (Est.)</t>
  </si>
  <si>
    <t>75@</t>
  </si>
  <si>
    <t>0.66 Dividend</t>
  </si>
  <si>
    <t>e</t>
  </si>
  <si>
    <t>42.17 - 62.21</t>
  </si>
  <si>
    <t>81.28 - 123.37</t>
  </si>
  <si>
    <t>P/L &gt; 400</t>
  </si>
  <si>
    <t>0.20 (1.52%)</t>
  </si>
  <si>
    <t>2.28 (2.36%)</t>
  </si>
  <si>
    <t>181.02 - 213.34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</si>
  <si>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</si>
  <si>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</si>
  <si>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</si>
  <si>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</si>
  <si>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</si>
  <si>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</si>
  <si>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</si>
  <si>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</si>
  <si>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</si>
  <si>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</si>
  <si>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</si>
  <si>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</si>
  <si>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</si>
  <si>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</si>
  <si>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</si>
  <si>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</si>
  <si>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</si>
  <si>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</si>
  <si>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32.50 - 51.82</t>
  </si>
  <si>
    <t>16.31 - 61.72</t>
  </si>
  <si>
    <t>0.46 Dividend</t>
  </si>
  <si>
    <t>15.10 - 26.46</t>
  </si>
  <si>
    <t>Interest</t>
  </si>
  <si>
    <t>0.76 (1.58%)</t>
  </si>
  <si>
    <t>0.33 Dividend</t>
  </si>
  <si>
    <t>100.00 - 166.00</t>
  </si>
  <si>
    <t>2.00 (1.23%)</t>
  </si>
  <si>
    <t>1.42 (1.44%)</t>
  </si>
  <si>
    <t>0.60 (0.39%)</t>
  </si>
  <si>
    <t>22.22 - 39.43</t>
  </si>
  <si>
    <t>83.39 - 118.40</t>
  </si>
  <si>
    <t>37.59 - 74.40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</si>
  <si>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</si>
  <si>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</si>
  <si>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</si>
  <si>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</si>
  <si>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</si>
  <si>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</si>
  <si>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</si>
  <si>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1.84 (2.89%)</t>
  </si>
  <si>
    <t>103.50 x 200</t>
  </si>
  <si>
    <t>244.56 x 100</t>
  </si>
  <si>
    <t>252.28 x 1900</t>
  </si>
  <si>
    <t>249.57 - 256.19</t>
  </si>
  <si>
    <t>54.86B</t>
  </si>
  <si>
    <t>13.15 x 2600</t>
  </si>
  <si>
    <t>13.25 x 100</t>
  </si>
  <si>
    <t>13.14 - 13.30</t>
  </si>
  <si>
    <t>52.68B</t>
  </si>
  <si>
    <t>0.60 (4.55%)</t>
  </si>
  <si>
    <t>12.94 x 100</t>
  </si>
  <si>
    <t>18.26 x 100</t>
  </si>
  <si>
    <t>15.43 - 15.73</t>
  </si>
  <si>
    <t>11.53 - 19.73</t>
  </si>
  <si>
    <t>5.60B</t>
  </si>
  <si>
    <t>42.67 x 100</t>
  </si>
  <si>
    <t>45.00 x 100</t>
  </si>
  <si>
    <t>43.36 - 43.99</t>
  </si>
  <si>
    <t>17.92B</t>
  </si>
  <si>
    <t>1.76 (4.08%)</t>
  </si>
  <si>
    <t>31.64 x 100</t>
  </si>
  <si>
    <t>31.75 x 100</t>
  </si>
  <si>
    <t>31.68 - 32.00</t>
  </si>
  <si>
    <t>150.82B</t>
  </si>
  <si>
    <t>1.04 (3.28%)</t>
  </si>
  <si>
    <t>35.65 x 100</t>
  </si>
  <si>
    <t>67.00 x 1200</t>
  </si>
  <si>
    <t>60.35 - 61.73</t>
  </si>
  <si>
    <t>18.95B</t>
  </si>
  <si>
    <t>1.00 (1.66%)</t>
  </si>
  <si>
    <t>81.22 x 100</t>
  </si>
  <si>
    <t>89.97 x 100</t>
  </si>
  <si>
    <t>83.82 - 85.74</t>
  </si>
  <si>
    <t>25.32B</t>
  </si>
  <si>
    <t>2.36 (2.83%)</t>
  </si>
  <si>
    <t>65.06 x 100</t>
  </si>
  <si>
    <t>75.00 x 1000</t>
  </si>
  <si>
    <t>66.35 - 68.09</t>
  </si>
  <si>
    <t>12.93B</t>
  </si>
  <si>
    <t>1.04 (1.57%)</t>
  </si>
  <si>
    <t>0.293 Dividend</t>
  </si>
  <si>
    <t>58.42 x 100</t>
  </si>
  <si>
    <t>63.29 x 100</t>
  </si>
  <si>
    <t>59.80 - 60.39</t>
  </si>
  <si>
    <t>46.88B</t>
  </si>
  <si>
    <t>1.18 (1.96%)</t>
  </si>
  <si>
    <t>9.53 x 300</t>
  </si>
  <si>
    <t>9.80 x 100</t>
  </si>
  <si>
    <t>9.52 - 9.85</t>
  </si>
  <si>
    <t>6.14 - 12.16</t>
  </si>
  <si>
    <t>12.94B</t>
  </si>
  <si>
    <t>0.12 (1.22%)</t>
  </si>
  <si>
    <t>17.78 x 100</t>
  </si>
  <si>
    <t>21.48 x 100</t>
  </si>
  <si>
    <t>21.16 - 21.65</t>
  </si>
  <si>
    <t>2.74B</t>
  </si>
  <si>
    <t>44.78 x 100</t>
  </si>
  <si>
    <t>50.54 x 300</t>
  </si>
  <si>
    <t>48.44 - 49.03</t>
  </si>
  <si>
    <t>22.36B</t>
  </si>
  <si>
    <t>49.75 x 3000</t>
  </si>
  <si>
    <t>57.48 x 500</t>
  </si>
  <si>
    <t>49.80 - 50.87</t>
  </si>
  <si>
    <t>9.10B</t>
  </si>
  <si>
    <t>64.33 x 100</t>
  </si>
  <si>
    <t>71.25 x 100</t>
  </si>
  <si>
    <t>67.37 - 67.96</t>
  </si>
  <si>
    <t>25.38B</t>
  </si>
  <si>
    <t>1.32 (1.95%)</t>
  </si>
  <si>
    <t>21.92 x 100</t>
  </si>
  <si>
    <t>23.64 x 200</t>
  </si>
  <si>
    <t>22.61 - 24.30</t>
  </si>
  <si>
    <t>2.23B</t>
  </si>
  <si>
    <t>162.12 x 100</t>
  </si>
  <si>
    <t>165.22 x 500</t>
  </si>
  <si>
    <t>162.12 - 165.05</t>
  </si>
  <si>
    <t>64.09B</t>
  </si>
  <si>
    <t>41.44 x 100</t>
  </si>
  <si>
    <t>43.09 x 500</t>
  </si>
  <si>
    <t>41.52 - 42.58</t>
  </si>
  <si>
    <t>32.61B</t>
  </si>
  <si>
    <t>0.54 (1.31%)</t>
  </si>
  <si>
    <t>97.00 x 100</t>
  </si>
  <si>
    <t>97.83 x 500</t>
  </si>
  <si>
    <t>97.10 - 97.93</t>
  </si>
  <si>
    <t>158.74B</t>
  </si>
  <si>
    <t>4.80 x 400</t>
  </si>
  <si>
    <t>5.53 x 500</t>
  </si>
  <si>
    <t>5.11 - 5.24</t>
  </si>
  <si>
    <t>6.01B</t>
  </si>
  <si>
    <t>0.42 (8.09%)</t>
  </si>
  <si>
    <t>85.00 x 100</t>
  </si>
  <si>
    <t>88.00 x 200</t>
  </si>
  <si>
    <t>85.65 - 87.25</t>
  </si>
  <si>
    <t>114.23B</t>
  </si>
  <si>
    <t>1.88 (2.15%)</t>
  </si>
  <si>
    <t>56.11 x 100</t>
  </si>
  <si>
    <t>62.15 x 100</t>
  </si>
  <si>
    <t>58.58 - 59.18</t>
  </si>
  <si>
    <t>39.68 - 59.60</t>
  </si>
  <si>
    <t>3.61B</t>
  </si>
  <si>
    <t>0.44 (0.75%)</t>
  </si>
  <si>
    <t>29.10 x 800</t>
  </si>
  <si>
    <t>29.59 x 100</t>
  </si>
  <si>
    <t>29.16 - 29.50</t>
  </si>
  <si>
    <t>45.59B</t>
  </si>
  <si>
    <t>1.52 (5.07%)</t>
  </si>
  <si>
    <t>146.27 x 100</t>
  </si>
  <si>
    <t>162.02 x 100</t>
  </si>
  <si>
    <t>153.01 - 154.81</t>
  </si>
  <si>
    <t>117.10 - 154.81</t>
  </si>
  <si>
    <t>60.66B</t>
  </si>
  <si>
    <t>31.19 x 100</t>
  </si>
  <si>
    <t>35.01 x 200</t>
  </si>
  <si>
    <t>33.74 - 34.14</t>
  </si>
  <si>
    <t>2.70B</t>
  </si>
  <si>
    <t>1.04 (3.06%)</t>
  </si>
  <si>
    <t>100.59 x 100</t>
  </si>
  <si>
    <t>101.49 - 102.35</t>
  </si>
  <si>
    <t>85.63B</t>
  </si>
  <si>
    <t>2.64 (2.60%)</t>
  </si>
  <si>
    <t>137.77 x 100</t>
  </si>
  <si>
    <t>140.85 x 1000</t>
  </si>
  <si>
    <t>139.54 - 140.87</t>
  </si>
  <si>
    <t>95.00 - 140.89</t>
  </si>
  <si>
    <t>133.76B</t>
  </si>
  <si>
    <t>2.00 (1.45%)</t>
  </si>
  <si>
    <t>25.77 x 100</t>
  </si>
  <si>
    <t>46.76 x 500</t>
  </si>
  <si>
    <t>45.71 - 46.71</t>
  </si>
  <si>
    <t>23.26B</t>
  </si>
  <si>
    <t>33.62 x 200</t>
  </si>
  <si>
    <t>37.17 x 200</t>
  </si>
  <si>
    <t>36.32 - 36.80</t>
  </si>
  <si>
    <t>34.89B</t>
  </si>
  <si>
    <t>0.42 (1.17%)</t>
  </si>
  <si>
    <t>54.11 x 100</t>
  </si>
  <si>
    <t>54.84 x 100</t>
  </si>
  <si>
    <t>28-Jun-16NKE Earnings announcement</t>
  </si>
  <si>
    <t>53.88 - 55.05</t>
  </si>
  <si>
    <t>92.56B</t>
  </si>
  <si>
    <t>0.64 (1.18%)</t>
  </si>
  <si>
    <t>210.74 x 7000</t>
  </si>
  <si>
    <t>210.80 x 4000</t>
  </si>
  <si>
    <t>211.19 - 212.22</t>
  </si>
  <si>
    <t>48.39 x 100</t>
  </si>
  <si>
    <t>48.87 x 1200</t>
  </si>
  <si>
    <t>48.85 - 49.68</t>
  </si>
  <si>
    <t>249.49B</t>
  </si>
  <si>
    <t>1.52 (3.01%)</t>
  </si>
  <si>
    <t>45.62 x 200</t>
  </si>
  <si>
    <t>47.55 x 100</t>
  </si>
  <si>
    <t>45.44 - 46.91</t>
  </si>
  <si>
    <t>15.73B</t>
  </si>
  <si>
    <t>50.00 x 100</t>
  </si>
  <si>
    <t>81.70 x 100</t>
  </si>
  <si>
    <t>79.11 - 79.96</t>
  </si>
  <si>
    <t>25.83B</t>
  </si>
  <si>
    <t>1.80 (2.23%)</t>
  </si>
  <si>
    <t>64.12 x 100</t>
  </si>
  <si>
    <t>68.68 x 100</t>
  </si>
  <si>
    <t>64.35 - 65.39</t>
  </si>
  <si>
    <t>38.84B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</si>
</sst>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0CECE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43" fillId="0" borderId="0" xfId="0" applyFon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332455.15999999997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964264"/>
        <c:axId val="397967008"/>
      </c:scatterChart>
      <c:valAx>
        <c:axId val="397964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7008"/>
        <c:crosses val="autoZero"/>
        <c:crossBetween val="midCat"/>
      </c:valAx>
      <c:valAx>
        <c:axId val="3979670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4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-67544.840000000026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959168"/>
        <c:axId val="397966616"/>
      </c:scatterChart>
      <c:valAx>
        <c:axId val="39795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6616"/>
        <c:crosses val="autoZero"/>
        <c:crossBetween val="midCat"/>
      </c:valAx>
      <c:valAx>
        <c:axId val="39796661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59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970536"/>
        <c:axId val="397967400"/>
      </c:scatterChart>
      <c:valAx>
        <c:axId val="397970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7400"/>
        <c:crosses val="autoZero"/>
        <c:crossBetween val="midCat"/>
      </c:valAx>
      <c:valAx>
        <c:axId val="39796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70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961128"/>
        <c:axId val="397961520"/>
      </c:scatterChart>
      <c:valAx>
        <c:axId val="397961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1520"/>
        <c:crosses val="autoZero"/>
        <c:crossBetween val="midCat"/>
      </c:valAx>
      <c:valAx>
        <c:axId val="39796152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61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250.46</c:v>
                </c:pt>
                <c:pt idx="1">
                  <c:v>254.17</c:v>
                </c:pt>
                <c:pt idx="2">
                  <c:v>252.86</c:v>
                </c:pt>
                <c:pt idx="3">
                  <c:v>289.83999999999997</c:v>
                </c:pt>
                <c:pt idx="4">
                  <c:v>290.23</c:v>
                </c:pt>
                <c:pt idx="5">
                  <c:v>289.73</c:v>
                </c:pt>
                <c:pt idx="6">
                  <c:v>286.82</c:v>
                </c:pt>
                <c:pt idx="7">
                  <c:v>289.73</c:v>
                </c:pt>
                <c:pt idx="8">
                  <c:v>282.79000000000002</c:v>
                </c:pt>
                <c:pt idx="9">
                  <c:v>282</c:v>
                </c:pt>
                <c:pt idx="10">
                  <c:v>279.7</c:v>
                </c:pt>
                <c:pt idx="11">
                  <c:v>272.94</c:v>
                </c:pt>
                <c:pt idx="12">
                  <c:v>264.85000000000002</c:v>
                </c:pt>
                <c:pt idx="13">
                  <c:v>263.66000000000003</c:v>
                </c:pt>
                <c:pt idx="14">
                  <c:v>258.72000000000003</c:v>
                </c:pt>
                <c:pt idx="15">
                  <c:v>264.29000000000002</c:v>
                </c:pt>
                <c:pt idx="16">
                  <c:v>263.52</c:v>
                </c:pt>
                <c:pt idx="17">
                  <c:v>266.26</c:v>
                </c:pt>
                <c:pt idx="18">
                  <c:v>262.02999999999997</c:v>
                </c:pt>
                <c:pt idx="19">
                  <c:v>262.70999999999998</c:v>
                </c:pt>
                <c:pt idx="20">
                  <c:v>267.25</c:v>
                </c:pt>
                <c:pt idx="21">
                  <c:v>273.27</c:v>
                </c:pt>
                <c:pt idx="22">
                  <c:v>270.17</c:v>
                </c:pt>
                <c:pt idx="23">
                  <c:v>263.61</c:v>
                </c:pt>
                <c:pt idx="24">
                  <c:v>264.62</c:v>
                </c:pt>
                <c:pt idx="25">
                  <c:v>263.12</c:v>
                </c:pt>
                <c:pt idx="26">
                  <c:v>273.70999999999998</c:v>
                </c:pt>
                <c:pt idx="27">
                  <c:v>273.69</c:v>
                </c:pt>
                <c:pt idx="28">
                  <c:v>274.99</c:v>
                </c:pt>
                <c:pt idx="29">
                  <c:v>281.08</c:v>
                </c:pt>
                <c:pt idx="30">
                  <c:v>280.06</c:v>
                </c:pt>
                <c:pt idx="31">
                  <c:v>281.7</c:v>
                </c:pt>
                <c:pt idx="32">
                  <c:v>284.85000000000002</c:v>
                </c:pt>
                <c:pt idx="33">
                  <c:v>282.7</c:v>
                </c:pt>
                <c:pt idx="34">
                  <c:v>279.60000000000002</c:v>
                </c:pt>
                <c:pt idx="35">
                  <c:v>265.89</c:v>
                </c:pt>
                <c:pt idx="36">
                  <c:v>271</c:v>
                </c:pt>
                <c:pt idx="37">
                  <c:v>272.92</c:v>
                </c:pt>
                <c:pt idx="38">
                  <c:v>268.5</c:v>
                </c:pt>
                <c:pt idx="39">
                  <c:v>270.56</c:v>
                </c:pt>
                <c:pt idx="40">
                  <c:v>271.73</c:v>
                </c:pt>
                <c:pt idx="41">
                  <c:v>267.61</c:v>
                </c:pt>
                <c:pt idx="42">
                  <c:v>265.19</c:v>
                </c:pt>
                <c:pt idx="43">
                  <c:v>270.83</c:v>
                </c:pt>
                <c:pt idx="44">
                  <c:v>273.04000000000002</c:v>
                </c:pt>
                <c:pt idx="45">
                  <c:v>279.57</c:v>
                </c:pt>
                <c:pt idx="46">
                  <c:v>265.62</c:v>
                </c:pt>
                <c:pt idx="47">
                  <c:v>264.01</c:v>
                </c:pt>
                <c:pt idx="48">
                  <c:v>260.54000000000002</c:v>
                </c:pt>
                <c:pt idx="49">
                  <c:v>260.32</c:v>
                </c:pt>
                <c:pt idx="50">
                  <c:v>254.18</c:v>
                </c:pt>
                <c:pt idx="51">
                  <c:v>254.68</c:v>
                </c:pt>
                <c:pt idx="52">
                  <c:v>251.76</c:v>
                </c:pt>
                <c:pt idx="53">
                  <c:v>254.69</c:v>
                </c:pt>
                <c:pt idx="54">
                  <c:v>255.24</c:v>
                </c:pt>
                <c:pt idx="55">
                  <c:v>259.42</c:v>
                </c:pt>
                <c:pt idx="56">
                  <c:v>256.05</c:v>
                </c:pt>
                <c:pt idx="57">
                  <c:v>250.78</c:v>
                </c:pt>
                <c:pt idx="58">
                  <c:v>246.31</c:v>
                </c:pt>
                <c:pt idx="59">
                  <c:v>250.84</c:v>
                </c:pt>
                <c:pt idx="60">
                  <c:v>250.33</c:v>
                </c:pt>
                <c:pt idx="61">
                  <c:v>257.77</c:v>
                </c:pt>
                <c:pt idx="62">
                  <c:v>259.74</c:v>
                </c:pt>
                <c:pt idx="63">
                  <c:v>251.97</c:v>
                </c:pt>
                <c:pt idx="64">
                  <c:v>255.66</c:v>
                </c:pt>
                <c:pt idx="65">
                  <c:v>261.27999999999997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71712"/>
        <c:axId val="397973672"/>
      </c:lineChart>
      <c:dateAx>
        <c:axId val="397971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73672"/>
        <c:crosses val="autoZero"/>
        <c:auto val="1"/>
        <c:lblOffset val="100"/>
        <c:baseTimeUnit val="days"/>
      </c:dateAx>
      <c:valAx>
        <c:axId val="39797367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7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45.76</c:v>
                </c:pt>
                <c:pt idx="1">
                  <c:v>46.51</c:v>
                </c:pt>
                <c:pt idx="2">
                  <c:v>46.61</c:v>
                </c:pt>
                <c:pt idx="3">
                  <c:v>46.52</c:v>
                </c:pt>
                <c:pt idx="4">
                  <c:v>44.52</c:v>
                </c:pt>
                <c:pt idx="5">
                  <c:v>44.96</c:v>
                </c:pt>
                <c:pt idx="6">
                  <c:v>44.46</c:v>
                </c:pt>
                <c:pt idx="7">
                  <c:v>43.34</c:v>
                </c:pt>
                <c:pt idx="8">
                  <c:v>43.06</c:v>
                </c:pt>
                <c:pt idx="9">
                  <c:v>42.86</c:v>
                </c:pt>
                <c:pt idx="10">
                  <c:v>42.68</c:v>
                </c:pt>
                <c:pt idx="11">
                  <c:v>42.44</c:v>
                </c:pt>
                <c:pt idx="12">
                  <c:v>41.21</c:v>
                </c:pt>
                <c:pt idx="13">
                  <c:v>41.51</c:v>
                </c:pt>
                <c:pt idx="14">
                  <c:v>41.12</c:v>
                </c:pt>
                <c:pt idx="15">
                  <c:v>42.04</c:v>
                </c:pt>
                <c:pt idx="16">
                  <c:v>41.02</c:v>
                </c:pt>
                <c:pt idx="17">
                  <c:v>40.450000000000003</c:v>
                </c:pt>
                <c:pt idx="18">
                  <c:v>39.159999999999997</c:v>
                </c:pt>
                <c:pt idx="19">
                  <c:v>38.619999999999997</c:v>
                </c:pt>
                <c:pt idx="20">
                  <c:v>39.64</c:v>
                </c:pt>
                <c:pt idx="21">
                  <c:v>40.81</c:v>
                </c:pt>
                <c:pt idx="22">
                  <c:v>40.770000000000003</c:v>
                </c:pt>
                <c:pt idx="23">
                  <c:v>39.65</c:v>
                </c:pt>
                <c:pt idx="24">
                  <c:v>41.4</c:v>
                </c:pt>
                <c:pt idx="25">
                  <c:v>41.94</c:v>
                </c:pt>
                <c:pt idx="26">
                  <c:v>43.69</c:v>
                </c:pt>
                <c:pt idx="27">
                  <c:v>42.71</c:v>
                </c:pt>
                <c:pt idx="28">
                  <c:v>41.71</c:v>
                </c:pt>
                <c:pt idx="29">
                  <c:v>42.6</c:v>
                </c:pt>
                <c:pt idx="30">
                  <c:v>44.48</c:v>
                </c:pt>
                <c:pt idx="31">
                  <c:v>44.99</c:v>
                </c:pt>
                <c:pt idx="32">
                  <c:v>45.02</c:v>
                </c:pt>
                <c:pt idx="33">
                  <c:v>48.29</c:v>
                </c:pt>
                <c:pt idx="34">
                  <c:v>48.8</c:v>
                </c:pt>
                <c:pt idx="35">
                  <c:v>47.93</c:v>
                </c:pt>
                <c:pt idx="36">
                  <c:v>47.77</c:v>
                </c:pt>
                <c:pt idx="37">
                  <c:v>47.6</c:v>
                </c:pt>
                <c:pt idx="38">
                  <c:v>46.89</c:v>
                </c:pt>
                <c:pt idx="39">
                  <c:v>47.59</c:v>
                </c:pt>
                <c:pt idx="40">
                  <c:v>47.22</c:v>
                </c:pt>
                <c:pt idx="41">
                  <c:v>46.25</c:v>
                </c:pt>
                <c:pt idx="42">
                  <c:v>45.56</c:v>
                </c:pt>
                <c:pt idx="43">
                  <c:v>47</c:v>
                </c:pt>
                <c:pt idx="44">
                  <c:v>48.07</c:v>
                </c:pt>
                <c:pt idx="45">
                  <c:v>48.34</c:v>
                </c:pt>
                <c:pt idx="46">
                  <c:v>45.92</c:v>
                </c:pt>
                <c:pt idx="47">
                  <c:v>47.23</c:v>
                </c:pt>
                <c:pt idx="48">
                  <c:v>47.5</c:v>
                </c:pt>
                <c:pt idx="49">
                  <c:v>46.35</c:v>
                </c:pt>
                <c:pt idx="50">
                  <c:v>46.4</c:v>
                </c:pt>
                <c:pt idx="51">
                  <c:v>47.01</c:v>
                </c:pt>
                <c:pt idx="52">
                  <c:v>45.2</c:v>
                </c:pt>
                <c:pt idx="53">
                  <c:v>45.88</c:v>
                </c:pt>
                <c:pt idx="54">
                  <c:v>45.41</c:v>
                </c:pt>
                <c:pt idx="55">
                  <c:v>46.21</c:v>
                </c:pt>
                <c:pt idx="56">
                  <c:v>45.46</c:v>
                </c:pt>
                <c:pt idx="57">
                  <c:v>45.05</c:v>
                </c:pt>
                <c:pt idx="58">
                  <c:v>44.22</c:v>
                </c:pt>
                <c:pt idx="59">
                  <c:v>46.4</c:v>
                </c:pt>
                <c:pt idx="60">
                  <c:v>45.92</c:v>
                </c:pt>
                <c:pt idx="61">
                  <c:v>47.87</c:v>
                </c:pt>
                <c:pt idx="62">
                  <c:v>48.6</c:v>
                </c:pt>
                <c:pt idx="63">
                  <c:v>47.29</c:v>
                </c:pt>
                <c:pt idx="64">
                  <c:v>46.55</c:v>
                </c:pt>
                <c:pt idx="65">
                  <c:v>44.75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970928"/>
        <c:axId val="397971320"/>
      </c:lineChart>
      <c:dateAx>
        <c:axId val="397970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71320"/>
        <c:crosses val="autoZero"/>
        <c:auto val="1"/>
        <c:lblOffset val="100"/>
        <c:baseTimeUnit val="days"/>
      </c:dateAx>
      <c:valAx>
        <c:axId val="3979713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7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89.6</c:v>
                </c:pt>
                <c:pt idx="1">
                  <c:v>89.31</c:v>
                </c:pt>
                <c:pt idx="2">
                  <c:v>85.9</c:v>
                </c:pt>
                <c:pt idx="3">
                  <c:v>86.39</c:v>
                </c:pt>
                <c:pt idx="4">
                  <c:v>88.19</c:v>
                </c:pt>
                <c:pt idx="5">
                  <c:v>92.23</c:v>
                </c:pt>
                <c:pt idx="6">
                  <c:v>98.73</c:v>
                </c:pt>
                <c:pt idx="7">
                  <c:v>98.97</c:v>
                </c:pt>
                <c:pt idx="8">
                  <c:v>99.58</c:v>
                </c:pt>
                <c:pt idx="9">
                  <c:v>97</c:v>
                </c:pt>
                <c:pt idx="10">
                  <c:v>108.37</c:v>
                </c:pt>
                <c:pt idx="11">
                  <c:v>105.78</c:v>
                </c:pt>
                <c:pt idx="12">
                  <c:v>107.95</c:v>
                </c:pt>
                <c:pt idx="13">
                  <c:v>107.2</c:v>
                </c:pt>
                <c:pt idx="14">
                  <c:v>108.67</c:v>
                </c:pt>
                <c:pt idx="15">
                  <c:v>106.76</c:v>
                </c:pt>
                <c:pt idx="16">
                  <c:v>106.1</c:v>
                </c:pt>
                <c:pt idx="17">
                  <c:v>106.2</c:v>
                </c:pt>
                <c:pt idx="18">
                  <c:v>103.1</c:v>
                </c:pt>
                <c:pt idx="19">
                  <c:v>104.1</c:v>
                </c:pt>
                <c:pt idx="20">
                  <c:v>103.98</c:v>
                </c:pt>
                <c:pt idx="21">
                  <c:v>108.11</c:v>
                </c:pt>
                <c:pt idx="22">
                  <c:v>107.62</c:v>
                </c:pt>
                <c:pt idx="23">
                  <c:v>107.99</c:v>
                </c:pt>
                <c:pt idx="24">
                  <c:v>108.7</c:v>
                </c:pt>
                <c:pt idx="25">
                  <c:v>109.48</c:v>
                </c:pt>
                <c:pt idx="26">
                  <c:v>109.4</c:v>
                </c:pt>
                <c:pt idx="27">
                  <c:v>109.48</c:v>
                </c:pt>
                <c:pt idx="28">
                  <c:v>108.56</c:v>
                </c:pt>
                <c:pt idx="29">
                  <c:v>108.69</c:v>
                </c:pt>
                <c:pt idx="30">
                  <c:v>111.92</c:v>
                </c:pt>
                <c:pt idx="32">
                  <c:v>111.51</c:v>
                </c:pt>
                <c:pt idx="33">
                  <c:v>109.36</c:v>
                </c:pt>
                <c:pt idx="34">
                  <c:v>111.91</c:v>
                </c:pt>
                <c:pt idx="35">
                  <c:v>112.11</c:v>
                </c:pt>
                <c:pt idx="36">
                  <c:v>112.19</c:v>
                </c:pt>
                <c:pt idx="37">
                  <c:v>111.89</c:v>
                </c:pt>
                <c:pt idx="38">
                  <c:v>113.21</c:v>
                </c:pt>
                <c:pt idx="39">
                  <c:v>112.1</c:v>
                </c:pt>
                <c:pt idx="40">
                  <c:v>112.6</c:v>
                </c:pt>
                <c:pt idx="41">
                  <c:v>115.38</c:v>
                </c:pt>
                <c:pt idx="42">
                  <c:v>112.51</c:v>
                </c:pt>
                <c:pt idx="43">
                  <c:v>112.25</c:v>
                </c:pt>
                <c:pt idx="44">
                  <c:v>114</c:v>
                </c:pt>
                <c:pt idx="45">
                  <c:v>116.07</c:v>
                </c:pt>
                <c:pt idx="46">
                  <c:v>120.04</c:v>
                </c:pt>
                <c:pt idx="47">
                  <c:v>119.86</c:v>
                </c:pt>
                <c:pt idx="48">
                  <c:v>121.03</c:v>
                </c:pt>
                <c:pt idx="49">
                  <c:v>123.97</c:v>
                </c:pt>
                <c:pt idx="50">
                  <c:v>124.03</c:v>
                </c:pt>
                <c:pt idx="51">
                  <c:v>119.68</c:v>
                </c:pt>
                <c:pt idx="52">
                  <c:v>122.91</c:v>
                </c:pt>
                <c:pt idx="53">
                  <c:v>122.75</c:v>
                </c:pt>
                <c:pt idx="54">
                  <c:v>121.42</c:v>
                </c:pt>
                <c:pt idx="55">
                  <c:v>118.01</c:v>
                </c:pt>
                <c:pt idx="56">
                  <c:v>118.29</c:v>
                </c:pt>
                <c:pt idx="57">
                  <c:v>118.03</c:v>
                </c:pt>
                <c:pt idx="58">
                  <c:v>117.43</c:v>
                </c:pt>
                <c:pt idx="59">
                  <c:v>116.05</c:v>
                </c:pt>
                <c:pt idx="60">
                  <c:v>113.52</c:v>
                </c:pt>
                <c:pt idx="61">
                  <c:v>111.55</c:v>
                </c:pt>
                <c:pt idx="62">
                  <c:v>111.95</c:v>
                </c:pt>
                <c:pt idx="63">
                  <c:v>111.21</c:v>
                </c:pt>
                <c:pt idx="64">
                  <c:v>109.65</c:v>
                </c:pt>
                <c:pt idx="65">
                  <c:v>108.09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507016"/>
        <c:axId val="435508192"/>
      </c:lineChart>
      <c:dateAx>
        <c:axId val="435507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8192"/>
        <c:crosses val="autoZero"/>
        <c:auto val="1"/>
        <c:lblOffset val="100"/>
        <c:baseTimeUnit val="days"/>
      </c:dateAx>
      <c:valAx>
        <c:axId val="435508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99.65</c:v>
                </c:pt>
                <c:pt idx="1">
                  <c:v>98.94</c:v>
                </c:pt>
                <c:pt idx="2">
                  <c:v>99.03</c:v>
                </c:pt>
                <c:pt idx="3">
                  <c:v>98.63</c:v>
                </c:pt>
                <c:pt idx="4">
                  <c:v>97.92</c:v>
                </c:pt>
                <c:pt idx="5">
                  <c:v>97.72</c:v>
                </c:pt>
                <c:pt idx="6">
                  <c:v>98.46</c:v>
                </c:pt>
                <c:pt idx="7">
                  <c:v>99.86</c:v>
                </c:pt>
                <c:pt idx="8">
                  <c:v>100.35</c:v>
                </c:pt>
                <c:pt idx="9">
                  <c:v>100.41</c:v>
                </c:pt>
                <c:pt idx="10">
                  <c:v>99.62</c:v>
                </c:pt>
                <c:pt idx="11">
                  <c:v>97.9</c:v>
                </c:pt>
                <c:pt idx="12">
                  <c:v>96.43</c:v>
                </c:pt>
                <c:pt idx="13">
                  <c:v>95.22</c:v>
                </c:pt>
                <c:pt idx="14">
                  <c:v>94.2</c:v>
                </c:pt>
                <c:pt idx="15">
                  <c:v>94.56</c:v>
                </c:pt>
                <c:pt idx="16">
                  <c:v>93.49</c:v>
                </c:pt>
                <c:pt idx="17">
                  <c:v>93.88</c:v>
                </c:pt>
                <c:pt idx="18">
                  <c:v>90.52</c:v>
                </c:pt>
                <c:pt idx="19">
                  <c:v>90.34</c:v>
                </c:pt>
                <c:pt idx="20">
                  <c:v>92.51</c:v>
                </c:pt>
                <c:pt idx="21">
                  <c:v>93.42</c:v>
                </c:pt>
                <c:pt idx="22">
                  <c:v>92.79</c:v>
                </c:pt>
                <c:pt idx="23">
                  <c:v>92.72</c:v>
                </c:pt>
                <c:pt idx="24">
                  <c:v>93.24</c:v>
                </c:pt>
                <c:pt idx="26">
                  <c:v>94.19</c:v>
                </c:pt>
                <c:pt idx="27">
                  <c:v>95.18</c:v>
                </c:pt>
                <c:pt idx="28">
                  <c:v>93.64</c:v>
                </c:pt>
                <c:pt idx="29">
                  <c:v>93.74</c:v>
                </c:pt>
                <c:pt idx="30">
                  <c:v>94.83</c:v>
                </c:pt>
                <c:pt idx="31">
                  <c:v>97.82</c:v>
                </c:pt>
                <c:pt idx="32">
                  <c:v>104.35</c:v>
                </c:pt>
                <c:pt idx="33">
                  <c:v>105.08</c:v>
                </c:pt>
                <c:pt idx="34">
                  <c:v>105.68</c:v>
                </c:pt>
                <c:pt idx="35">
                  <c:v>105.97</c:v>
                </c:pt>
                <c:pt idx="36">
                  <c:v>107.13</c:v>
                </c:pt>
                <c:pt idx="37">
                  <c:v>106.91</c:v>
                </c:pt>
                <c:pt idx="38">
                  <c:v>107.48</c:v>
                </c:pt>
                <c:pt idx="39">
                  <c:v>109.85</c:v>
                </c:pt>
                <c:pt idx="40">
                  <c:v>112.1</c:v>
                </c:pt>
                <c:pt idx="41">
                  <c:v>112.04</c:v>
                </c:pt>
                <c:pt idx="42">
                  <c:v>110.44</c:v>
                </c:pt>
                <c:pt idx="43">
                  <c:v>109.02</c:v>
                </c:pt>
                <c:pt idx="44">
                  <c:v>108.66</c:v>
                </c:pt>
                <c:pt idx="45">
                  <c:v>108.54</c:v>
                </c:pt>
                <c:pt idx="46">
                  <c:v>110.96</c:v>
                </c:pt>
                <c:pt idx="47">
                  <c:v>109.81</c:v>
                </c:pt>
                <c:pt idx="48">
                  <c:v>111.12</c:v>
                </c:pt>
                <c:pt idx="49">
                  <c:v>109.99</c:v>
                </c:pt>
                <c:pt idx="50">
                  <c:v>108.99</c:v>
                </c:pt>
                <c:pt idx="51">
                  <c:v>109.56</c:v>
                </c:pt>
                <c:pt idx="52">
                  <c:v>107.68</c:v>
                </c:pt>
                <c:pt idx="53">
                  <c:v>105.19</c:v>
                </c:pt>
                <c:pt idx="54">
                  <c:v>105.67</c:v>
                </c:pt>
                <c:pt idx="55">
                  <c:v>106.13</c:v>
                </c:pt>
                <c:pt idx="56">
                  <c:v>106.72</c:v>
                </c:pt>
                <c:pt idx="57">
                  <c:v>105.91</c:v>
                </c:pt>
                <c:pt idx="58">
                  <c:v>105.92</c:v>
                </c:pt>
                <c:pt idx="59">
                  <c:v>105.8</c:v>
                </c:pt>
                <c:pt idx="60">
                  <c:v>105.97</c:v>
                </c:pt>
                <c:pt idx="61">
                  <c:v>104.58</c:v>
                </c:pt>
                <c:pt idx="62">
                  <c:v>102.52</c:v>
                </c:pt>
                <c:pt idx="63">
                  <c:v>102.26</c:v>
                </c:pt>
                <c:pt idx="64">
                  <c:v>101.17</c:v>
                </c:pt>
                <c:pt idx="65">
                  <c:v>101.12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510544"/>
        <c:axId val="435504664"/>
      </c:lineChart>
      <c:dateAx>
        <c:axId val="435510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4664"/>
        <c:crosses val="autoZero"/>
        <c:auto val="1"/>
        <c:lblOffset val="100"/>
        <c:baseTimeUnit val="days"/>
      </c:dateAx>
      <c:valAx>
        <c:axId val="4355046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1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14.26</c:v>
                </c:pt>
                <c:pt idx="1">
                  <c:v>14.53</c:v>
                </c:pt>
                <c:pt idx="2">
                  <c:v>14.62</c:v>
                </c:pt>
                <c:pt idx="3">
                  <c:v>13.96</c:v>
                </c:pt>
                <c:pt idx="4">
                  <c:v>13.32</c:v>
                </c:pt>
                <c:pt idx="5">
                  <c:v>13.38</c:v>
                </c:pt>
                <c:pt idx="6">
                  <c:v>13.23</c:v>
                </c:pt>
                <c:pt idx="7">
                  <c:v>13.07</c:v>
                </c:pt>
                <c:pt idx="8">
                  <c:v>12.9</c:v>
                </c:pt>
                <c:pt idx="9">
                  <c:v>13.17</c:v>
                </c:pt>
                <c:pt idx="10">
                  <c:v>13.54</c:v>
                </c:pt>
                <c:pt idx="11">
                  <c:v>13.02</c:v>
                </c:pt>
                <c:pt idx="12">
                  <c:v>13.19</c:v>
                </c:pt>
                <c:pt idx="13">
                  <c:v>13.11</c:v>
                </c:pt>
                <c:pt idx="14">
                  <c:v>12.74</c:v>
                </c:pt>
                <c:pt idx="15">
                  <c:v>12.66</c:v>
                </c:pt>
                <c:pt idx="16">
                  <c:v>12.86</c:v>
                </c:pt>
                <c:pt idx="17">
                  <c:v>12.78</c:v>
                </c:pt>
                <c:pt idx="19">
                  <c:v>12.3</c:v>
                </c:pt>
                <c:pt idx="20">
                  <c:v>12.33</c:v>
                </c:pt>
                <c:pt idx="21">
                  <c:v>12.46</c:v>
                </c:pt>
                <c:pt idx="22">
                  <c:v>11.94</c:v>
                </c:pt>
                <c:pt idx="23">
                  <c:v>11.44</c:v>
                </c:pt>
                <c:pt idx="24">
                  <c:v>12.03</c:v>
                </c:pt>
                <c:pt idx="25">
                  <c:v>12.07</c:v>
                </c:pt>
                <c:pt idx="26">
                  <c:v>12.17</c:v>
                </c:pt>
                <c:pt idx="27">
                  <c:v>12.79</c:v>
                </c:pt>
                <c:pt idx="28">
                  <c:v>13.55</c:v>
                </c:pt>
                <c:pt idx="29">
                  <c:v>14.09</c:v>
                </c:pt>
                <c:pt idx="30">
                  <c:v>14.35</c:v>
                </c:pt>
                <c:pt idx="31">
                  <c:v>14.84</c:v>
                </c:pt>
                <c:pt idx="32">
                  <c:v>14.44</c:v>
                </c:pt>
                <c:pt idx="33">
                  <c:v>13.83</c:v>
                </c:pt>
                <c:pt idx="34">
                  <c:v>14.34</c:v>
                </c:pt>
                <c:pt idx="35">
                  <c:v>13.86</c:v>
                </c:pt>
                <c:pt idx="36">
                  <c:v>14.06</c:v>
                </c:pt>
                <c:pt idx="37">
                  <c:v>13.95</c:v>
                </c:pt>
                <c:pt idx="38">
                  <c:v>13.36</c:v>
                </c:pt>
                <c:pt idx="39">
                  <c:v>13.01</c:v>
                </c:pt>
                <c:pt idx="40">
                  <c:v>13.11</c:v>
                </c:pt>
                <c:pt idx="41">
                  <c:v>12.92</c:v>
                </c:pt>
                <c:pt idx="42">
                  <c:v>13.12</c:v>
                </c:pt>
                <c:pt idx="43">
                  <c:v>11.67</c:v>
                </c:pt>
                <c:pt idx="44">
                  <c:v>11.78</c:v>
                </c:pt>
                <c:pt idx="45">
                  <c:v>11.22</c:v>
                </c:pt>
                <c:pt idx="46">
                  <c:v>11.02</c:v>
                </c:pt>
                <c:pt idx="47">
                  <c:v>10.63</c:v>
                </c:pt>
                <c:pt idx="48">
                  <c:v>10.53</c:v>
                </c:pt>
                <c:pt idx="49">
                  <c:v>10.56</c:v>
                </c:pt>
                <c:pt idx="50">
                  <c:v>11.14</c:v>
                </c:pt>
                <c:pt idx="51">
                  <c:v>10.53</c:v>
                </c:pt>
                <c:pt idx="52">
                  <c:v>10.4</c:v>
                </c:pt>
                <c:pt idx="53">
                  <c:v>10.16</c:v>
                </c:pt>
                <c:pt idx="54">
                  <c:v>10.29</c:v>
                </c:pt>
                <c:pt idx="55">
                  <c:v>10.19</c:v>
                </c:pt>
                <c:pt idx="56">
                  <c:v>11.31</c:v>
                </c:pt>
                <c:pt idx="57">
                  <c:v>11.43</c:v>
                </c:pt>
                <c:pt idx="58">
                  <c:v>11.63</c:v>
                </c:pt>
                <c:pt idx="59">
                  <c:v>11.45</c:v>
                </c:pt>
                <c:pt idx="60">
                  <c:v>11.52</c:v>
                </c:pt>
                <c:pt idx="61">
                  <c:v>11.31</c:v>
                </c:pt>
                <c:pt idx="62">
                  <c:v>11.09</c:v>
                </c:pt>
                <c:pt idx="63">
                  <c:v>11.16</c:v>
                </c:pt>
                <c:pt idx="64">
                  <c:v>10.59</c:v>
                </c:pt>
                <c:pt idx="65">
                  <c:v>10.48</c:v>
                </c:pt>
                <c:pt idx="66">
                  <c:v>10.119999999999999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502312"/>
        <c:axId val="435508584"/>
      </c:lineChart>
      <c:dateAx>
        <c:axId val="4355023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8584"/>
        <c:crosses val="autoZero"/>
        <c:auto val="1"/>
        <c:lblOffset val="100"/>
        <c:baseTimeUnit val="days"/>
      </c:dateAx>
      <c:valAx>
        <c:axId val="4355085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36.58</c:v>
                </c:pt>
                <c:pt idx="1">
                  <c:v>36.520000000000003</c:v>
                </c:pt>
                <c:pt idx="2">
                  <c:v>36.29</c:v>
                </c:pt>
                <c:pt idx="3">
                  <c:v>36.020000000000003</c:v>
                </c:pt>
                <c:pt idx="4">
                  <c:v>36.25</c:v>
                </c:pt>
                <c:pt idx="5">
                  <c:v>36.44</c:v>
                </c:pt>
                <c:pt idx="6">
                  <c:v>36.42</c:v>
                </c:pt>
                <c:pt idx="7">
                  <c:v>35.76</c:v>
                </c:pt>
                <c:pt idx="8">
                  <c:v>35.71</c:v>
                </c:pt>
                <c:pt idx="9">
                  <c:v>35.590000000000003</c:v>
                </c:pt>
                <c:pt idx="10">
                  <c:v>34.94</c:v>
                </c:pt>
                <c:pt idx="11">
                  <c:v>35.520000000000003</c:v>
                </c:pt>
                <c:pt idx="12">
                  <c:v>34.799999999999997</c:v>
                </c:pt>
                <c:pt idx="13">
                  <c:v>34.619999999999997</c:v>
                </c:pt>
                <c:pt idx="14">
                  <c:v>34.83</c:v>
                </c:pt>
                <c:pt idx="15">
                  <c:v>34.369999999999997</c:v>
                </c:pt>
                <c:pt idx="16">
                  <c:v>34.46</c:v>
                </c:pt>
                <c:pt idx="17">
                  <c:v>34.76</c:v>
                </c:pt>
                <c:pt idx="18">
                  <c:v>34.86</c:v>
                </c:pt>
                <c:pt idx="19">
                  <c:v>34.89</c:v>
                </c:pt>
                <c:pt idx="20">
                  <c:v>34.71</c:v>
                </c:pt>
                <c:pt idx="22">
                  <c:v>35.24</c:v>
                </c:pt>
                <c:pt idx="23">
                  <c:v>35.840000000000003</c:v>
                </c:pt>
                <c:pt idx="24">
                  <c:v>34.549999999999997</c:v>
                </c:pt>
                <c:pt idx="25">
                  <c:v>34.92</c:v>
                </c:pt>
                <c:pt idx="26">
                  <c:v>35</c:v>
                </c:pt>
                <c:pt idx="27">
                  <c:v>35.200000000000003</c:v>
                </c:pt>
                <c:pt idx="28">
                  <c:v>35.43</c:v>
                </c:pt>
                <c:pt idx="29">
                  <c:v>35.39</c:v>
                </c:pt>
                <c:pt idx="30">
                  <c:v>35.92</c:v>
                </c:pt>
                <c:pt idx="31">
                  <c:v>36.31</c:v>
                </c:pt>
                <c:pt idx="32">
                  <c:v>36.4</c:v>
                </c:pt>
                <c:pt idx="33">
                  <c:v>36.770000000000003</c:v>
                </c:pt>
                <c:pt idx="34">
                  <c:v>35.58</c:v>
                </c:pt>
                <c:pt idx="35">
                  <c:v>36.47</c:v>
                </c:pt>
                <c:pt idx="36">
                  <c:v>36.950000000000003</c:v>
                </c:pt>
                <c:pt idx="37">
                  <c:v>36.229999999999997</c:v>
                </c:pt>
                <c:pt idx="38">
                  <c:v>36.68</c:v>
                </c:pt>
                <c:pt idx="39">
                  <c:v>36.909999999999997</c:v>
                </c:pt>
                <c:pt idx="40">
                  <c:v>37.07</c:v>
                </c:pt>
                <c:pt idx="41">
                  <c:v>37.86</c:v>
                </c:pt>
                <c:pt idx="42">
                  <c:v>37.159999999999997</c:v>
                </c:pt>
                <c:pt idx="43">
                  <c:v>37.17</c:v>
                </c:pt>
                <c:pt idx="44">
                  <c:v>37.99</c:v>
                </c:pt>
                <c:pt idx="45">
                  <c:v>38.17</c:v>
                </c:pt>
                <c:pt idx="46">
                  <c:v>39.08</c:v>
                </c:pt>
                <c:pt idx="47">
                  <c:v>38.22</c:v>
                </c:pt>
                <c:pt idx="48">
                  <c:v>38.03</c:v>
                </c:pt>
                <c:pt idx="49">
                  <c:v>38.32</c:v>
                </c:pt>
                <c:pt idx="50">
                  <c:v>38.25</c:v>
                </c:pt>
                <c:pt idx="51">
                  <c:v>38.090000000000003</c:v>
                </c:pt>
                <c:pt idx="52">
                  <c:v>38.03</c:v>
                </c:pt>
                <c:pt idx="53">
                  <c:v>38.06</c:v>
                </c:pt>
                <c:pt idx="54">
                  <c:v>37.65</c:v>
                </c:pt>
                <c:pt idx="55">
                  <c:v>37.590000000000003</c:v>
                </c:pt>
                <c:pt idx="56">
                  <c:v>37.950000000000003</c:v>
                </c:pt>
                <c:pt idx="57">
                  <c:v>38.130000000000003</c:v>
                </c:pt>
                <c:pt idx="58">
                  <c:v>38.56</c:v>
                </c:pt>
                <c:pt idx="59">
                  <c:v>38.090000000000003</c:v>
                </c:pt>
                <c:pt idx="60">
                  <c:v>38.61</c:v>
                </c:pt>
                <c:pt idx="61">
                  <c:v>38.14</c:v>
                </c:pt>
                <c:pt idx="62">
                  <c:v>38.39</c:v>
                </c:pt>
                <c:pt idx="63">
                  <c:v>38.64</c:v>
                </c:pt>
                <c:pt idx="64">
                  <c:v>37.729999999999997</c:v>
                </c:pt>
                <c:pt idx="65">
                  <c:v>37.81</c:v>
                </c:pt>
                <c:pt idx="66">
                  <c:v>37.020000000000003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508976"/>
        <c:axId val="435503880"/>
      </c:lineChart>
      <c:dateAx>
        <c:axId val="435508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3880"/>
        <c:crosses val="autoZero"/>
        <c:auto val="1"/>
        <c:lblOffset val="100"/>
        <c:baseTimeUnit val="days"/>
      </c:dateAx>
      <c:valAx>
        <c:axId val="43550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13.26</c:v>
                </c:pt>
                <c:pt idx="1">
                  <c:v>13.36</c:v>
                </c:pt>
                <c:pt idx="2">
                  <c:v>13.38</c:v>
                </c:pt>
                <c:pt idx="3">
                  <c:v>13.18</c:v>
                </c:pt>
                <c:pt idx="4">
                  <c:v>13.04</c:v>
                </c:pt>
                <c:pt idx="5">
                  <c:v>13.21</c:v>
                </c:pt>
                <c:pt idx="6">
                  <c:v>13.11</c:v>
                </c:pt>
                <c:pt idx="7">
                  <c:v>13.49</c:v>
                </c:pt>
                <c:pt idx="8">
                  <c:v>13.45</c:v>
                </c:pt>
                <c:pt idx="9">
                  <c:v>13.46</c:v>
                </c:pt>
                <c:pt idx="10">
                  <c:v>13.52</c:v>
                </c:pt>
                <c:pt idx="11">
                  <c:v>13.29</c:v>
                </c:pt>
                <c:pt idx="12">
                  <c:v>13.13</c:v>
                </c:pt>
                <c:pt idx="13">
                  <c:v>13.19</c:v>
                </c:pt>
                <c:pt idx="14">
                  <c:v>13.09</c:v>
                </c:pt>
                <c:pt idx="15">
                  <c:v>13.16</c:v>
                </c:pt>
                <c:pt idx="16">
                  <c:v>13.14</c:v>
                </c:pt>
                <c:pt idx="17">
                  <c:v>13.32</c:v>
                </c:pt>
                <c:pt idx="18">
                  <c:v>13.22</c:v>
                </c:pt>
                <c:pt idx="19">
                  <c:v>13.35</c:v>
                </c:pt>
                <c:pt idx="20">
                  <c:v>13.32</c:v>
                </c:pt>
                <c:pt idx="21">
                  <c:v>13.49</c:v>
                </c:pt>
                <c:pt idx="22">
                  <c:v>13.32</c:v>
                </c:pt>
                <c:pt idx="23">
                  <c:v>13.44</c:v>
                </c:pt>
                <c:pt idx="24">
                  <c:v>13.32</c:v>
                </c:pt>
                <c:pt idx="25">
                  <c:v>13.31</c:v>
                </c:pt>
                <c:pt idx="26">
                  <c:v>13.43</c:v>
                </c:pt>
                <c:pt idx="27">
                  <c:v>13.62</c:v>
                </c:pt>
                <c:pt idx="28">
                  <c:v>13.56</c:v>
                </c:pt>
                <c:pt idx="29">
                  <c:v>14.09</c:v>
                </c:pt>
                <c:pt idx="30">
                  <c:v>13.66</c:v>
                </c:pt>
                <c:pt idx="32">
                  <c:v>13.75</c:v>
                </c:pt>
                <c:pt idx="33">
                  <c:v>13.58</c:v>
                </c:pt>
                <c:pt idx="34">
                  <c:v>13.61</c:v>
                </c:pt>
                <c:pt idx="35">
                  <c:v>13.65</c:v>
                </c:pt>
                <c:pt idx="36">
                  <c:v>13.64</c:v>
                </c:pt>
                <c:pt idx="37">
                  <c:v>13.44</c:v>
                </c:pt>
                <c:pt idx="38">
                  <c:v>13.25</c:v>
                </c:pt>
                <c:pt idx="39">
                  <c:v>12.94</c:v>
                </c:pt>
                <c:pt idx="40">
                  <c:v>13.09</c:v>
                </c:pt>
                <c:pt idx="41">
                  <c:v>13.06</c:v>
                </c:pt>
                <c:pt idx="42">
                  <c:v>12.81</c:v>
                </c:pt>
                <c:pt idx="43">
                  <c:v>12.66</c:v>
                </c:pt>
                <c:pt idx="44">
                  <c:v>12.55</c:v>
                </c:pt>
                <c:pt idx="45">
                  <c:v>12.52</c:v>
                </c:pt>
                <c:pt idx="46">
                  <c:v>12.82</c:v>
                </c:pt>
                <c:pt idx="47">
                  <c:v>12.77</c:v>
                </c:pt>
                <c:pt idx="48">
                  <c:v>12.8</c:v>
                </c:pt>
                <c:pt idx="49">
                  <c:v>13.1</c:v>
                </c:pt>
                <c:pt idx="50">
                  <c:v>13.5</c:v>
                </c:pt>
                <c:pt idx="51">
                  <c:v>13.35</c:v>
                </c:pt>
                <c:pt idx="52">
                  <c:v>13.2</c:v>
                </c:pt>
                <c:pt idx="53">
                  <c:v>13.09</c:v>
                </c:pt>
                <c:pt idx="54">
                  <c:v>13.06</c:v>
                </c:pt>
                <c:pt idx="55">
                  <c:v>13.26</c:v>
                </c:pt>
                <c:pt idx="56">
                  <c:v>13.59</c:v>
                </c:pt>
                <c:pt idx="57">
                  <c:v>13.66</c:v>
                </c:pt>
                <c:pt idx="58">
                  <c:v>13.64</c:v>
                </c:pt>
                <c:pt idx="59">
                  <c:v>13.47</c:v>
                </c:pt>
                <c:pt idx="60">
                  <c:v>13.5</c:v>
                </c:pt>
                <c:pt idx="61">
                  <c:v>13.23</c:v>
                </c:pt>
                <c:pt idx="62">
                  <c:v>13.27</c:v>
                </c:pt>
                <c:pt idx="63">
                  <c:v>13.29</c:v>
                </c:pt>
                <c:pt idx="64">
                  <c:v>13.15</c:v>
                </c:pt>
                <c:pt idx="65">
                  <c:v>13.19</c:v>
                </c:pt>
                <c:pt idx="66">
                  <c:v>13.23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506624"/>
        <c:axId val="435509368"/>
      </c:lineChart>
      <c:dateAx>
        <c:axId val="435506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9368"/>
        <c:crosses val="autoZero"/>
        <c:auto val="1"/>
        <c:lblOffset val="100"/>
        <c:baseTimeUnit val="days"/>
      </c:dateAx>
      <c:valAx>
        <c:axId val="43550936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15.6</c:v>
                </c:pt>
                <c:pt idx="1">
                  <c:v>15.85</c:v>
                </c:pt>
                <c:pt idx="2">
                  <c:v>15.86</c:v>
                </c:pt>
                <c:pt idx="3">
                  <c:v>16</c:v>
                </c:pt>
                <c:pt idx="4">
                  <c:v>15.3</c:v>
                </c:pt>
                <c:pt idx="5">
                  <c:v>15.19</c:v>
                </c:pt>
                <c:pt idx="6">
                  <c:v>15.08</c:v>
                </c:pt>
                <c:pt idx="7">
                  <c:v>14.8</c:v>
                </c:pt>
                <c:pt idx="8">
                  <c:v>14.74</c:v>
                </c:pt>
                <c:pt idx="9">
                  <c:v>14.52</c:v>
                </c:pt>
                <c:pt idx="10">
                  <c:v>14.51</c:v>
                </c:pt>
                <c:pt idx="11">
                  <c:v>14.95</c:v>
                </c:pt>
                <c:pt idx="12">
                  <c:v>14.83</c:v>
                </c:pt>
                <c:pt idx="13">
                  <c:v>14.95</c:v>
                </c:pt>
                <c:pt idx="14">
                  <c:v>14.53</c:v>
                </c:pt>
                <c:pt idx="15">
                  <c:v>14.42</c:v>
                </c:pt>
                <c:pt idx="16">
                  <c:v>14.77</c:v>
                </c:pt>
                <c:pt idx="17">
                  <c:v>14.77</c:v>
                </c:pt>
                <c:pt idx="18">
                  <c:v>14.71</c:v>
                </c:pt>
                <c:pt idx="19">
                  <c:v>15.03</c:v>
                </c:pt>
                <c:pt idx="20">
                  <c:v>15.03</c:v>
                </c:pt>
                <c:pt idx="21">
                  <c:v>15.29</c:v>
                </c:pt>
                <c:pt idx="22">
                  <c:v>14.91</c:v>
                </c:pt>
                <c:pt idx="23">
                  <c:v>15.28</c:v>
                </c:pt>
                <c:pt idx="24">
                  <c:v>15</c:v>
                </c:pt>
                <c:pt idx="25">
                  <c:v>15.02</c:v>
                </c:pt>
                <c:pt idx="26">
                  <c:v>15.01</c:v>
                </c:pt>
                <c:pt idx="27">
                  <c:v>15.33</c:v>
                </c:pt>
                <c:pt idx="28">
                  <c:v>15.78</c:v>
                </c:pt>
                <c:pt idx="29">
                  <c:v>15.55</c:v>
                </c:pt>
                <c:pt idx="30">
                  <c:v>15.56</c:v>
                </c:pt>
                <c:pt idx="31">
                  <c:v>15.23</c:v>
                </c:pt>
                <c:pt idx="32">
                  <c:v>14.99</c:v>
                </c:pt>
                <c:pt idx="33">
                  <c:v>15.41</c:v>
                </c:pt>
                <c:pt idx="34">
                  <c:v>15.57</c:v>
                </c:pt>
                <c:pt idx="35">
                  <c:v>15.44</c:v>
                </c:pt>
                <c:pt idx="36">
                  <c:v>15.73</c:v>
                </c:pt>
                <c:pt idx="37">
                  <c:v>15.23</c:v>
                </c:pt>
                <c:pt idx="38">
                  <c:v>14.97</c:v>
                </c:pt>
                <c:pt idx="39">
                  <c:v>14.96</c:v>
                </c:pt>
                <c:pt idx="40">
                  <c:v>14.91</c:v>
                </c:pt>
                <c:pt idx="41">
                  <c:v>14.85</c:v>
                </c:pt>
                <c:pt idx="42">
                  <c:v>14.49</c:v>
                </c:pt>
                <c:pt idx="43">
                  <c:v>14.39</c:v>
                </c:pt>
                <c:pt idx="44">
                  <c:v>14.23</c:v>
                </c:pt>
                <c:pt idx="45">
                  <c:v>14.34</c:v>
                </c:pt>
                <c:pt idx="46">
                  <c:v>14.28</c:v>
                </c:pt>
                <c:pt idx="47">
                  <c:v>14.72</c:v>
                </c:pt>
                <c:pt idx="48">
                  <c:v>15.41</c:v>
                </c:pt>
                <c:pt idx="49">
                  <c:v>15.17</c:v>
                </c:pt>
                <c:pt idx="50">
                  <c:v>14.77</c:v>
                </c:pt>
                <c:pt idx="51">
                  <c:v>14.6</c:v>
                </c:pt>
                <c:pt idx="52">
                  <c:v>14.33</c:v>
                </c:pt>
                <c:pt idx="53">
                  <c:v>14.18</c:v>
                </c:pt>
                <c:pt idx="54">
                  <c:v>14.24</c:v>
                </c:pt>
                <c:pt idx="55">
                  <c:v>14.65</c:v>
                </c:pt>
                <c:pt idx="56">
                  <c:v>14.66</c:v>
                </c:pt>
                <c:pt idx="57">
                  <c:v>14.98</c:v>
                </c:pt>
                <c:pt idx="58">
                  <c:v>14.66</c:v>
                </c:pt>
                <c:pt idx="59">
                  <c:v>14.55</c:v>
                </c:pt>
                <c:pt idx="60">
                  <c:v>14.28</c:v>
                </c:pt>
                <c:pt idx="61">
                  <c:v>14.45</c:v>
                </c:pt>
                <c:pt idx="62">
                  <c:v>14.66</c:v>
                </c:pt>
                <c:pt idx="63">
                  <c:v>14.18</c:v>
                </c:pt>
                <c:pt idx="64">
                  <c:v>13.79</c:v>
                </c:pt>
                <c:pt idx="65">
                  <c:v>13.52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501528"/>
        <c:axId val="435503096"/>
      </c:lineChart>
      <c:dateAx>
        <c:axId val="435501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3096"/>
        <c:crosses val="autoZero"/>
        <c:auto val="1"/>
        <c:lblOffset val="100"/>
        <c:baseTimeUnit val="days"/>
      </c:dateAx>
      <c:valAx>
        <c:axId val="43550309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0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54.94</c:v>
                </c:pt>
                <c:pt idx="1">
                  <c:v>54.12</c:v>
                </c:pt>
                <c:pt idx="2">
                  <c:v>53.55</c:v>
                </c:pt>
                <c:pt idx="3">
                  <c:v>54.3</c:v>
                </c:pt>
                <c:pt idx="4">
                  <c:v>53.45</c:v>
                </c:pt>
                <c:pt idx="5">
                  <c:v>54.53</c:v>
                </c:pt>
                <c:pt idx="7">
                  <c:v>54.93</c:v>
                </c:pt>
                <c:pt idx="8">
                  <c:v>55.22</c:v>
                </c:pt>
                <c:pt idx="9">
                  <c:v>56.19</c:v>
                </c:pt>
                <c:pt idx="10">
                  <c:v>55.84</c:v>
                </c:pt>
                <c:pt idx="11">
                  <c:v>55.99</c:v>
                </c:pt>
                <c:pt idx="12">
                  <c:v>56.59</c:v>
                </c:pt>
                <c:pt idx="13">
                  <c:v>55.99</c:v>
                </c:pt>
                <c:pt idx="14">
                  <c:v>56.48</c:v>
                </c:pt>
                <c:pt idx="15">
                  <c:v>57.04</c:v>
                </c:pt>
                <c:pt idx="16">
                  <c:v>56.12</c:v>
                </c:pt>
                <c:pt idx="17">
                  <c:v>57.1</c:v>
                </c:pt>
                <c:pt idx="18">
                  <c:v>57.14</c:v>
                </c:pt>
                <c:pt idx="19">
                  <c:v>57.31</c:v>
                </c:pt>
                <c:pt idx="20">
                  <c:v>57.99</c:v>
                </c:pt>
                <c:pt idx="21">
                  <c:v>57.01</c:v>
                </c:pt>
                <c:pt idx="22">
                  <c:v>59.2</c:v>
                </c:pt>
                <c:pt idx="23">
                  <c:v>58.72</c:v>
                </c:pt>
                <c:pt idx="24">
                  <c:v>58.43</c:v>
                </c:pt>
                <c:pt idx="25">
                  <c:v>58.19</c:v>
                </c:pt>
                <c:pt idx="26">
                  <c:v>59.11</c:v>
                </c:pt>
                <c:pt idx="27">
                  <c:v>59.52</c:v>
                </c:pt>
                <c:pt idx="28">
                  <c:v>59.59</c:v>
                </c:pt>
                <c:pt idx="29">
                  <c:v>58.94</c:v>
                </c:pt>
                <c:pt idx="30">
                  <c:v>58.54</c:v>
                </c:pt>
                <c:pt idx="31">
                  <c:v>59.27</c:v>
                </c:pt>
                <c:pt idx="32">
                  <c:v>59.54</c:v>
                </c:pt>
                <c:pt idx="33">
                  <c:v>59.21</c:v>
                </c:pt>
                <c:pt idx="34">
                  <c:v>59.43</c:v>
                </c:pt>
                <c:pt idx="35">
                  <c:v>60.08</c:v>
                </c:pt>
                <c:pt idx="36">
                  <c:v>59.62</c:v>
                </c:pt>
                <c:pt idx="37">
                  <c:v>59.56</c:v>
                </c:pt>
                <c:pt idx="38">
                  <c:v>59.57</c:v>
                </c:pt>
                <c:pt idx="39">
                  <c:v>59.5</c:v>
                </c:pt>
                <c:pt idx="40">
                  <c:v>59.49</c:v>
                </c:pt>
                <c:pt idx="41">
                  <c:v>59.58</c:v>
                </c:pt>
                <c:pt idx="42">
                  <c:v>58.55</c:v>
                </c:pt>
                <c:pt idx="43">
                  <c:v>57.92</c:v>
                </c:pt>
                <c:pt idx="44">
                  <c:v>59.42</c:v>
                </c:pt>
                <c:pt idx="45">
                  <c:v>60.3</c:v>
                </c:pt>
                <c:pt idx="46">
                  <c:v>60.31</c:v>
                </c:pt>
                <c:pt idx="47">
                  <c:v>59.67</c:v>
                </c:pt>
                <c:pt idx="48">
                  <c:v>59.97</c:v>
                </c:pt>
                <c:pt idx="49">
                  <c:v>61.59</c:v>
                </c:pt>
                <c:pt idx="50">
                  <c:v>61.47</c:v>
                </c:pt>
                <c:pt idx="51">
                  <c:v>62.04</c:v>
                </c:pt>
                <c:pt idx="52">
                  <c:v>61.49</c:v>
                </c:pt>
                <c:pt idx="53">
                  <c:v>61.34</c:v>
                </c:pt>
                <c:pt idx="54">
                  <c:v>61.65</c:v>
                </c:pt>
                <c:pt idx="55">
                  <c:v>62.44</c:v>
                </c:pt>
                <c:pt idx="56">
                  <c:v>64.900000000000006</c:v>
                </c:pt>
                <c:pt idx="57">
                  <c:v>64.72</c:v>
                </c:pt>
                <c:pt idx="58">
                  <c:v>62.99</c:v>
                </c:pt>
                <c:pt idx="59">
                  <c:v>63.18</c:v>
                </c:pt>
                <c:pt idx="60">
                  <c:v>61.86</c:v>
                </c:pt>
                <c:pt idx="61">
                  <c:v>61.4</c:v>
                </c:pt>
                <c:pt idx="62">
                  <c:v>60.81</c:v>
                </c:pt>
                <c:pt idx="63">
                  <c:v>60.08</c:v>
                </c:pt>
                <c:pt idx="64">
                  <c:v>58.88</c:v>
                </c:pt>
                <c:pt idx="65">
                  <c:v>58.33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512896"/>
        <c:axId val="435513288"/>
      </c:lineChart>
      <c:dateAx>
        <c:axId val="435512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13288"/>
        <c:crosses val="autoZero"/>
        <c:auto val="1"/>
        <c:lblOffset val="100"/>
        <c:baseTimeUnit val="days"/>
      </c:dateAx>
      <c:valAx>
        <c:axId val="4355132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1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12.51</c:v>
                </c:pt>
                <c:pt idx="1">
                  <c:v>12.58</c:v>
                </c:pt>
                <c:pt idx="2">
                  <c:v>13</c:v>
                </c:pt>
                <c:pt idx="3">
                  <c:v>12.77</c:v>
                </c:pt>
                <c:pt idx="4">
                  <c:v>12.86</c:v>
                </c:pt>
                <c:pt idx="5">
                  <c:v>13.11</c:v>
                </c:pt>
                <c:pt idx="6">
                  <c:v>13.09</c:v>
                </c:pt>
                <c:pt idx="7">
                  <c:v>12.72</c:v>
                </c:pt>
                <c:pt idx="8">
                  <c:v>12.31</c:v>
                </c:pt>
                <c:pt idx="9">
                  <c:v>11.95</c:v>
                </c:pt>
                <c:pt idx="10">
                  <c:v>11.6</c:v>
                </c:pt>
                <c:pt idx="11">
                  <c:v>11.49</c:v>
                </c:pt>
                <c:pt idx="12">
                  <c:v>11.14</c:v>
                </c:pt>
                <c:pt idx="13">
                  <c:v>10.8</c:v>
                </c:pt>
                <c:pt idx="14">
                  <c:v>10.07</c:v>
                </c:pt>
                <c:pt idx="15">
                  <c:v>10.050000000000001</c:v>
                </c:pt>
                <c:pt idx="16">
                  <c:v>9.67</c:v>
                </c:pt>
                <c:pt idx="17">
                  <c:v>9.68</c:v>
                </c:pt>
                <c:pt idx="18">
                  <c:v>9.56</c:v>
                </c:pt>
                <c:pt idx="19">
                  <c:v>9.6300000000000008</c:v>
                </c:pt>
                <c:pt idx="20">
                  <c:v>10.1</c:v>
                </c:pt>
                <c:pt idx="21">
                  <c:v>10.09</c:v>
                </c:pt>
                <c:pt idx="22">
                  <c:v>9.8699999999999992</c:v>
                </c:pt>
                <c:pt idx="23">
                  <c:v>9.99</c:v>
                </c:pt>
                <c:pt idx="24">
                  <c:v>10.06</c:v>
                </c:pt>
                <c:pt idx="25">
                  <c:v>10</c:v>
                </c:pt>
                <c:pt idx="26">
                  <c:v>10.36</c:v>
                </c:pt>
                <c:pt idx="27">
                  <c:v>10.62</c:v>
                </c:pt>
                <c:pt idx="28">
                  <c:v>10.75</c:v>
                </c:pt>
                <c:pt idx="29">
                  <c:v>11.62</c:v>
                </c:pt>
                <c:pt idx="30">
                  <c:v>11.56</c:v>
                </c:pt>
                <c:pt idx="31">
                  <c:v>11.51</c:v>
                </c:pt>
                <c:pt idx="32">
                  <c:v>10.55</c:v>
                </c:pt>
                <c:pt idx="33">
                  <c:v>10.66</c:v>
                </c:pt>
                <c:pt idx="34">
                  <c:v>10.65</c:v>
                </c:pt>
                <c:pt idx="35">
                  <c:v>10.75</c:v>
                </c:pt>
                <c:pt idx="36">
                  <c:v>10.72</c:v>
                </c:pt>
                <c:pt idx="37">
                  <c:v>10.89</c:v>
                </c:pt>
                <c:pt idx="38">
                  <c:v>10.69</c:v>
                </c:pt>
                <c:pt idx="39">
                  <c:v>10.4</c:v>
                </c:pt>
                <c:pt idx="40">
                  <c:v>10.88</c:v>
                </c:pt>
                <c:pt idx="41">
                  <c:v>10.17</c:v>
                </c:pt>
                <c:pt idx="42">
                  <c:v>10.45</c:v>
                </c:pt>
                <c:pt idx="43">
                  <c:v>10.72</c:v>
                </c:pt>
                <c:pt idx="44">
                  <c:v>10.51</c:v>
                </c:pt>
                <c:pt idx="45">
                  <c:v>10.47</c:v>
                </c:pt>
                <c:pt idx="46">
                  <c:v>10.4</c:v>
                </c:pt>
                <c:pt idx="47">
                  <c:v>10.8</c:v>
                </c:pt>
                <c:pt idx="48">
                  <c:v>11.03</c:v>
                </c:pt>
                <c:pt idx="49">
                  <c:v>10.47</c:v>
                </c:pt>
                <c:pt idx="50">
                  <c:v>10.48</c:v>
                </c:pt>
                <c:pt idx="51">
                  <c:v>10.45</c:v>
                </c:pt>
                <c:pt idx="52">
                  <c:v>10.38</c:v>
                </c:pt>
                <c:pt idx="53">
                  <c:v>10.5</c:v>
                </c:pt>
                <c:pt idx="54">
                  <c:v>10.65</c:v>
                </c:pt>
                <c:pt idx="55">
                  <c:v>11.44</c:v>
                </c:pt>
                <c:pt idx="56">
                  <c:v>11.53</c:v>
                </c:pt>
                <c:pt idx="57">
                  <c:v>11.14</c:v>
                </c:pt>
                <c:pt idx="58">
                  <c:v>10.87</c:v>
                </c:pt>
                <c:pt idx="59">
                  <c:v>10.72</c:v>
                </c:pt>
                <c:pt idx="60">
                  <c:v>10.85</c:v>
                </c:pt>
                <c:pt idx="61">
                  <c:v>11.15</c:v>
                </c:pt>
                <c:pt idx="62">
                  <c:v>11.39</c:v>
                </c:pt>
                <c:pt idx="63">
                  <c:v>10.88</c:v>
                </c:pt>
                <c:pt idx="64">
                  <c:v>10.81</c:v>
                </c:pt>
                <c:pt idx="65">
                  <c:v>10.66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41248"/>
        <c:axId val="481845168"/>
      </c:lineChart>
      <c:dateAx>
        <c:axId val="481841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5168"/>
        <c:crosses val="autoZero"/>
        <c:auto val="1"/>
        <c:lblOffset val="100"/>
        <c:baseTimeUnit val="days"/>
      </c:dateAx>
      <c:valAx>
        <c:axId val="48184516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43.59</c:v>
                </c:pt>
                <c:pt idx="1">
                  <c:v>44.11</c:v>
                </c:pt>
                <c:pt idx="2">
                  <c:v>43.91</c:v>
                </c:pt>
                <c:pt idx="3">
                  <c:v>43.12</c:v>
                </c:pt>
                <c:pt idx="4">
                  <c:v>42.93</c:v>
                </c:pt>
                <c:pt idx="5">
                  <c:v>42.9</c:v>
                </c:pt>
                <c:pt idx="6">
                  <c:v>42.11</c:v>
                </c:pt>
                <c:pt idx="7">
                  <c:v>42.16</c:v>
                </c:pt>
                <c:pt idx="8">
                  <c:v>42.09</c:v>
                </c:pt>
                <c:pt idx="9">
                  <c:v>41.84</c:v>
                </c:pt>
                <c:pt idx="10">
                  <c:v>42.13</c:v>
                </c:pt>
                <c:pt idx="12">
                  <c:v>41.42</c:v>
                </c:pt>
                <c:pt idx="13">
                  <c:v>40.93</c:v>
                </c:pt>
                <c:pt idx="14">
                  <c:v>40.43</c:v>
                </c:pt>
                <c:pt idx="15">
                  <c:v>40.26</c:v>
                </c:pt>
                <c:pt idx="16">
                  <c:v>40.29</c:v>
                </c:pt>
                <c:pt idx="17">
                  <c:v>41.19</c:v>
                </c:pt>
                <c:pt idx="18">
                  <c:v>42.21</c:v>
                </c:pt>
                <c:pt idx="19">
                  <c:v>41.97</c:v>
                </c:pt>
                <c:pt idx="20">
                  <c:v>42.6</c:v>
                </c:pt>
                <c:pt idx="21">
                  <c:v>42.81</c:v>
                </c:pt>
                <c:pt idx="22">
                  <c:v>43.09</c:v>
                </c:pt>
                <c:pt idx="23">
                  <c:v>42.52</c:v>
                </c:pt>
                <c:pt idx="24">
                  <c:v>42.1</c:v>
                </c:pt>
                <c:pt idx="25">
                  <c:v>41.5</c:v>
                </c:pt>
                <c:pt idx="26">
                  <c:v>41.77</c:v>
                </c:pt>
                <c:pt idx="27">
                  <c:v>42.18</c:v>
                </c:pt>
                <c:pt idx="28">
                  <c:v>43.46</c:v>
                </c:pt>
                <c:pt idx="29">
                  <c:v>43.27</c:v>
                </c:pt>
                <c:pt idx="30">
                  <c:v>43.57</c:v>
                </c:pt>
                <c:pt idx="31">
                  <c:v>44.18</c:v>
                </c:pt>
                <c:pt idx="32">
                  <c:v>43.37</c:v>
                </c:pt>
                <c:pt idx="33">
                  <c:v>42.85</c:v>
                </c:pt>
                <c:pt idx="34">
                  <c:v>43.36</c:v>
                </c:pt>
                <c:pt idx="35">
                  <c:v>42.57</c:v>
                </c:pt>
                <c:pt idx="36">
                  <c:v>42.55</c:v>
                </c:pt>
                <c:pt idx="37">
                  <c:v>42.92</c:v>
                </c:pt>
                <c:pt idx="38">
                  <c:v>42.02</c:v>
                </c:pt>
                <c:pt idx="39">
                  <c:v>41.72</c:v>
                </c:pt>
                <c:pt idx="40">
                  <c:v>40.99</c:v>
                </c:pt>
                <c:pt idx="41">
                  <c:v>41.32</c:v>
                </c:pt>
                <c:pt idx="42">
                  <c:v>40.520000000000003</c:v>
                </c:pt>
                <c:pt idx="43">
                  <c:v>40.18</c:v>
                </c:pt>
                <c:pt idx="44">
                  <c:v>40.22</c:v>
                </c:pt>
                <c:pt idx="45">
                  <c:v>39.6</c:v>
                </c:pt>
                <c:pt idx="46">
                  <c:v>40.200000000000003</c:v>
                </c:pt>
                <c:pt idx="47">
                  <c:v>39.869999999999997</c:v>
                </c:pt>
                <c:pt idx="48">
                  <c:v>40.56</c:v>
                </c:pt>
                <c:pt idx="49">
                  <c:v>40.97</c:v>
                </c:pt>
                <c:pt idx="50">
                  <c:v>41.04</c:v>
                </c:pt>
                <c:pt idx="51">
                  <c:v>41</c:v>
                </c:pt>
                <c:pt idx="52">
                  <c:v>41.34</c:v>
                </c:pt>
                <c:pt idx="53">
                  <c:v>40.86</c:v>
                </c:pt>
                <c:pt idx="54">
                  <c:v>40.79</c:v>
                </c:pt>
                <c:pt idx="55">
                  <c:v>40.71</c:v>
                </c:pt>
                <c:pt idx="56">
                  <c:v>41.28</c:v>
                </c:pt>
                <c:pt idx="57">
                  <c:v>41.46</c:v>
                </c:pt>
                <c:pt idx="58">
                  <c:v>40.94</c:v>
                </c:pt>
                <c:pt idx="59">
                  <c:v>41.27</c:v>
                </c:pt>
                <c:pt idx="60">
                  <c:v>40.39</c:v>
                </c:pt>
                <c:pt idx="61">
                  <c:v>39.47</c:v>
                </c:pt>
                <c:pt idx="62">
                  <c:v>40.01</c:v>
                </c:pt>
                <c:pt idx="63">
                  <c:v>39.9</c:v>
                </c:pt>
                <c:pt idx="64">
                  <c:v>39.25</c:v>
                </c:pt>
                <c:pt idx="65">
                  <c:v>38.549999999999997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40856"/>
        <c:axId val="481842424"/>
      </c:lineChart>
      <c:dateAx>
        <c:axId val="481840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2424"/>
        <c:crosses val="autoZero"/>
        <c:auto val="1"/>
        <c:lblOffset val="100"/>
        <c:baseTimeUnit val="days"/>
      </c:dateAx>
      <c:valAx>
        <c:axId val="48184242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17-May-16</c:v>
                </c:pt>
                <c:pt idx="17">
                  <c:v>16-May-16</c:v>
                </c:pt>
                <c:pt idx="18">
                  <c:v>13-May-16</c:v>
                </c:pt>
                <c:pt idx="19">
                  <c:v>12-May-16</c:v>
                </c:pt>
                <c:pt idx="20">
                  <c:v>11-May-16</c:v>
                </c:pt>
                <c:pt idx="21">
                  <c:v>10-May-16</c:v>
                </c:pt>
                <c:pt idx="22">
                  <c:v>9-May-16</c:v>
                </c:pt>
                <c:pt idx="23">
                  <c:v>6-May-16</c:v>
                </c:pt>
                <c:pt idx="24">
                  <c:v>5-May-16</c:v>
                </c:pt>
                <c:pt idx="25">
                  <c:v>4-May-16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31.94</c:v>
                </c:pt>
                <c:pt idx="1">
                  <c:v>31.89</c:v>
                </c:pt>
                <c:pt idx="2">
                  <c:v>31.88</c:v>
                </c:pt>
                <c:pt idx="3">
                  <c:v>31.68</c:v>
                </c:pt>
                <c:pt idx="4">
                  <c:v>31.62</c:v>
                </c:pt>
                <c:pt idx="5">
                  <c:v>31.76</c:v>
                </c:pt>
                <c:pt idx="6">
                  <c:v>31.66</c:v>
                </c:pt>
                <c:pt idx="7">
                  <c:v>31.59</c:v>
                </c:pt>
                <c:pt idx="8">
                  <c:v>31.57</c:v>
                </c:pt>
                <c:pt idx="9">
                  <c:v>31.49</c:v>
                </c:pt>
                <c:pt idx="10">
                  <c:v>31.39</c:v>
                </c:pt>
                <c:pt idx="11">
                  <c:v>31.06</c:v>
                </c:pt>
                <c:pt idx="12">
                  <c:v>30.23</c:v>
                </c:pt>
                <c:pt idx="13">
                  <c:v>30.15</c:v>
                </c:pt>
                <c:pt idx="14">
                  <c:v>29.63</c:v>
                </c:pt>
                <c:pt idx="15">
                  <c:v>29.99</c:v>
                </c:pt>
                <c:pt idx="16">
                  <c:v>29.98</c:v>
                </c:pt>
                <c:pt idx="17">
                  <c:v>30.39</c:v>
                </c:pt>
                <c:pt idx="18">
                  <c:v>29.91</c:v>
                </c:pt>
                <c:pt idx="19">
                  <c:v>29.76</c:v>
                </c:pt>
                <c:pt idx="20">
                  <c:v>30.06</c:v>
                </c:pt>
                <c:pt idx="21">
                  <c:v>30.14</c:v>
                </c:pt>
                <c:pt idx="22">
                  <c:v>29.8</c:v>
                </c:pt>
                <c:pt idx="23">
                  <c:v>30.04</c:v>
                </c:pt>
                <c:pt idx="24">
                  <c:v>29.9</c:v>
                </c:pt>
                <c:pt idx="25">
                  <c:v>29.85</c:v>
                </c:pt>
                <c:pt idx="27">
                  <c:v>30.36</c:v>
                </c:pt>
                <c:pt idx="28">
                  <c:v>30.61</c:v>
                </c:pt>
                <c:pt idx="29">
                  <c:v>30.28</c:v>
                </c:pt>
                <c:pt idx="30">
                  <c:v>31.11</c:v>
                </c:pt>
                <c:pt idx="31">
                  <c:v>31.75</c:v>
                </c:pt>
                <c:pt idx="32">
                  <c:v>31.4</c:v>
                </c:pt>
                <c:pt idx="33">
                  <c:v>31.39</c:v>
                </c:pt>
                <c:pt idx="34">
                  <c:v>31.64</c:v>
                </c:pt>
                <c:pt idx="35">
                  <c:v>31.97</c:v>
                </c:pt>
                <c:pt idx="36">
                  <c:v>32</c:v>
                </c:pt>
                <c:pt idx="37">
                  <c:v>31.6</c:v>
                </c:pt>
                <c:pt idx="38">
                  <c:v>31.65</c:v>
                </c:pt>
                <c:pt idx="39">
                  <c:v>31.46</c:v>
                </c:pt>
                <c:pt idx="40">
                  <c:v>31.8</c:v>
                </c:pt>
                <c:pt idx="41">
                  <c:v>32.130000000000003</c:v>
                </c:pt>
                <c:pt idx="42">
                  <c:v>31.86</c:v>
                </c:pt>
                <c:pt idx="43">
                  <c:v>31.67</c:v>
                </c:pt>
                <c:pt idx="44">
                  <c:v>31.63</c:v>
                </c:pt>
                <c:pt idx="45">
                  <c:v>31.55</c:v>
                </c:pt>
                <c:pt idx="46">
                  <c:v>32.08</c:v>
                </c:pt>
                <c:pt idx="47">
                  <c:v>31.9</c:v>
                </c:pt>
                <c:pt idx="48">
                  <c:v>32</c:v>
                </c:pt>
                <c:pt idx="49">
                  <c:v>32.450000000000003</c:v>
                </c:pt>
                <c:pt idx="50">
                  <c:v>32.35</c:v>
                </c:pt>
                <c:pt idx="51">
                  <c:v>32.71</c:v>
                </c:pt>
                <c:pt idx="52">
                  <c:v>32.380000000000003</c:v>
                </c:pt>
                <c:pt idx="53">
                  <c:v>31.9</c:v>
                </c:pt>
                <c:pt idx="54">
                  <c:v>31.88</c:v>
                </c:pt>
                <c:pt idx="55">
                  <c:v>32</c:v>
                </c:pt>
                <c:pt idx="56">
                  <c:v>32.32</c:v>
                </c:pt>
                <c:pt idx="57">
                  <c:v>32.340000000000003</c:v>
                </c:pt>
                <c:pt idx="58">
                  <c:v>32.68</c:v>
                </c:pt>
                <c:pt idx="59">
                  <c:v>31.98</c:v>
                </c:pt>
                <c:pt idx="60">
                  <c:v>31.69</c:v>
                </c:pt>
                <c:pt idx="61">
                  <c:v>31.65</c:v>
                </c:pt>
                <c:pt idx="62">
                  <c:v>31.43</c:v>
                </c:pt>
                <c:pt idx="63">
                  <c:v>31.76</c:v>
                </c:pt>
                <c:pt idx="64">
                  <c:v>31.25</c:v>
                </c:pt>
                <c:pt idx="65">
                  <c:v>30.87</c:v>
                </c:pt>
                <c:pt idx="66">
                  <c:v>30.56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42816"/>
        <c:axId val="481836152"/>
      </c:lineChart>
      <c:catAx>
        <c:axId val="481842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6152"/>
        <c:crosses val="autoZero"/>
        <c:auto val="1"/>
        <c:lblAlgn val="ctr"/>
        <c:lblOffset val="100"/>
        <c:noMultiLvlLbl val="0"/>
      </c:catAx>
      <c:valAx>
        <c:axId val="4818361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60.38</c:v>
                </c:pt>
                <c:pt idx="1">
                  <c:v>61.86</c:v>
                </c:pt>
                <c:pt idx="2">
                  <c:v>61.57</c:v>
                </c:pt>
                <c:pt idx="3">
                  <c:v>60.31</c:v>
                </c:pt>
                <c:pt idx="4">
                  <c:v>58.36</c:v>
                </c:pt>
                <c:pt idx="5">
                  <c:v>59.23</c:v>
                </c:pt>
                <c:pt idx="6">
                  <c:v>58.92</c:v>
                </c:pt>
                <c:pt idx="7">
                  <c:v>59.93</c:v>
                </c:pt>
                <c:pt idx="8">
                  <c:v>60.23</c:v>
                </c:pt>
                <c:pt idx="9">
                  <c:v>60.44</c:v>
                </c:pt>
                <c:pt idx="10">
                  <c:v>60.64</c:v>
                </c:pt>
                <c:pt idx="11">
                  <c:v>58.2</c:v>
                </c:pt>
                <c:pt idx="12">
                  <c:v>58.59</c:v>
                </c:pt>
                <c:pt idx="13">
                  <c:v>57.66</c:v>
                </c:pt>
                <c:pt idx="14">
                  <c:v>57.26</c:v>
                </c:pt>
                <c:pt idx="15">
                  <c:v>57.96</c:v>
                </c:pt>
                <c:pt idx="16">
                  <c:v>57.66</c:v>
                </c:pt>
                <c:pt idx="17">
                  <c:v>58.42</c:v>
                </c:pt>
                <c:pt idx="18">
                  <c:v>57.76</c:v>
                </c:pt>
                <c:pt idx="19">
                  <c:v>58.14</c:v>
                </c:pt>
                <c:pt idx="20">
                  <c:v>58.32</c:v>
                </c:pt>
                <c:pt idx="21">
                  <c:v>57.71</c:v>
                </c:pt>
                <c:pt idx="22">
                  <c:v>54.47</c:v>
                </c:pt>
                <c:pt idx="23">
                  <c:v>56.15</c:v>
                </c:pt>
                <c:pt idx="24">
                  <c:v>55.88</c:v>
                </c:pt>
                <c:pt idx="25">
                  <c:v>55.32</c:v>
                </c:pt>
                <c:pt idx="26">
                  <c:v>56.75</c:v>
                </c:pt>
                <c:pt idx="27">
                  <c:v>58.98</c:v>
                </c:pt>
                <c:pt idx="28">
                  <c:v>59.62</c:v>
                </c:pt>
                <c:pt idx="29">
                  <c:v>59.18</c:v>
                </c:pt>
                <c:pt idx="30">
                  <c:v>61.27</c:v>
                </c:pt>
                <c:pt idx="31">
                  <c:v>63.25</c:v>
                </c:pt>
                <c:pt idx="32">
                  <c:v>61.87</c:v>
                </c:pt>
                <c:pt idx="33">
                  <c:v>63.38</c:v>
                </c:pt>
                <c:pt idx="34">
                  <c:v>60.18</c:v>
                </c:pt>
                <c:pt idx="35">
                  <c:v>61.18</c:v>
                </c:pt>
                <c:pt idx="36">
                  <c:v>61.17</c:v>
                </c:pt>
                <c:pt idx="37">
                  <c:v>59.84</c:v>
                </c:pt>
                <c:pt idx="38">
                  <c:v>57.17</c:v>
                </c:pt>
                <c:pt idx="39">
                  <c:v>57.72</c:v>
                </c:pt>
                <c:pt idx="40">
                  <c:v>56.58</c:v>
                </c:pt>
                <c:pt idx="41">
                  <c:v>57.36</c:v>
                </c:pt>
                <c:pt idx="42">
                  <c:v>54.74</c:v>
                </c:pt>
                <c:pt idx="43">
                  <c:v>54.48</c:v>
                </c:pt>
                <c:pt idx="44">
                  <c:v>52.9</c:v>
                </c:pt>
                <c:pt idx="45">
                  <c:v>54</c:v>
                </c:pt>
                <c:pt idx="46">
                  <c:v>51.26</c:v>
                </c:pt>
                <c:pt idx="47">
                  <c:v>50.55</c:v>
                </c:pt>
                <c:pt idx="48">
                  <c:v>52.03</c:v>
                </c:pt>
                <c:pt idx="49">
                  <c:v>52.65</c:v>
                </c:pt>
                <c:pt idx="50">
                  <c:v>50.97</c:v>
                </c:pt>
                <c:pt idx="51">
                  <c:v>50.4</c:v>
                </c:pt>
                <c:pt idx="52">
                  <c:v>50.84</c:v>
                </c:pt>
                <c:pt idx="53">
                  <c:v>52.1</c:v>
                </c:pt>
                <c:pt idx="54">
                  <c:v>51.6</c:v>
                </c:pt>
                <c:pt idx="55">
                  <c:v>53.7</c:v>
                </c:pt>
                <c:pt idx="56">
                  <c:v>53.84</c:v>
                </c:pt>
                <c:pt idx="57">
                  <c:v>53.9</c:v>
                </c:pt>
                <c:pt idx="58">
                  <c:v>53.19</c:v>
                </c:pt>
                <c:pt idx="59">
                  <c:v>51.83</c:v>
                </c:pt>
                <c:pt idx="60">
                  <c:v>50.17</c:v>
                </c:pt>
                <c:pt idx="62">
                  <c:v>50.2</c:v>
                </c:pt>
                <c:pt idx="63">
                  <c:v>51.26</c:v>
                </c:pt>
                <c:pt idx="64">
                  <c:v>48.27</c:v>
                </c:pt>
                <c:pt idx="65">
                  <c:v>47.08</c:v>
                </c:pt>
                <c:pt idx="66">
                  <c:v>46.76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34584"/>
        <c:axId val="481838896"/>
      </c:lineChart>
      <c:dateAx>
        <c:axId val="481834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8896"/>
        <c:crosses val="autoZero"/>
        <c:auto val="1"/>
        <c:lblOffset val="100"/>
        <c:baseTimeUnit val="days"/>
      </c:dateAx>
      <c:valAx>
        <c:axId val="4818388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42503.00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89.39</c:v>
                </c:pt>
                <c:pt idx="1">
                  <c:v>89.04</c:v>
                </c:pt>
                <c:pt idx="2">
                  <c:v>87.57</c:v>
                </c:pt>
                <c:pt idx="3">
                  <c:v>86.85</c:v>
                </c:pt>
                <c:pt idx="4">
                  <c:v>86.38</c:v>
                </c:pt>
                <c:pt idx="5">
                  <c:v>84.61</c:v>
                </c:pt>
                <c:pt idx="6">
                  <c:v>84.11</c:v>
                </c:pt>
                <c:pt idx="7">
                  <c:v>84.19</c:v>
                </c:pt>
                <c:pt idx="8">
                  <c:v>82.97</c:v>
                </c:pt>
                <c:pt idx="9">
                  <c:v>82.34</c:v>
                </c:pt>
                <c:pt idx="11">
                  <c:v>82.91</c:v>
                </c:pt>
                <c:pt idx="12">
                  <c:v>81.290000000000006</c:v>
                </c:pt>
                <c:pt idx="13">
                  <c:v>81.489999999999995</c:v>
                </c:pt>
                <c:pt idx="14">
                  <c:v>82.41</c:v>
                </c:pt>
                <c:pt idx="15">
                  <c:v>81.44</c:v>
                </c:pt>
                <c:pt idx="16">
                  <c:v>82.48</c:v>
                </c:pt>
                <c:pt idx="17">
                  <c:v>82.19</c:v>
                </c:pt>
                <c:pt idx="18">
                  <c:v>82.02</c:v>
                </c:pt>
                <c:pt idx="19">
                  <c:v>82</c:v>
                </c:pt>
                <c:pt idx="20">
                  <c:v>83.84</c:v>
                </c:pt>
                <c:pt idx="21">
                  <c:v>84.49</c:v>
                </c:pt>
                <c:pt idx="22">
                  <c:v>86.1</c:v>
                </c:pt>
                <c:pt idx="23">
                  <c:v>84.63</c:v>
                </c:pt>
                <c:pt idx="24">
                  <c:v>85.73</c:v>
                </c:pt>
                <c:pt idx="25">
                  <c:v>85.19</c:v>
                </c:pt>
                <c:pt idx="26">
                  <c:v>85.64</c:v>
                </c:pt>
                <c:pt idx="27">
                  <c:v>86.77</c:v>
                </c:pt>
                <c:pt idx="28">
                  <c:v>88.12</c:v>
                </c:pt>
                <c:pt idx="29">
                  <c:v>87.23</c:v>
                </c:pt>
                <c:pt idx="30">
                  <c:v>88.51</c:v>
                </c:pt>
                <c:pt idx="31">
                  <c:v>89.17</c:v>
                </c:pt>
                <c:pt idx="32">
                  <c:v>88.76</c:v>
                </c:pt>
                <c:pt idx="33">
                  <c:v>87.61</c:v>
                </c:pt>
                <c:pt idx="34">
                  <c:v>89.63</c:v>
                </c:pt>
                <c:pt idx="35">
                  <c:v>87.32</c:v>
                </c:pt>
                <c:pt idx="36">
                  <c:v>83.85</c:v>
                </c:pt>
                <c:pt idx="37">
                  <c:v>82.24</c:v>
                </c:pt>
                <c:pt idx="38">
                  <c:v>80.88</c:v>
                </c:pt>
                <c:pt idx="39">
                  <c:v>81.209999999999994</c:v>
                </c:pt>
                <c:pt idx="40">
                  <c:v>82.32</c:v>
                </c:pt>
                <c:pt idx="41">
                  <c:v>81.72</c:v>
                </c:pt>
                <c:pt idx="42">
                  <c:v>79.64</c:v>
                </c:pt>
                <c:pt idx="43">
                  <c:v>78.69</c:v>
                </c:pt>
                <c:pt idx="44">
                  <c:v>79.17</c:v>
                </c:pt>
                <c:pt idx="45">
                  <c:v>78</c:v>
                </c:pt>
                <c:pt idx="46">
                  <c:v>78.349999999999994</c:v>
                </c:pt>
                <c:pt idx="47">
                  <c:v>78.62</c:v>
                </c:pt>
                <c:pt idx="48">
                  <c:v>78.34</c:v>
                </c:pt>
                <c:pt idx="49">
                  <c:v>78.92</c:v>
                </c:pt>
                <c:pt idx="50">
                  <c:v>79.55</c:v>
                </c:pt>
                <c:pt idx="51">
                  <c:v>80.56</c:v>
                </c:pt>
                <c:pt idx="52">
                  <c:v>79.8</c:v>
                </c:pt>
                <c:pt idx="53">
                  <c:v>78.81</c:v>
                </c:pt>
                <c:pt idx="54">
                  <c:v>80.92</c:v>
                </c:pt>
                <c:pt idx="55">
                  <c:v>81.52</c:v>
                </c:pt>
                <c:pt idx="56">
                  <c:v>82.06</c:v>
                </c:pt>
                <c:pt idx="57">
                  <c:v>83.98</c:v>
                </c:pt>
                <c:pt idx="58">
                  <c:v>84.42</c:v>
                </c:pt>
                <c:pt idx="59">
                  <c:v>83.08</c:v>
                </c:pt>
                <c:pt idx="60">
                  <c:v>80.31</c:v>
                </c:pt>
                <c:pt idx="61">
                  <c:v>80.150000000000006</c:v>
                </c:pt>
                <c:pt idx="62">
                  <c:v>80.349999999999994</c:v>
                </c:pt>
                <c:pt idx="63">
                  <c:v>81.260000000000005</c:v>
                </c:pt>
                <c:pt idx="64">
                  <c:v>79.38</c:v>
                </c:pt>
                <c:pt idx="65">
                  <c:v>80.14</c:v>
                </c:pt>
                <c:pt idx="66">
                  <c:v>78.25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39680"/>
        <c:axId val="481833016"/>
      </c:lineChart>
      <c:catAx>
        <c:axId val="481839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3016"/>
        <c:crosses val="autoZero"/>
        <c:auto val="1"/>
        <c:lblAlgn val="ctr"/>
        <c:lblOffset val="100"/>
        <c:noMultiLvlLbl val="0"/>
      </c:catAx>
      <c:valAx>
        <c:axId val="48183301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212.08</c:v>
                </c:pt>
                <c:pt idx="1">
                  <c:v>212.37</c:v>
                </c:pt>
                <c:pt idx="2">
                  <c:v>211.68</c:v>
                </c:pt>
                <c:pt idx="3">
                  <c:v>211.35</c:v>
                </c:pt>
                <c:pt idx="4">
                  <c:v>210.28</c:v>
                </c:pt>
                <c:pt idx="5">
                  <c:v>210.91</c:v>
                </c:pt>
                <c:pt idx="6">
                  <c:v>210.27</c:v>
                </c:pt>
                <c:pt idx="7">
                  <c:v>209.84</c:v>
                </c:pt>
                <c:pt idx="8">
                  <c:v>210.24</c:v>
                </c:pt>
                <c:pt idx="9">
                  <c:v>209.34</c:v>
                </c:pt>
                <c:pt idx="10">
                  <c:v>209.28</c:v>
                </c:pt>
                <c:pt idx="11">
                  <c:v>207.87</c:v>
                </c:pt>
                <c:pt idx="12">
                  <c:v>205.21</c:v>
                </c:pt>
                <c:pt idx="13">
                  <c:v>205.49</c:v>
                </c:pt>
                <c:pt idx="14">
                  <c:v>204.2</c:v>
                </c:pt>
                <c:pt idx="15">
                  <c:v>204.91</c:v>
                </c:pt>
                <c:pt idx="16">
                  <c:v>204.85</c:v>
                </c:pt>
                <c:pt idx="17">
                  <c:v>206.78</c:v>
                </c:pt>
                <c:pt idx="18">
                  <c:v>204.76</c:v>
                </c:pt>
                <c:pt idx="19">
                  <c:v>206.56</c:v>
                </c:pt>
                <c:pt idx="20">
                  <c:v>206.5</c:v>
                </c:pt>
                <c:pt idx="21">
                  <c:v>208.45</c:v>
                </c:pt>
                <c:pt idx="22">
                  <c:v>205.89</c:v>
                </c:pt>
                <c:pt idx="23">
                  <c:v>205.72</c:v>
                </c:pt>
                <c:pt idx="24">
                  <c:v>204.97</c:v>
                </c:pt>
                <c:pt idx="25">
                  <c:v>205.01</c:v>
                </c:pt>
                <c:pt idx="26">
                  <c:v>206.16</c:v>
                </c:pt>
                <c:pt idx="27">
                  <c:v>207.97</c:v>
                </c:pt>
                <c:pt idx="28">
                  <c:v>206.33</c:v>
                </c:pt>
                <c:pt idx="29">
                  <c:v>207.45</c:v>
                </c:pt>
                <c:pt idx="30">
                  <c:v>209.35</c:v>
                </c:pt>
                <c:pt idx="31">
                  <c:v>208.92</c:v>
                </c:pt>
                <c:pt idx="32">
                  <c:v>208.61</c:v>
                </c:pt>
                <c:pt idx="33">
                  <c:v>208.97</c:v>
                </c:pt>
                <c:pt idx="34">
                  <c:v>208.97</c:v>
                </c:pt>
                <c:pt idx="35">
                  <c:v>210.1</c:v>
                </c:pt>
                <c:pt idx="36">
                  <c:v>209.9</c:v>
                </c:pt>
                <c:pt idx="37">
                  <c:v>209.24</c:v>
                </c:pt>
                <c:pt idx="38">
                  <c:v>207.78</c:v>
                </c:pt>
                <c:pt idx="39">
                  <c:v>208.01</c:v>
                </c:pt>
                <c:pt idx="40">
                  <c:v>208</c:v>
                </c:pt>
                <c:pt idx="41">
                  <c:v>205.92</c:v>
                </c:pt>
                <c:pt idx="42">
                  <c:v>204.02</c:v>
                </c:pt>
                <c:pt idx="43">
                  <c:v>204.5</c:v>
                </c:pt>
                <c:pt idx="44">
                  <c:v>203.95</c:v>
                </c:pt>
                <c:pt idx="45">
                  <c:v>206.42</c:v>
                </c:pt>
                <c:pt idx="46">
                  <c:v>204.19</c:v>
                </c:pt>
                <c:pt idx="47">
                  <c:v>206.25</c:v>
                </c:pt>
                <c:pt idx="48">
                  <c:v>206.92</c:v>
                </c:pt>
                <c:pt idx="49">
                  <c:v>205.52</c:v>
                </c:pt>
                <c:pt idx="50">
                  <c:v>206.02</c:v>
                </c:pt>
                <c:pt idx="51">
                  <c:v>205.12</c:v>
                </c:pt>
                <c:pt idx="52">
                  <c:v>203.24</c:v>
                </c:pt>
                <c:pt idx="53">
                  <c:v>203.12</c:v>
                </c:pt>
                <c:pt idx="54">
                  <c:v>203.21</c:v>
                </c:pt>
                <c:pt idx="55">
                  <c:v>204.56</c:v>
                </c:pt>
                <c:pt idx="56">
                  <c:v>204.67</c:v>
                </c:pt>
                <c:pt idx="57">
                  <c:v>204.38</c:v>
                </c:pt>
                <c:pt idx="59">
                  <c:v>204.63</c:v>
                </c:pt>
                <c:pt idx="60">
                  <c:v>203.34</c:v>
                </c:pt>
                <c:pt idx="61">
                  <c:v>202.17</c:v>
                </c:pt>
                <c:pt idx="62">
                  <c:v>202.5</c:v>
                </c:pt>
                <c:pt idx="63">
                  <c:v>202.76</c:v>
                </c:pt>
                <c:pt idx="64">
                  <c:v>199.54</c:v>
                </c:pt>
                <c:pt idx="65">
                  <c:v>199.38</c:v>
                </c:pt>
                <c:pt idx="66" formatCode="General">
                  <c:v>198.4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44776"/>
        <c:axId val="481847128"/>
      </c:lineChart>
      <c:dateAx>
        <c:axId val="481844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7128"/>
        <c:crosses val="autoZero"/>
        <c:auto val="1"/>
        <c:lblOffset val="100"/>
        <c:baseTimeUnit val="days"/>
      </c:dateAx>
      <c:valAx>
        <c:axId val="4818471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67.97</c:v>
                </c:pt>
                <c:pt idx="1">
                  <c:v>68.38</c:v>
                </c:pt>
                <c:pt idx="2">
                  <c:v>68.67</c:v>
                </c:pt>
                <c:pt idx="3">
                  <c:v>66.11</c:v>
                </c:pt>
                <c:pt idx="4">
                  <c:v>66.94</c:v>
                </c:pt>
                <c:pt idx="5">
                  <c:v>66.58</c:v>
                </c:pt>
                <c:pt idx="6">
                  <c:v>67.27</c:v>
                </c:pt>
                <c:pt idx="7">
                  <c:v>66.760000000000005</c:v>
                </c:pt>
                <c:pt idx="8">
                  <c:v>66.5</c:v>
                </c:pt>
                <c:pt idx="9">
                  <c:v>66.17</c:v>
                </c:pt>
                <c:pt idx="10">
                  <c:v>66.27</c:v>
                </c:pt>
                <c:pt idx="11">
                  <c:v>66.459999999999994</c:v>
                </c:pt>
                <c:pt idx="12">
                  <c:v>65.81</c:v>
                </c:pt>
                <c:pt idx="13">
                  <c:v>64.56</c:v>
                </c:pt>
                <c:pt idx="14">
                  <c:v>62.8</c:v>
                </c:pt>
                <c:pt idx="15">
                  <c:v>63.57</c:v>
                </c:pt>
                <c:pt idx="16">
                  <c:v>62.31</c:v>
                </c:pt>
                <c:pt idx="17">
                  <c:v>62.42</c:v>
                </c:pt>
                <c:pt idx="18">
                  <c:v>60.75</c:v>
                </c:pt>
                <c:pt idx="19">
                  <c:v>61.66</c:v>
                </c:pt>
                <c:pt idx="20">
                  <c:v>64.59</c:v>
                </c:pt>
                <c:pt idx="21">
                  <c:v>64.86</c:v>
                </c:pt>
                <c:pt idx="23">
                  <c:v>65.05</c:v>
                </c:pt>
                <c:pt idx="24">
                  <c:v>64.63</c:v>
                </c:pt>
                <c:pt idx="25">
                  <c:v>64.349999999999994</c:v>
                </c:pt>
                <c:pt idx="26">
                  <c:v>65.23</c:v>
                </c:pt>
                <c:pt idx="27">
                  <c:v>67.02</c:v>
                </c:pt>
                <c:pt idx="28">
                  <c:v>67.12</c:v>
                </c:pt>
                <c:pt idx="29">
                  <c:v>66.819999999999993</c:v>
                </c:pt>
                <c:pt idx="30">
                  <c:v>71.78</c:v>
                </c:pt>
                <c:pt idx="31">
                  <c:v>72.319999999999993</c:v>
                </c:pt>
                <c:pt idx="32">
                  <c:v>71.7</c:v>
                </c:pt>
                <c:pt idx="33">
                  <c:v>70.72</c:v>
                </c:pt>
                <c:pt idx="34">
                  <c:v>71.5</c:v>
                </c:pt>
                <c:pt idx="35">
                  <c:v>71.69</c:v>
                </c:pt>
                <c:pt idx="36">
                  <c:v>72.84</c:v>
                </c:pt>
                <c:pt idx="37">
                  <c:v>72.23</c:v>
                </c:pt>
                <c:pt idx="38">
                  <c:v>74.739999999999995</c:v>
                </c:pt>
                <c:pt idx="39">
                  <c:v>75.06</c:v>
                </c:pt>
                <c:pt idx="40">
                  <c:v>76.77</c:v>
                </c:pt>
                <c:pt idx="41">
                  <c:v>77.069999999999993</c:v>
                </c:pt>
                <c:pt idx="42">
                  <c:v>74.64</c:v>
                </c:pt>
                <c:pt idx="43">
                  <c:v>76.069999999999993</c:v>
                </c:pt>
                <c:pt idx="44">
                  <c:v>77.36</c:v>
                </c:pt>
                <c:pt idx="45">
                  <c:v>77.31</c:v>
                </c:pt>
                <c:pt idx="46">
                  <c:v>78.209999999999994</c:v>
                </c:pt>
                <c:pt idx="47">
                  <c:v>77.069999999999993</c:v>
                </c:pt>
                <c:pt idx="48">
                  <c:v>77.5</c:v>
                </c:pt>
                <c:pt idx="49">
                  <c:v>78.180000000000007</c:v>
                </c:pt>
                <c:pt idx="50">
                  <c:v>77.900000000000006</c:v>
                </c:pt>
                <c:pt idx="51">
                  <c:v>77.849999999999994</c:v>
                </c:pt>
                <c:pt idx="52">
                  <c:v>76.47</c:v>
                </c:pt>
                <c:pt idx="53">
                  <c:v>76.92</c:v>
                </c:pt>
                <c:pt idx="54">
                  <c:v>76.2</c:v>
                </c:pt>
                <c:pt idx="55">
                  <c:v>76.3</c:v>
                </c:pt>
                <c:pt idx="56">
                  <c:v>76.89</c:v>
                </c:pt>
                <c:pt idx="57">
                  <c:v>77.209999999999994</c:v>
                </c:pt>
                <c:pt idx="58">
                  <c:v>77.02</c:v>
                </c:pt>
                <c:pt idx="59">
                  <c:v>74.92</c:v>
                </c:pt>
                <c:pt idx="60">
                  <c:v>75</c:v>
                </c:pt>
                <c:pt idx="61">
                  <c:v>73.61</c:v>
                </c:pt>
                <c:pt idx="62">
                  <c:v>72.790000000000006</c:v>
                </c:pt>
                <c:pt idx="63">
                  <c:v>72.77</c:v>
                </c:pt>
                <c:pt idx="64">
                  <c:v>69.97</c:v>
                </c:pt>
                <c:pt idx="65">
                  <c:v>71.02</c:v>
                </c:pt>
                <c:pt idx="66">
                  <c:v>69.91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48696"/>
        <c:axId val="481845952"/>
      </c:lineChart>
      <c:dateAx>
        <c:axId val="48184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5952"/>
        <c:crosses val="autoZero"/>
        <c:auto val="1"/>
        <c:lblOffset val="100"/>
        <c:baseTimeUnit val="days"/>
      </c:dateAx>
      <c:valAx>
        <c:axId val="4818459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4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60.21</c:v>
                </c:pt>
                <c:pt idx="1">
                  <c:v>60.72</c:v>
                </c:pt>
                <c:pt idx="2">
                  <c:v>60.6</c:v>
                </c:pt>
                <c:pt idx="4">
                  <c:v>60.42</c:v>
                </c:pt>
                <c:pt idx="5">
                  <c:v>59.97</c:v>
                </c:pt>
                <c:pt idx="6">
                  <c:v>58.84</c:v>
                </c:pt>
                <c:pt idx="7">
                  <c:v>59.08</c:v>
                </c:pt>
                <c:pt idx="8">
                  <c:v>59.29</c:v>
                </c:pt>
                <c:pt idx="9">
                  <c:v>60.01</c:v>
                </c:pt>
                <c:pt idx="10">
                  <c:v>60.24</c:v>
                </c:pt>
                <c:pt idx="11">
                  <c:v>59.17</c:v>
                </c:pt>
                <c:pt idx="12">
                  <c:v>58.25</c:v>
                </c:pt>
                <c:pt idx="13">
                  <c:v>58.07</c:v>
                </c:pt>
                <c:pt idx="14">
                  <c:v>58.28</c:v>
                </c:pt>
                <c:pt idx="15">
                  <c:v>57.58</c:v>
                </c:pt>
                <c:pt idx="16">
                  <c:v>59.08</c:v>
                </c:pt>
                <c:pt idx="17">
                  <c:v>58.89</c:v>
                </c:pt>
                <c:pt idx="18">
                  <c:v>58.97</c:v>
                </c:pt>
                <c:pt idx="19">
                  <c:v>58.78</c:v>
                </c:pt>
                <c:pt idx="20">
                  <c:v>59.69</c:v>
                </c:pt>
                <c:pt idx="21">
                  <c:v>59.5</c:v>
                </c:pt>
                <c:pt idx="22">
                  <c:v>59.93</c:v>
                </c:pt>
                <c:pt idx="23">
                  <c:v>58.55</c:v>
                </c:pt>
                <c:pt idx="24">
                  <c:v>59.39</c:v>
                </c:pt>
                <c:pt idx="25">
                  <c:v>59.07</c:v>
                </c:pt>
                <c:pt idx="26">
                  <c:v>59</c:v>
                </c:pt>
                <c:pt idx="27">
                  <c:v>60.93</c:v>
                </c:pt>
                <c:pt idx="28">
                  <c:v>61.53</c:v>
                </c:pt>
                <c:pt idx="29">
                  <c:v>61.56</c:v>
                </c:pt>
                <c:pt idx="30">
                  <c:v>62.68</c:v>
                </c:pt>
                <c:pt idx="31">
                  <c:v>62.61</c:v>
                </c:pt>
                <c:pt idx="32">
                  <c:v>62.24</c:v>
                </c:pt>
                <c:pt idx="33">
                  <c:v>65.2</c:v>
                </c:pt>
                <c:pt idx="34">
                  <c:v>65.89</c:v>
                </c:pt>
                <c:pt idx="35">
                  <c:v>65.06</c:v>
                </c:pt>
                <c:pt idx="36">
                  <c:v>64.66</c:v>
                </c:pt>
                <c:pt idx="37">
                  <c:v>64.3</c:v>
                </c:pt>
                <c:pt idx="38">
                  <c:v>63.51</c:v>
                </c:pt>
                <c:pt idx="39">
                  <c:v>63.23</c:v>
                </c:pt>
                <c:pt idx="40">
                  <c:v>64.069999999999993</c:v>
                </c:pt>
                <c:pt idx="41">
                  <c:v>63.52</c:v>
                </c:pt>
                <c:pt idx="42">
                  <c:v>62.66</c:v>
                </c:pt>
                <c:pt idx="43">
                  <c:v>61.9</c:v>
                </c:pt>
                <c:pt idx="44">
                  <c:v>62.05</c:v>
                </c:pt>
                <c:pt idx="45">
                  <c:v>60.95</c:v>
                </c:pt>
                <c:pt idx="46">
                  <c:v>61.5</c:v>
                </c:pt>
                <c:pt idx="47">
                  <c:v>61.3</c:v>
                </c:pt>
                <c:pt idx="48">
                  <c:v>61.71</c:v>
                </c:pt>
                <c:pt idx="49">
                  <c:v>62.29</c:v>
                </c:pt>
                <c:pt idx="50">
                  <c:v>62.46</c:v>
                </c:pt>
                <c:pt idx="51">
                  <c:v>62.71</c:v>
                </c:pt>
                <c:pt idx="52">
                  <c:v>61.72</c:v>
                </c:pt>
                <c:pt idx="53">
                  <c:v>60.92</c:v>
                </c:pt>
                <c:pt idx="54">
                  <c:v>60.75</c:v>
                </c:pt>
                <c:pt idx="55">
                  <c:v>60.32</c:v>
                </c:pt>
                <c:pt idx="56">
                  <c:v>61.1</c:v>
                </c:pt>
                <c:pt idx="57">
                  <c:v>62.31</c:v>
                </c:pt>
                <c:pt idx="58">
                  <c:v>62.07</c:v>
                </c:pt>
                <c:pt idx="59">
                  <c:v>62.92</c:v>
                </c:pt>
                <c:pt idx="60">
                  <c:v>60.96</c:v>
                </c:pt>
                <c:pt idx="61">
                  <c:v>60.51</c:v>
                </c:pt>
                <c:pt idx="62">
                  <c:v>60.2</c:v>
                </c:pt>
                <c:pt idx="63">
                  <c:v>60.37</c:v>
                </c:pt>
                <c:pt idx="64">
                  <c:v>58.96</c:v>
                </c:pt>
                <c:pt idx="65">
                  <c:v>60.37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819312"/>
        <c:axId val="401820488"/>
      </c:lineChart>
      <c:dateAx>
        <c:axId val="401819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20488"/>
        <c:crosses val="autoZero"/>
        <c:auto val="1"/>
        <c:lblOffset val="100"/>
        <c:baseTimeUnit val="days"/>
      </c:dateAx>
      <c:valAx>
        <c:axId val="4018204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1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49.14</c:v>
                </c:pt>
                <c:pt idx="1">
                  <c:v>50</c:v>
                </c:pt>
                <c:pt idx="2">
                  <c:v>50.27</c:v>
                </c:pt>
                <c:pt idx="3">
                  <c:v>50.49</c:v>
                </c:pt>
                <c:pt idx="4">
                  <c:v>50.19</c:v>
                </c:pt>
                <c:pt idx="5">
                  <c:v>51.11</c:v>
                </c:pt>
                <c:pt idx="6">
                  <c:v>51</c:v>
                </c:pt>
                <c:pt idx="7">
                  <c:v>50.72</c:v>
                </c:pt>
                <c:pt idx="8">
                  <c:v>50.85</c:v>
                </c:pt>
                <c:pt idx="9">
                  <c:v>50.55</c:v>
                </c:pt>
                <c:pt idx="10">
                  <c:v>50.5</c:v>
                </c:pt>
                <c:pt idx="11">
                  <c:v>49.2</c:v>
                </c:pt>
                <c:pt idx="12">
                  <c:v>48.7</c:v>
                </c:pt>
                <c:pt idx="13">
                  <c:v>48.75</c:v>
                </c:pt>
                <c:pt idx="14">
                  <c:v>48.38</c:v>
                </c:pt>
                <c:pt idx="15">
                  <c:v>48.65</c:v>
                </c:pt>
                <c:pt idx="16">
                  <c:v>47.62</c:v>
                </c:pt>
                <c:pt idx="17">
                  <c:v>48.27</c:v>
                </c:pt>
                <c:pt idx="18">
                  <c:v>48.24</c:v>
                </c:pt>
                <c:pt idx="19">
                  <c:v>49.2</c:v>
                </c:pt>
                <c:pt idx="20">
                  <c:v>49.08</c:v>
                </c:pt>
                <c:pt idx="21">
                  <c:v>49.4</c:v>
                </c:pt>
                <c:pt idx="22">
                  <c:v>48.88</c:v>
                </c:pt>
                <c:pt idx="23">
                  <c:v>49.02</c:v>
                </c:pt>
                <c:pt idx="24">
                  <c:v>48.96</c:v>
                </c:pt>
                <c:pt idx="25">
                  <c:v>48.94</c:v>
                </c:pt>
                <c:pt idx="27">
                  <c:v>50</c:v>
                </c:pt>
                <c:pt idx="28">
                  <c:v>50.59</c:v>
                </c:pt>
                <c:pt idx="29">
                  <c:v>49.98</c:v>
                </c:pt>
                <c:pt idx="30">
                  <c:v>50.41</c:v>
                </c:pt>
                <c:pt idx="31">
                  <c:v>50.93</c:v>
                </c:pt>
                <c:pt idx="32">
                  <c:v>50.92</c:v>
                </c:pt>
                <c:pt idx="33">
                  <c:v>50.51</c:v>
                </c:pt>
                <c:pt idx="34">
                  <c:v>50.62</c:v>
                </c:pt>
                <c:pt idx="35">
                  <c:v>50.05</c:v>
                </c:pt>
                <c:pt idx="36">
                  <c:v>50.45</c:v>
                </c:pt>
                <c:pt idx="37">
                  <c:v>49.88</c:v>
                </c:pt>
                <c:pt idx="38">
                  <c:v>48.84</c:v>
                </c:pt>
                <c:pt idx="39">
                  <c:v>48.25</c:v>
                </c:pt>
                <c:pt idx="40">
                  <c:v>48.79</c:v>
                </c:pt>
                <c:pt idx="41">
                  <c:v>49.03</c:v>
                </c:pt>
                <c:pt idx="42">
                  <c:v>47.77</c:v>
                </c:pt>
                <c:pt idx="43">
                  <c:v>47.03</c:v>
                </c:pt>
                <c:pt idx="44">
                  <c:v>47.07</c:v>
                </c:pt>
                <c:pt idx="45">
                  <c:v>46.93</c:v>
                </c:pt>
                <c:pt idx="46">
                  <c:v>48.08</c:v>
                </c:pt>
                <c:pt idx="47">
                  <c:v>47.51</c:v>
                </c:pt>
                <c:pt idx="48">
                  <c:v>48.5</c:v>
                </c:pt>
                <c:pt idx="49">
                  <c:v>48.45</c:v>
                </c:pt>
                <c:pt idx="50">
                  <c:v>48.36</c:v>
                </c:pt>
                <c:pt idx="51">
                  <c:v>48.65</c:v>
                </c:pt>
                <c:pt idx="52">
                  <c:v>48.05</c:v>
                </c:pt>
                <c:pt idx="53">
                  <c:v>48.7</c:v>
                </c:pt>
                <c:pt idx="54">
                  <c:v>48.9</c:v>
                </c:pt>
                <c:pt idx="55">
                  <c:v>49.76</c:v>
                </c:pt>
                <c:pt idx="56">
                  <c:v>50.37</c:v>
                </c:pt>
                <c:pt idx="57">
                  <c:v>50.67</c:v>
                </c:pt>
                <c:pt idx="58">
                  <c:v>50.54</c:v>
                </c:pt>
                <c:pt idx="59">
                  <c:v>49.73</c:v>
                </c:pt>
                <c:pt idx="60">
                  <c:v>49.54</c:v>
                </c:pt>
                <c:pt idx="61">
                  <c:v>49.98</c:v>
                </c:pt>
                <c:pt idx="62">
                  <c:v>49.88</c:v>
                </c:pt>
                <c:pt idx="63">
                  <c:v>50.07</c:v>
                </c:pt>
                <c:pt idx="64">
                  <c:v>48.51</c:v>
                </c:pt>
                <c:pt idx="65">
                  <c:v>48.79</c:v>
                </c:pt>
                <c:pt idx="66">
                  <c:v>49.05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823232"/>
        <c:axId val="401824408"/>
      </c:lineChart>
      <c:dateAx>
        <c:axId val="401823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24408"/>
        <c:crosses val="autoZero"/>
        <c:auto val="1"/>
        <c:lblOffset val="100"/>
        <c:baseTimeUnit val="days"/>
      </c:dateAx>
      <c:valAx>
        <c:axId val="4018244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2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9.84</c:v>
                </c:pt>
                <c:pt idx="1">
                  <c:v>9.89</c:v>
                </c:pt>
                <c:pt idx="2">
                  <c:v>9.7899999999999991</c:v>
                </c:pt>
                <c:pt idx="3">
                  <c:v>9.84</c:v>
                </c:pt>
                <c:pt idx="4">
                  <c:v>9.52</c:v>
                </c:pt>
                <c:pt idx="5">
                  <c:v>9.33</c:v>
                </c:pt>
                <c:pt idx="6">
                  <c:v>9.3000000000000007</c:v>
                </c:pt>
                <c:pt idx="7">
                  <c:v>9.27</c:v>
                </c:pt>
                <c:pt idx="8">
                  <c:v>9.35</c:v>
                </c:pt>
                <c:pt idx="9">
                  <c:v>9.51</c:v>
                </c:pt>
                <c:pt idx="10">
                  <c:v>9.6</c:v>
                </c:pt>
                <c:pt idx="11">
                  <c:v>9.42</c:v>
                </c:pt>
                <c:pt idx="12">
                  <c:v>9.2799999999999994</c:v>
                </c:pt>
                <c:pt idx="13">
                  <c:v>9.11</c:v>
                </c:pt>
                <c:pt idx="14">
                  <c:v>9.1199999999999992</c:v>
                </c:pt>
                <c:pt idx="15">
                  <c:v>9.02</c:v>
                </c:pt>
                <c:pt idx="16">
                  <c:v>9.3000000000000007</c:v>
                </c:pt>
                <c:pt idx="17">
                  <c:v>9.2799999999999994</c:v>
                </c:pt>
                <c:pt idx="18">
                  <c:v>9.1999999999999993</c:v>
                </c:pt>
                <c:pt idx="19">
                  <c:v>9.44</c:v>
                </c:pt>
                <c:pt idx="20">
                  <c:v>9.5399999999999991</c:v>
                </c:pt>
                <c:pt idx="21">
                  <c:v>9.67</c:v>
                </c:pt>
                <c:pt idx="22">
                  <c:v>9.4600000000000009</c:v>
                </c:pt>
                <c:pt idx="23">
                  <c:v>10.039999999999999</c:v>
                </c:pt>
                <c:pt idx="24">
                  <c:v>10.02</c:v>
                </c:pt>
                <c:pt idx="25">
                  <c:v>10.24</c:v>
                </c:pt>
                <c:pt idx="27">
                  <c:v>10.35</c:v>
                </c:pt>
                <c:pt idx="28">
                  <c:v>10.96</c:v>
                </c:pt>
                <c:pt idx="29">
                  <c:v>11.17</c:v>
                </c:pt>
                <c:pt idx="30">
                  <c:v>11.15</c:v>
                </c:pt>
                <c:pt idx="31">
                  <c:v>11.31</c:v>
                </c:pt>
                <c:pt idx="32">
                  <c:v>10.66</c:v>
                </c:pt>
                <c:pt idx="33">
                  <c:v>10.16</c:v>
                </c:pt>
                <c:pt idx="34">
                  <c:v>10.4</c:v>
                </c:pt>
                <c:pt idx="35">
                  <c:v>10.42</c:v>
                </c:pt>
                <c:pt idx="36">
                  <c:v>10.59</c:v>
                </c:pt>
                <c:pt idx="37">
                  <c:v>10.53</c:v>
                </c:pt>
                <c:pt idx="38">
                  <c:v>10.09</c:v>
                </c:pt>
                <c:pt idx="39">
                  <c:v>10.01</c:v>
                </c:pt>
                <c:pt idx="40">
                  <c:v>10.01</c:v>
                </c:pt>
                <c:pt idx="41">
                  <c:v>9.7899999999999991</c:v>
                </c:pt>
                <c:pt idx="42">
                  <c:v>9.48</c:v>
                </c:pt>
                <c:pt idx="43">
                  <c:v>9.74</c:v>
                </c:pt>
                <c:pt idx="44">
                  <c:v>9.3699999999999992</c:v>
                </c:pt>
                <c:pt idx="45">
                  <c:v>9.48</c:v>
                </c:pt>
                <c:pt idx="46">
                  <c:v>9.5</c:v>
                </c:pt>
                <c:pt idx="47">
                  <c:v>9.41</c:v>
                </c:pt>
                <c:pt idx="48">
                  <c:v>9.4</c:v>
                </c:pt>
                <c:pt idx="49">
                  <c:v>9.6300000000000008</c:v>
                </c:pt>
                <c:pt idx="50">
                  <c:v>9.58</c:v>
                </c:pt>
                <c:pt idx="51">
                  <c:v>9.68</c:v>
                </c:pt>
                <c:pt idx="52">
                  <c:v>9.7200000000000006</c:v>
                </c:pt>
                <c:pt idx="53">
                  <c:v>9.6999999999999993</c:v>
                </c:pt>
                <c:pt idx="54">
                  <c:v>9.57</c:v>
                </c:pt>
                <c:pt idx="55">
                  <c:v>9.32</c:v>
                </c:pt>
                <c:pt idx="56">
                  <c:v>9.85</c:v>
                </c:pt>
                <c:pt idx="57">
                  <c:v>9.89</c:v>
                </c:pt>
                <c:pt idx="58">
                  <c:v>10.029999999999999</c:v>
                </c:pt>
                <c:pt idx="59">
                  <c:v>9.94</c:v>
                </c:pt>
                <c:pt idx="60">
                  <c:v>9.74</c:v>
                </c:pt>
                <c:pt idx="61">
                  <c:v>9.16</c:v>
                </c:pt>
                <c:pt idx="62">
                  <c:v>9.67</c:v>
                </c:pt>
                <c:pt idx="63">
                  <c:v>9.52</c:v>
                </c:pt>
                <c:pt idx="64">
                  <c:v>9.59</c:v>
                </c:pt>
                <c:pt idx="65">
                  <c:v>9.42</c:v>
                </c:pt>
                <c:pt idx="66">
                  <c:v>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822448"/>
        <c:axId val="401820096"/>
      </c:lineChart>
      <c:dateAx>
        <c:axId val="401822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20096"/>
        <c:crosses val="autoZero"/>
        <c:auto val="1"/>
        <c:lblOffset val="100"/>
        <c:baseTimeUnit val="days"/>
      </c:dateAx>
      <c:valAx>
        <c:axId val="4018200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2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21.43</c:v>
                </c:pt>
                <c:pt idx="1">
                  <c:v>21.54</c:v>
                </c:pt>
                <c:pt idx="2">
                  <c:v>21.78</c:v>
                </c:pt>
                <c:pt idx="3">
                  <c:v>21.2</c:v>
                </c:pt>
                <c:pt idx="4">
                  <c:v>21.08</c:v>
                </c:pt>
                <c:pt idx="5">
                  <c:v>21.63</c:v>
                </c:pt>
                <c:pt idx="6">
                  <c:v>22.66</c:v>
                </c:pt>
                <c:pt idx="7">
                  <c:v>21.86</c:v>
                </c:pt>
                <c:pt idx="8">
                  <c:v>22.19</c:v>
                </c:pt>
                <c:pt idx="9">
                  <c:v>22.02</c:v>
                </c:pt>
                <c:pt idx="10">
                  <c:v>22.38</c:v>
                </c:pt>
                <c:pt idx="11">
                  <c:v>22.27</c:v>
                </c:pt>
                <c:pt idx="12">
                  <c:v>22.22</c:v>
                </c:pt>
                <c:pt idx="13">
                  <c:v>22.12</c:v>
                </c:pt>
                <c:pt idx="14">
                  <c:v>21.86</c:v>
                </c:pt>
                <c:pt idx="15">
                  <c:v>21.37</c:v>
                </c:pt>
                <c:pt idx="16">
                  <c:v>22.13</c:v>
                </c:pt>
                <c:pt idx="17">
                  <c:v>22.04</c:v>
                </c:pt>
                <c:pt idx="18">
                  <c:v>22.17</c:v>
                </c:pt>
                <c:pt idx="19">
                  <c:v>22.42</c:v>
                </c:pt>
                <c:pt idx="20">
                  <c:v>22.17</c:v>
                </c:pt>
                <c:pt idx="21">
                  <c:v>24.07</c:v>
                </c:pt>
                <c:pt idx="22">
                  <c:v>23.7</c:v>
                </c:pt>
                <c:pt idx="23">
                  <c:v>23.71</c:v>
                </c:pt>
                <c:pt idx="24">
                  <c:v>24.11</c:v>
                </c:pt>
                <c:pt idx="25">
                  <c:v>24.57</c:v>
                </c:pt>
                <c:pt idx="26">
                  <c:v>25.12</c:v>
                </c:pt>
                <c:pt idx="27">
                  <c:v>25.59</c:v>
                </c:pt>
                <c:pt idx="28">
                  <c:v>25.73</c:v>
                </c:pt>
                <c:pt idx="29">
                  <c:v>25.81</c:v>
                </c:pt>
                <c:pt idx="30">
                  <c:v>26.14</c:v>
                </c:pt>
                <c:pt idx="31">
                  <c:v>25.49</c:v>
                </c:pt>
                <c:pt idx="32">
                  <c:v>24.89</c:v>
                </c:pt>
                <c:pt idx="33">
                  <c:v>25.11</c:v>
                </c:pt>
                <c:pt idx="34">
                  <c:v>24.68</c:v>
                </c:pt>
                <c:pt idx="35">
                  <c:v>25.39</c:v>
                </c:pt>
                <c:pt idx="36">
                  <c:v>24.99</c:v>
                </c:pt>
                <c:pt idx="37">
                  <c:v>24.67</c:v>
                </c:pt>
                <c:pt idx="38">
                  <c:v>24.5</c:v>
                </c:pt>
                <c:pt idx="39">
                  <c:v>24.34</c:v>
                </c:pt>
                <c:pt idx="40">
                  <c:v>24.87</c:v>
                </c:pt>
                <c:pt idx="41">
                  <c:v>23.65</c:v>
                </c:pt>
                <c:pt idx="42">
                  <c:v>23.55</c:v>
                </c:pt>
                <c:pt idx="43">
                  <c:v>23.73</c:v>
                </c:pt>
                <c:pt idx="44">
                  <c:v>24.43</c:v>
                </c:pt>
                <c:pt idx="45">
                  <c:v>24.97</c:v>
                </c:pt>
                <c:pt idx="46">
                  <c:v>24.66</c:v>
                </c:pt>
                <c:pt idx="47">
                  <c:v>24.92</c:v>
                </c:pt>
                <c:pt idx="48">
                  <c:v>25.78</c:v>
                </c:pt>
                <c:pt idx="49">
                  <c:v>25.52</c:v>
                </c:pt>
                <c:pt idx="50">
                  <c:v>25.28</c:v>
                </c:pt>
                <c:pt idx="51">
                  <c:v>25.53</c:v>
                </c:pt>
                <c:pt idx="52">
                  <c:v>24.52</c:v>
                </c:pt>
                <c:pt idx="53">
                  <c:v>24.07</c:v>
                </c:pt>
                <c:pt idx="54">
                  <c:v>24.36</c:v>
                </c:pt>
                <c:pt idx="55">
                  <c:v>24.72</c:v>
                </c:pt>
                <c:pt idx="56">
                  <c:v>24.83</c:v>
                </c:pt>
                <c:pt idx="57">
                  <c:v>24.99</c:v>
                </c:pt>
                <c:pt idx="58">
                  <c:v>24.86</c:v>
                </c:pt>
                <c:pt idx="59">
                  <c:v>24.15</c:v>
                </c:pt>
                <c:pt idx="60">
                  <c:v>24.2</c:v>
                </c:pt>
                <c:pt idx="61">
                  <c:v>24.07</c:v>
                </c:pt>
                <c:pt idx="62">
                  <c:v>24.03</c:v>
                </c:pt>
                <c:pt idx="63">
                  <c:v>23.14</c:v>
                </c:pt>
                <c:pt idx="64">
                  <c:v>23.3</c:v>
                </c:pt>
                <c:pt idx="65">
                  <c:v>23.26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33408"/>
        <c:axId val="532648664"/>
      </c:lineChart>
      <c:dateAx>
        <c:axId val="481833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48664"/>
        <c:crosses val="autoZero"/>
        <c:auto val="1"/>
        <c:lblOffset val="100"/>
        <c:baseTimeUnit val="days"/>
      </c:dateAx>
      <c:valAx>
        <c:axId val="53264866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3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48.96</c:v>
                </c:pt>
                <c:pt idx="1">
                  <c:v>48.98</c:v>
                </c:pt>
                <c:pt idx="2">
                  <c:v>48.86</c:v>
                </c:pt>
                <c:pt idx="3">
                  <c:v>48.06</c:v>
                </c:pt>
                <c:pt idx="4">
                  <c:v>47.96</c:v>
                </c:pt>
                <c:pt idx="5">
                  <c:v>48</c:v>
                </c:pt>
                <c:pt idx="6">
                  <c:v>47.93</c:v>
                </c:pt>
                <c:pt idx="7">
                  <c:v>47.69</c:v>
                </c:pt>
                <c:pt idx="8">
                  <c:v>47.76</c:v>
                </c:pt>
                <c:pt idx="9">
                  <c:v>47.72</c:v>
                </c:pt>
                <c:pt idx="11">
                  <c:v>47.88</c:v>
                </c:pt>
                <c:pt idx="12">
                  <c:v>47.89</c:v>
                </c:pt>
                <c:pt idx="13">
                  <c:v>47.5</c:v>
                </c:pt>
                <c:pt idx="14">
                  <c:v>47.14</c:v>
                </c:pt>
                <c:pt idx="15">
                  <c:v>47.17</c:v>
                </c:pt>
                <c:pt idx="16">
                  <c:v>47.12</c:v>
                </c:pt>
                <c:pt idx="17">
                  <c:v>47.5</c:v>
                </c:pt>
                <c:pt idx="18">
                  <c:v>47.94</c:v>
                </c:pt>
                <c:pt idx="19">
                  <c:v>47.49</c:v>
                </c:pt>
                <c:pt idx="20">
                  <c:v>48.54</c:v>
                </c:pt>
                <c:pt idx="21">
                  <c:v>48.41</c:v>
                </c:pt>
                <c:pt idx="22">
                  <c:v>49.17</c:v>
                </c:pt>
                <c:pt idx="23">
                  <c:v>47.82</c:v>
                </c:pt>
                <c:pt idx="24">
                  <c:v>47.04</c:v>
                </c:pt>
                <c:pt idx="25">
                  <c:v>46.91</c:v>
                </c:pt>
                <c:pt idx="26">
                  <c:v>46.68</c:v>
                </c:pt>
                <c:pt idx="27">
                  <c:v>46.61</c:v>
                </c:pt>
                <c:pt idx="28">
                  <c:v>47.18</c:v>
                </c:pt>
                <c:pt idx="29">
                  <c:v>45.54</c:v>
                </c:pt>
                <c:pt idx="30">
                  <c:v>43.42</c:v>
                </c:pt>
                <c:pt idx="31">
                  <c:v>44.57</c:v>
                </c:pt>
                <c:pt idx="32">
                  <c:v>44.39</c:v>
                </c:pt>
                <c:pt idx="33">
                  <c:v>44.04</c:v>
                </c:pt>
                <c:pt idx="34">
                  <c:v>44.36</c:v>
                </c:pt>
                <c:pt idx="35">
                  <c:v>44.48</c:v>
                </c:pt>
                <c:pt idx="36">
                  <c:v>44.62</c:v>
                </c:pt>
                <c:pt idx="37">
                  <c:v>44.87</c:v>
                </c:pt>
                <c:pt idx="38">
                  <c:v>44.85</c:v>
                </c:pt>
                <c:pt idx="39">
                  <c:v>44.33</c:v>
                </c:pt>
                <c:pt idx="40">
                  <c:v>44.19</c:v>
                </c:pt>
                <c:pt idx="41">
                  <c:v>44.55</c:v>
                </c:pt>
                <c:pt idx="42">
                  <c:v>43.81</c:v>
                </c:pt>
                <c:pt idx="43">
                  <c:v>43.76</c:v>
                </c:pt>
                <c:pt idx="44">
                  <c:v>43.84</c:v>
                </c:pt>
                <c:pt idx="45">
                  <c:v>43.84</c:v>
                </c:pt>
                <c:pt idx="46">
                  <c:v>44.63</c:v>
                </c:pt>
                <c:pt idx="47">
                  <c:v>44.77</c:v>
                </c:pt>
                <c:pt idx="48">
                  <c:v>45.36</c:v>
                </c:pt>
                <c:pt idx="49">
                  <c:v>45.54</c:v>
                </c:pt>
                <c:pt idx="50">
                  <c:v>44.29</c:v>
                </c:pt>
                <c:pt idx="51">
                  <c:v>44.37</c:v>
                </c:pt>
                <c:pt idx="52">
                  <c:v>44.95</c:v>
                </c:pt>
                <c:pt idx="53">
                  <c:v>43.81</c:v>
                </c:pt>
                <c:pt idx="54">
                  <c:v>42.98</c:v>
                </c:pt>
                <c:pt idx="55">
                  <c:v>43.09</c:v>
                </c:pt>
                <c:pt idx="56">
                  <c:v>43.27</c:v>
                </c:pt>
                <c:pt idx="57">
                  <c:v>43.17</c:v>
                </c:pt>
                <c:pt idx="58">
                  <c:v>42.98</c:v>
                </c:pt>
                <c:pt idx="59">
                  <c:v>42.63</c:v>
                </c:pt>
                <c:pt idx="60">
                  <c:v>42.16</c:v>
                </c:pt>
                <c:pt idx="61">
                  <c:v>41.37</c:v>
                </c:pt>
                <c:pt idx="62">
                  <c:v>41.27</c:v>
                </c:pt>
                <c:pt idx="63">
                  <c:v>41.16</c:v>
                </c:pt>
                <c:pt idx="64">
                  <c:v>39.799999999999997</c:v>
                </c:pt>
                <c:pt idx="65">
                  <c:v>39.85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49448"/>
        <c:axId val="532651408"/>
      </c:lineChart>
      <c:dateAx>
        <c:axId val="532649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51408"/>
        <c:crosses val="autoZero"/>
        <c:auto val="1"/>
        <c:lblOffset val="100"/>
        <c:baseTimeUnit val="days"/>
      </c:dateAx>
      <c:valAx>
        <c:axId val="5326514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4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50.74</c:v>
                </c:pt>
                <c:pt idx="1">
                  <c:v>50.67</c:v>
                </c:pt>
                <c:pt idx="2">
                  <c:v>50.85</c:v>
                </c:pt>
                <c:pt idx="3">
                  <c:v>49.59</c:v>
                </c:pt>
                <c:pt idx="4">
                  <c:v>48.45</c:v>
                </c:pt>
                <c:pt idx="5">
                  <c:v>47.51</c:v>
                </c:pt>
                <c:pt idx="6">
                  <c:v>45.55</c:v>
                </c:pt>
                <c:pt idx="7">
                  <c:v>42.72</c:v>
                </c:pt>
                <c:pt idx="8">
                  <c:v>41.79</c:v>
                </c:pt>
                <c:pt idx="9">
                  <c:v>41.82</c:v>
                </c:pt>
                <c:pt idx="10">
                  <c:v>41.8</c:v>
                </c:pt>
                <c:pt idx="11">
                  <c:v>41.56</c:v>
                </c:pt>
                <c:pt idx="12">
                  <c:v>41.51</c:v>
                </c:pt>
                <c:pt idx="13">
                  <c:v>41.55</c:v>
                </c:pt>
                <c:pt idx="14">
                  <c:v>40.700000000000003</c:v>
                </c:pt>
                <c:pt idx="15">
                  <c:v>40.75</c:v>
                </c:pt>
                <c:pt idx="16">
                  <c:v>41.63</c:v>
                </c:pt>
                <c:pt idx="17">
                  <c:v>41.46</c:v>
                </c:pt>
                <c:pt idx="18">
                  <c:v>41.91</c:v>
                </c:pt>
                <c:pt idx="19">
                  <c:v>43.79</c:v>
                </c:pt>
                <c:pt idx="20">
                  <c:v>44.01</c:v>
                </c:pt>
                <c:pt idx="21">
                  <c:v>49.9</c:v>
                </c:pt>
                <c:pt idx="22">
                  <c:v>50.68</c:v>
                </c:pt>
                <c:pt idx="23">
                  <c:v>50.87</c:v>
                </c:pt>
                <c:pt idx="24">
                  <c:v>50.18</c:v>
                </c:pt>
                <c:pt idx="25">
                  <c:v>51.31</c:v>
                </c:pt>
                <c:pt idx="26">
                  <c:v>52.43</c:v>
                </c:pt>
                <c:pt idx="27">
                  <c:v>52.95</c:v>
                </c:pt>
                <c:pt idx="28">
                  <c:v>51.66</c:v>
                </c:pt>
                <c:pt idx="29">
                  <c:v>52.82</c:v>
                </c:pt>
                <c:pt idx="30">
                  <c:v>55.12</c:v>
                </c:pt>
                <c:pt idx="31">
                  <c:v>53.41</c:v>
                </c:pt>
                <c:pt idx="32">
                  <c:v>51.84</c:v>
                </c:pt>
                <c:pt idx="33">
                  <c:v>51.6</c:v>
                </c:pt>
                <c:pt idx="34">
                  <c:v>51.64</c:v>
                </c:pt>
                <c:pt idx="35">
                  <c:v>51.98</c:v>
                </c:pt>
                <c:pt idx="36">
                  <c:v>51.98</c:v>
                </c:pt>
                <c:pt idx="37">
                  <c:v>52.64</c:v>
                </c:pt>
                <c:pt idx="38">
                  <c:v>52.29</c:v>
                </c:pt>
                <c:pt idx="39">
                  <c:v>51.8</c:v>
                </c:pt>
                <c:pt idx="40">
                  <c:v>53.15</c:v>
                </c:pt>
                <c:pt idx="41">
                  <c:v>51.62</c:v>
                </c:pt>
                <c:pt idx="42">
                  <c:v>51.38</c:v>
                </c:pt>
                <c:pt idx="43">
                  <c:v>51.19</c:v>
                </c:pt>
                <c:pt idx="44">
                  <c:v>53.74</c:v>
                </c:pt>
                <c:pt idx="45">
                  <c:v>56.32</c:v>
                </c:pt>
                <c:pt idx="46">
                  <c:v>55.9</c:v>
                </c:pt>
                <c:pt idx="47">
                  <c:v>56.35</c:v>
                </c:pt>
                <c:pt idx="48">
                  <c:v>56.97</c:v>
                </c:pt>
                <c:pt idx="49">
                  <c:v>56.96</c:v>
                </c:pt>
                <c:pt idx="50">
                  <c:v>56.87</c:v>
                </c:pt>
                <c:pt idx="51">
                  <c:v>56.37</c:v>
                </c:pt>
                <c:pt idx="52">
                  <c:v>56.27</c:v>
                </c:pt>
                <c:pt idx="53">
                  <c:v>55.53</c:v>
                </c:pt>
                <c:pt idx="54">
                  <c:v>55.93</c:v>
                </c:pt>
                <c:pt idx="55">
                  <c:v>56.04</c:v>
                </c:pt>
                <c:pt idx="56">
                  <c:v>56.92</c:v>
                </c:pt>
                <c:pt idx="57">
                  <c:v>56.97</c:v>
                </c:pt>
                <c:pt idx="58">
                  <c:v>56.79</c:v>
                </c:pt>
                <c:pt idx="59">
                  <c:v>56.06</c:v>
                </c:pt>
                <c:pt idx="60">
                  <c:v>57.29</c:v>
                </c:pt>
                <c:pt idx="61">
                  <c:v>58.54</c:v>
                </c:pt>
                <c:pt idx="62">
                  <c:v>58.5</c:v>
                </c:pt>
                <c:pt idx="63">
                  <c:v>57.37</c:v>
                </c:pt>
                <c:pt idx="64">
                  <c:v>58.14</c:v>
                </c:pt>
                <c:pt idx="65">
                  <c:v>56.75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56896"/>
        <c:axId val="532653760"/>
      </c:lineChart>
      <c:dateAx>
        <c:axId val="532656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53760"/>
        <c:crosses val="autoZero"/>
        <c:auto val="1"/>
        <c:lblOffset val="100"/>
        <c:baseTimeUnit val="days"/>
      </c:dateAx>
      <c:valAx>
        <c:axId val="5326537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5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67.790000000000006</c:v>
                </c:pt>
                <c:pt idx="1">
                  <c:v>67.680000000000007</c:v>
                </c:pt>
                <c:pt idx="2">
                  <c:v>67.430000000000007</c:v>
                </c:pt>
                <c:pt idx="3">
                  <c:v>67.62</c:v>
                </c:pt>
                <c:pt idx="4">
                  <c:v>67.430000000000007</c:v>
                </c:pt>
                <c:pt idx="5">
                  <c:v>67.44</c:v>
                </c:pt>
                <c:pt idx="6">
                  <c:v>67.44</c:v>
                </c:pt>
                <c:pt idx="8">
                  <c:v>67.510000000000005</c:v>
                </c:pt>
                <c:pt idx="9">
                  <c:v>67.680000000000007</c:v>
                </c:pt>
                <c:pt idx="10">
                  <c:v>67.510000000000005</c:v>
                </c:pt>
                <c:pt idx="11">
                  <c:v>67.28</c:v>
                </c:pt>
                <c:pt idx="12">
                  <c:v>67.44</c:v>
                </c:pt>
                <c:pt idx="13">
                  <c:v>66.88</c:v>
                </c:pt>
                <c:pt idx="14">
                  <c:v>67.150000000000006</c:v>
                </c:pt>
                <c:pt idx="15">
                  <c:v>66.84</c:v>
                </c:pt>
                <c:pt idx="16">
                  <c:v>67.36</c:v>
                </c:pt>
                <c:pt idx="17">
                  <c:v>67.099999999999994</c:v>
                </c:pt>
                <c:pt idx="18">
                  <c:v>67.55</c:v>
                </c:pt>
                <c:pt idx="19">
                  <c:v>67.38</c:v>
                </c:pt>
                <c:pt idx="20">
                  <c:v>67.540000000000006</c:v>
                </c:pt>
                <c:pt idx="21">
                  <c:v>67.349999999999994</c:v>
                </c:pt>
                <c:pt idx="22">
                  <c:v>67.98</c:v>
                </c:pt>
                <c:pt idx="23">
                  <c:v>67.209999999999994</c:v>
                </c:pt>
                <c:pt idx="24">
                  <c:v>67.099999999999994</c:v>
                </c:pt>
                <c:pt idx="25">
                  <c:v>67.87</c:v>
                </c:pt>
                <c:pt idx="26">
                  <c:v>65.28</c:v>
                </c:pt>
                <c:pt idx="27">
                  <c:v>65.41</c:v>
                </c:pt>
                <c:pt idx="28">
                  <c:v>65.36</c:v>
                </c:pt>
                <c:pt idx="29">
                  <c:v>65.05</c:v>
                </c:pt>
                <c:pt idx="30">
                  <c:v>64.95</c:v>
                </c:pt>
                <c:pt idx="31">
                  <c:v>65.510000000000005</c:v>
                </c:pt>
                <c:pt idx="32">
                  <c:v>65.87</c:v>
                </c:pt>
                <c:pt idx="33">
                  <c:v>65.61</c:v>
                </c:pt>
                <c:pt idx="34">
                  <c:v>65.739999999999995</c:v>
                </c:pt>
                <c:pt idx="35">
                  <c:v>65.45</c:v>
                </c:pt>
                <c:pt idx="36">
                  <c:v>66.92</c:v>
                </c:pt>
                <c:pt idx="37">
                  <c:v>67.53</c:v>
                </c:pt>
                <c:pt idx="38">
                  <c:v>67.3</c:v>
                </c:pt>
                <c:pt idx="39">
                  <c:v>66.599999999999994</c:v>
                </c:pt>
                <c:pt idx="40">
                  <c:v>66.67</c:v>
                </c:pt>
                <c:pt idx="41">
                  <c:v>67.53</c:v>
                </c:pt>
                <c:pt idx="42">
                  <c:v>67.209999999999994</c:v>
                </c:pt>
                <c:pt idx="43">
                  <c:v>66.790000000000006</c:v>
                </c:pt>
                <c:pt idx="44">
                  <c:v>66.84</c:v>
                </c:pt>
                <c:pt idx="45">
                  <c:v>66.28</c:v>
                </c:pt>
                <c:pt idx="46">
                  <c:v>67.03</c:v>
                </c:pt>
                <c:pt idx="47">
                  <c:v>66.7</c:v>
                </c:pt>
                <c:pt idx="48">
                  <c:v>67.64</c:v>
                </c:pt>
                <c:pt idx="49">
                  <c:v>68.23</c:v>
                </c:pt>
                <c:pt idx="50">
                  <c:v>67.37</c:v>
                </c:pt>
                <c:pt idx="51">
                  <c:v>67.72</c:v>
                </c:pt>
                <c:pt idx="52">
                  <c:v>67.16</c:v>
                </c:pt>
                <c:pt idx="53">
                  <c:v>66.819999999999993</c:v>
                </c:pt>
                <c:pt idx="54">
                  <c:v>66.19</c:v>
                </c:pt>
                <c:pt idx="55">
                  <c:v>66.66</c:v>
                </c:pt>
                <c:pt idx="56">
                  <c:v>66.92</c:v>
                </c:pt>
                <c:pt idx="57">
                  <c:v>66.84</c:v>
                </c:pt>
                <c:pt idx="58">
                  <c:v>67.23</c:v>
                </c:pt>
                <c:pt idx="59">
                  <c:v>67.2</c:v>
                </c:pt>
                <c:pt idx="60">
                  <c:v>66.28</c:v>
                </c:pt>
                <c:pt idx="61">
                  <c:v>65.92</c:v>
                </c:pt>
                <c:pt idx="62">
                  <c:v>64.95</c:v>
                </c:pt>
                <c:pt idx="63">
                  <c:v>65.52</c:v>
                </c:pt>
                <c:pt idx="64">
                  <c:v>64.260000000000005</c:v>
                </c:pt>
                <c:pt idx="65">
                  <c:v>64.53</c:v>
                </c:pt>
                <c:pt idx="66">
                  <c:v>64.58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54936"/>
        <c:axId val="532659248"/>
      </c:lineChart>
      <c:catAx>
        <c:axId val="532654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59248"/>
        <c:crosses val="autoZero"/>
        <c:auto val="1"/>
        <c:lblAlgn val="ctr"/>
        <c:lblOffset val="100"/>
        <c:noMultiLvlLbl val="0"/>
      </c:catAx>
      <c:valAx>
        <c:axId val="53265924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5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6/9/2016</c:v>
                </c:pt>
                <c:pt idx="1">
                  <c:v>6/8/2016</c:v>
                </c:pt>
                <c:pt idx="2">
                  <c:v>6/7/2016</c:v>
                </c:pt>
                <c:pt idx="3">
                  <c:v>6/6/2016</c:v>
                </c:pt>
                <c:pt idx="4">
                  <c:v>6/3/2016</c:v>
                </c:pt>
                <c:pt idx="5">
                  <c:v>6/2/2016</c:v>
                </c:pt>
                <c:pt idx="6">
                  <c:v>6/1/2016</c:v>
                </c:pt>
                <c:pt idx="7">
                  <c:v>5/31/2016</c:v>
                </c:pt>
                <c:pt idx="8">
                  <c:v>5/27/2016</c:v>
                </c:pt>
                <c:pt idx="9">
                  <c:v>5/26/2016</c:v>
                </c:pt>
                <c:pt idx="10">
                  <c:v>5/25/2016</c:v>
                </c:pt>
                <c:pt idx="11">
                  <c:v>5/24/2016</c:v>
                </c:pt>
                <c:pt idx="12">
                  <c:v>5/23/2016</c:v>
                </c:pt>
                <c:pt idx="13">
                  <c:v>5/20/2016</c:v>
                </c:pt>
                <c:pt idx="14">
                  <c:v>5/19/2016</c:v>
                </c:pt>
                <c:pt idx="15">
                  <c:v>5/18/2016</c:v>
                </c:pt>
                <c:pt idx="16">
                  <c:v>5/17/2016</c:v>
                </c:pt>
                <c:pt idx="17">
                  <c:v>5/16/2016</c:v>
                </c:pt>
                <c:pt idx="18">
                  <c:v>5/13/2016</c:v>
                </c:pt>
                <c:pt idx="19">
                  <c:v>5/12/2016</c:v>
                </c:pt>
                <c:pt idx="20">
                  <c:v>5/11/2016</c:v>
                </c:pt>
                <c:pt idx="21">
                  <c:v>5/10/2016</c:v>
                </c:pt>
                <c:pt idx="22">
                  <c:v>5/9/2016</c:v>
                </c:pt>
                <c:pt idx="23">
                  <c:v>5/6/2016</c:v>
                </c:pt>
                <c:pt idx="24">
                  <c:v>5/5/2016</c:v>
                </c:pt>
                <c:pt idx="25">
                  <c:v>5/4/2016</c:v>
                </c:pt>
                <c:pt idx="26">
                  <c:v>5/4/2016</c:v>
                </c:pt>
                <c:pt idx="27">
                  <c:v>5/3/2016</c:v>
                </c:pt>
                <c:pt idx="28">
                  <c:v>5/2/2016</c:v>
                </c:pt>
                <c:pt idx="29">
                  <c:v>4/29/2016</c:v>
                </c:pt>
                <c:pt idx="30">
                  <c:v>4/28/2016</c:v>
                </c:pt>
                <c:pt idx="31">
                  <c:v>4/27/2016</c:v>
                </c:pt>
                <c:pt idx="32">
                  <c:v>4/26/2016</c:v>
                </c:pt>
                <c:pt idx="33">
                  <c:v>4/25/2016</c:v>
                </c:pt>
                <c:pt idx="34">
                  <c:v>4/22/2016</c:v>
                </c:pt>
                <c:pt idx="35">
                  <c:v>4/21/2016</c:v>
                </c:pt>
                <c:pt idx="36">
                  <c:v>4/20/2016</c:v>
                </c:pt>
                <c:pt idx="37">
                  <c:v>4/19/2016</c:v>
                </c:pt>
                <c:pt idx="38">
                  <c:v>4/18/2016</c:v>
                </c:pt>
                <c:pt idx="39">
                  <c:v>4/15/2016</c:v>
                </c:pt>
                <c:pt idx="40">
                  <c:v>4/14/2016</c:v>
                </c:pt>
                <c:pt idx="41">
                  <c:v>4/13/2016</c:v>
                </c:pt>
                <c:pt idx="42">
                  <c:v>4/12/2016</c:v>
                </c:pt>
                <c:pt idx="43">
                  <c:v>4/11/2016</c:v>
                </c:pt>
                <c:pt idx="44">
                  <c:v>4/8/2016</c:v>
                </c:pt>
                <c:pt idx="45">
                  <c:v>4/7/2016</c:v>
                </c:pt>
                <c:pt idx="46">
                  <c:v>4/6/2016</c:v>
                </c:pt>
                <c:pt idx="47">
                  <c:v>4/5/2016</c:v>
                </c:pt>
                <c:pt idx="48">
                  <c:v>4/4/2016</c:v>
                </c:pt>
                <c:pt idx="49">
                  <c:v>4/1/2016</c:v>
                </c:pt>
                <c:pt idx="50">
                  <c:v>3/31/2016</c:v>
                </c:pt>
                <c:pt idx="51">
                  <c:v>3/30/2016</c:v>
                </c:pt>
                <c:pt idx="52">
                  <c:v>3/29/2016</c:v>
                </c:pt>
                <c:pt idx="53">
                  <c:v>3/28/2016</c:v>
                </c:pt>
                <c:pt idx="54">
                  <c:v>3/24/2016</c:v>
                </c:pt>
                <c:pt idx="55">
                  <c:v>3/23/2016</c:v>
                </c:pt>
                <c:pt idx="56">
                  <c:v>3/22/2016</c:v>
                </c:pt>
                <c:pt idx="57">
                  <c:v>3/21/2016</c:v>
                </c:pt>
                <c:pt idx="58">
                  <c:v>3/18/2016</c:v>
                </c:pt>
                <c:pt idx="59">
                  <c:v>3/17/2016</c:v>
                </c:pt>
                <c:pt idx="60">
                  <c:v>3/16/2016</c:v>
                </c:pt>
                <c:pt idx="61">
                  <c:v>3/15/2016</c:v>
                </c:pt>
                <c:pt idx="62">
                  <c:v>3/14/2016</c:v>
                </c:pt>
                <c:pt idx="63">
                  <c:v>3/11/2016</c:v>
                </c:pt>
                <c:pt idx="64">
                  <c:v>3/10/2016</c:v>
                </c:pt>
                <c:pt idx="65">
                  <c:v>3/9/2016</c:v>
                </c:pt>
                <c:pt idx="66">
                  <c:v>3/8/2016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85.6</c:v>
                </c:pt>
                <c:pt idx="1">
                  <c:v>85.95</c:v>
                </c:pt>
                <c:pt idx="2">
                  <c:v>83.74</c:v>
                </c:pt>
                <c:pt idx="3">
                  <c:v>83.27</c:v>
                </c:pt>
                <c:pt idx="4">
                  <c:v>83.11</c:v>
                </c:pt>
                <c:pt idx="5">
                  <c:v>83.17</c:v>
                </c:pt>
                <c:pt idx="6">
                  <c:v>83.01</c:v>
                </c:pt>
                <c:pt idx="7">
                  <c:v>84.06</c:v>
                </c:pt>
                <c:pt idx="8">
                  <c:v>84</c:v>
                </c:pt>
                <c:pt idx="9">
                  <c:v>83.83</c:v>
                </c:pt>
                <c:pt idx="10">
                  <c:v>83.31</c:v>
                </c:pt>
                <c:pt idx="11">
                  <c:v>82.23</c:v>
                </c:pt>
                <c:pt idx="12">
                  <c:v>84.69</c:v>
                </c:pt>
                <c:pt idx="13">
                  <c:v>85.44</c:v>
                </c:pt>
                <c:pt idx="14">
                  <c:v>84.33</c:v>
                </c:pt>
                <c:pt idx="15">
                  <c:v>85.51</c:v>
                </c:pt>
                <c:pt idx="16">
                  <c:v>85.86</c:v>
                </c:pt>
                <c:pt idx="17">
                  <c:v>86.24</c:v>
                </c:pt>
                <c:pt idx="18">
                  <c:v>85.97</c:v>
                </c:pt>
                <c:pt idx="19">
                  <c:v>88.18</c:v>
                </c:pt>
                <c:pt idx="20">
                  <c:v>88.82</c:v>
                </c:pt>
                <c:pt idx="21">
                  <c:v>90.31</c:v>
                </c:pt>
                <c:pt idx="22">
                  <c:v>88.28</c:v>
                </c:pt>
                <c:pt idx="23">
                  <c:v>89.66</c:v>
                </c:pt>
                <c:pt idx="24">
                  <c:v>88.95</c:v>
                </c:pt>
                <c:pt idx="25">
                  <c:v>88.87</c:v>
                </c:pt>
                <c:pt idx="27">
                  <c:v>89.14</c:v>
                </c:pt>
                <c:pt idx="28">
                  <c:v>90.72</c:v>
                </c:pt>
                <c:pt idx="29">
                  <c:v>90.11</c:v>
                </c:pt>
                <c:pt idx="30">
                  <c:v>91.98</c:v>
                </c:pt>
                <c:pt idx="31">
                  <c:v>93.23</c:v>
                </c:pt>
                <c:pt idx="32">
                  <c:v>93.05</c:v>
                </c:pt>
                <c:pt idx="33">
                  <c:v>91.37</c:v>
                </c:pt>
                <c:pt idx="34">
                  <c:v>91.33</c:v>
                </c:pt>
                <c:pt idx="35">
                  <c:v>82.63</c:v>
                </c:pt>
                <c:pt idx="36">
                  <c:v>83.16</c:v>
                </c:pt>
                <c:pt idx="37">
                  <c:v>82.77</c:v>
                </c:pt>
                <c:pt idx="38">
                  <c:v>81.540000000000006</c:v>
                </c:pt>
                <c:pt idx="39">
                  <c:v>81.63</c:v>
                </c:pt>
                <c:pt idx="40">
                  <c:v>82.14</c:v>
                </c:pt>
                <c:pt idx="41">
                  <c:v>81.14</c:v>
                </c:pt>
                <c:pt idx="42">
                  <c:v>78.72</c:v>
                </c:pt>
                <c:pt idx="43">
                  <c:v>79.28</c:v>
                </c:pt>
                <c:pt idx="44">
                  <c:v>81.489999999999995</c:v>
                </c:pt>
                <c:pt idx="45">
                  <c:v>80.099999999999994</c:v>
                </c:pt>
                <c:pt idx="46">
                  <c:v>81.150000000000006</c:v>
                </c:pt>
                <c:pt idx="47">
                  <c:v>81.2</c:v>
                </c:pt>
                <c:pt idx="48">
                  <c:v>82.49</c:v>
                </c:pt>
                <c:pt idx="49">
                  <c:v>82.97</c:v>
                </c:pt>
                <c:pt idx="50">
                  <c:v>83.25</c:v>
                </c:pt>
                <c:pt idx="51">
                  <c:v>84.75</c:v>
                </c:pt>
                <c:pt idx="52">
                  <c:v>82.8</c:v>
                </c:pt>
                <c:pt idx="53">
                  <c:v>81.75</c:v>
                </c:pt>
                <c:pt idx="54">
                  <c:v>83.87</c:v>
                </c:pt>
                <c:pt idx="55">
                  <c:v>82.86</c:v>
                </c:pt>
                <c:pt idx="56">
                  <c:v>84.3</c:v>
                </c:pt>
                <c:pt idx="57">
                  <c:v>84.04</c:v>
                </c:pt>
                <c:pt idx="58">
                  <c:v>84.02</c:v>
                </c:pt>
                <c:pt idx="59">
                  <c:v>82.8</c:v>
                </c:pt>
                <c:pt idx="60">
                  <c:v>80.989999999999995</c:v>
                </c:pt>
                <c:pt idx="61">
                  <c:v>79</c:v>
                </c:pt>
                <c:pt idx="62">
                  <c:v>78.97</c:v>
                </c:pt>
                <c:pt idx="63">
                  <c:v>79.010000000000005</c:v>
                </c:pt>
                <c:pt idx="64">
                  <c:v>75.760000000000005</c:v>
                </c:pt>
                <c:pt idx="65">
                  <c:v>75.75</c:v>
                </c:pt>
                <c:pt idx="66">
                  <c:v>76.36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57680"/>
        <c:axId val="532652584"/>
      </c:lineChart>
      <c:catAx>
        <c:axId val="532657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52584"/>
        <c:crosses val="autoZero"/>
        <c:auto val="1"/>
        <c:lblAlgn val="ctr"/>
        <c:lblOffset val="100"/>
        <c:noMultiLvlLbl val="0"/>
      </c:catAx>
      <c:valAx>
        <c:axId val="5326525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5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22.66</c:v>
                </c:pt>
                <c:pt idx="1">
                  <c:v>23.07</c:v>
                </c:pt>
                <c:pt idx="2">
                  <c:v>23.29</c:v>
                </c:pt>
                <c:pt idx="3">
                  <c:v>23.97</c:v>
                </c:pt>
                <c:pt idx="4">
                  <c:v>21.64</c:v>
                </c:pt>
                <c:pt idx="5">
                  <c:v>21.7</c:v>
                </c:pt>
                <c:pt idx="6">
                  <c:v>21.41</c:v>
                </c:pt>
                <c:pt idx="7">
                  <c:v>22.39</c:v>
                </c:pt>
                <c:pt idx="8">
                  <c:v>22.26</c:v>
                </c:pt>
                <c:pt idx="9">
                  <c:v>23.73</c:v>
                </c:pt>
                <c:pt idx="10">
                  <c:v>24.07</c:v>
                </c:pt>
                <c:pt idx="11">
                  <c:v>23.74</c:v>
                </c:pt>
                <c:pt idx="12">
                  <c:v>24.05</c:v>
                </c:pt>
                <c:pt idx="13">
                  <c:v>21.94</c:v>
                </c:pt>
                <c:pt idx="14">
                  <c:v>20.37</c:v>
                </c:pt>
                <c:pt idx="15">
                  <c:v>20</c:v>
                </c:pt>
                <c:pt idx="16">
                  <c:v>20.5</c:v>
                </c:pt>
                <c:pt idx="17">
                  <c:v>20.059999999999999</c:v>
                </c:pt>
                <c:pt idx="18">
                  <c:v>19.600000000000001</c:v>
                </c:pt>
                <c:pt idx="19">
                  <c:v>18.920000000000002</c:v>
                </c:pt>
                <c:pt idx="20">
                  <c:v>18.690000000000001</c:v>
                </c:pt>
                <c:pt idx="21">
                  <c:v>17.82</c:v>
                </c:pt>
                <c:pt idx="22">
                  <c:v>22.51</c:v>
                </c:pt>
                <c:pt idx="23">
                  <c:v>21.84</c:v>
                </c:pt>
                <c:pt idx="24">
                  <c:v>21.67</c:v>
                </c:pt>
                <c:pt idx="25">
                  <c:v>23.65</c:v>
                </c:pt>
                <c:pt idx="26">
                  <c:v>26.45</c:v>
                </c:pt>
                <c:pt idx="27">
                  <c:v>29.55</c:v>
                </c:pt>
                <c:pt idx="28">
                  <c:v>30.32</c:v>
                </c:pt>
                <c:pt idx="29">
                  <c:v>32.24</c:v>
                </c:pt>
                <c:pt idx="30">
                  <c:v>33.31</c:v>
                </c:pt>
                <c:pt idx="31">
                  <c:v>33</c:v>
                </c:pt>
                <c:pt idx="32">
                  <c:v>31.18</c:v>
                </c:pt>
                <c:pt idx="33">
                  <c:v>33.340000000000003</c:v>
                </c:pt>
                <c:pt idx="34">
                  <c:v>33.869999999999997</c:v>
                </c:pt>
                <c:pt idx="35">
                  <c:v>32.65</c:v>
                </c:pt>
                <c:pt idx="36">
                  <c:v>30.28</c:v>
                </c:pt>
                <c:pt idx="37">
                  <c:v>30.25</c:v>
                </c:pt>
                <c:pt idx="38">
                  <c:v>29.04</c:v>
                </c:pt>
                <c:pt idx="39">
                  <c:v>29.29</c:v>
                </c:pt>
                <c:pt idx="40">
                  <c:v>29.38</c:v>
                </c:pt>
                <c:pt idx="41">
                  <c:v>29.43</c:v>
                </c:pt>
                <c:pt idx="42">
                  <c:v>28.28</c:v>
                </c:pt>
                <c:pt idx="43">
                  <c:v>27.99</c:v>
                </c:pt>
                <c:pt idx="44">
                  <c:v>27</c:v>
                </c:pt>
                <c:pt idx="45">
                  <c:v>27.98</c:v>
                </c:pt>
                <c:pt idx="46">
                  <c:v>26.73</c:v>
                </c:pt>
                <c:pt idx="47">
                  <c:v>25</c:v>
                </c:pt>
                <c:pt idx="48">
                  <c:v>24.28</c:v>
                </c:pt>
                <c:pt idx="49">
                  <c:v>24.58</c:v>
                </c:pt>
                <c:pt idx="50">
                  <c:v>23.31</c:v>
                </c:pt>
                <c:pt idx="51">
                  <c:v>22.47</c:v>
                </c:pt>
                <c:pt idx="52">
                  <c:v>21.69</c:v>
                </c:pt>
                <c:pt idx="53">
                  <c:v>22.22</c:v>
                </c:pt>
                <c:pt idx="54">
                  <c:v>22.36</c:v>
                </c:pt>
                <c:pt idx="55">
                  <c:v>24.77</c:v>
                </c:pt>
                <c:pt idx="56">
                  <c:v>26.56</c:v>
                </c:pt>
                <c:pt idx="57">
                  <c:v>27.06</c:v>
                </c:pt>
                <c:pt idx="58">
                  <c:v>26.76</c:v>
                </c:pt>
                <c:pt idx="59">
                  <c:v>26.81</c:v>
                </c:pt>
                <c:pt idx="60">
                  <c:v>27.37</c:v>
                </c:pt>
                <c:pt idx="61">
                  <c:v>26.93</c:v>
                </c:pt>
                <c:pt idx="62">
                  <c:v>25.69</c:v>
                </c:pt>
                <c:pt idx="63">
                  <c:v>26.15</c:v>
                </c:pt>
                <c:pt idx="64">
                  <c:v>26.2</c:v>
                </c:pt>
                <c:pt idx="65">
                  <c:v>25.08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55328"/>
        <c:axId val="532660032"/>
      </c:lineChart>
      <c:dateAx>
        <c:axId val="532655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60032"/>
        <c:crosses val="autoZero"/>
        <c:auto val="1"/>
        <c:lblOffset val="100"/>
        <c:baseTimeUnit val="days"/>
      </c:dateAx>
      <c:valAx>
        <c:axId val="53266003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5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17-May-16</c:v>
                </c:pt>
                <c:pt idx="17">
                  <c:v>16-May-16</c:v>
                </c:pt>
                <c:pt idx="18">
                  <c:v>13-May-16</c:v>
                </c:pt>
                <c:pt idx="19">
                  <c:v>12-May-16</c:v>
                </c:pt>
                <c:pt idx="20">
                  <c:v>11-May-16</c:v>
                </c:pt>
                <c:pt idx="21">
                  <c:v>10-May-16</c:v>
                </c:pt>
                <c:pt idx="22">
                  <c:v>9-May-16</c:v>
                </c:pt>
                <c:pt idx="23">
                  <c:v>6-May-16</c:v>
                </c:pt>
                <c:pt idx="24">
                  <c:v>5-May-16</c:v>
                </c:pt>
                <c:pt idx="25">
                  <c:v>4-May-16</c:v>
                </c:pt>
                <c:pt idx="26">
                  <c:v>3-May-16</c:v>
                </c:pt>
                <c:pt idx="27">
                  <c:v>2-May-16</c:v>
                </c:pt>
                <c:pt idx="28">
                  <c:v>29-Apr-16</c:v>
                </c:pt>
                <c:pt idx="29">
                  <c:v>28-Apr-16</c:v>
                </c:pt>
                <c:pt idx="30">
                  <c:v>27-Apr-16</c:v>
                </c:pt>
                <c:pt idx="31">
                  <c:v>26-Apr-16</c:v>
                </c:pt>
                <c:pt idx="32">
                  <c:v>25-Apr-16</c:v>
                </c:pt>
                <c:pt idx="33">
                  <c:v>22-Apr-16</c:v>
                </c:pt>
                <c:pt idx="34">
                  <c:v>21-Apr-16</c:v>
                </c:pt>
                <c:pt idx="35">
                  <c:v>20-Apr-16</c:v>
                </c:pt>
                <c:pt idx="36">
                  <c:v>19-Apr-16</c:v>
                </c:pt>
                <c:pt idx="37">
                  <c:v>18-Apr-16</c:v>
                </c:pt>
                <c:pt idx="38">
                  <c:v>15-Apr-16</c:v>
                </c:pt>
                <c:pt idx="39">
                  <c:v>14-Apr-16</c:v>
                </c:pt>
                <c:pt idx="40">
                  <c:v>13-Apr-16</c:v>
                </c:pt>
                <c:pt idx="41">
                  <c:v>12-Apr-16</c:v>
                </c:pt>
                <c:pt idx="42">
                  <c:v>11-Apr-16</c:v>
                </c:pt>
                <c:pt idx="43">
                  <c:v>8-Apr-16</c:v>
                </c:pt>
                <c:pt idx="44">
                  <c:v>7-Apr-16</c:v>
                </c:pt>
                <c:pt idx="45">
                  <c:v>6-Apr-16</c:v>
                </c:pt>
                <c:pt idx="46">
                  <c:v>5-Apr-16</c:v>
                </c:pt>
                <c:pt idx="47">
                  <c:v>4-Apr-16</c:v>
                </c:pt>
                <c:pt idx="48">
                  <c:v>1-Apr-16</c:v>
                </c:pt>
                <c:pt idx="49">
                  <c:v>31-Mar-16</c:v>
                </c:pt>
                <c:pt idx="50">
                  <c:v>30-Mar-16</c:v>
                </c:pt>
                <c:pt idx="51">
                  <c:v>29-Mar-16</c:v>
                </c:pt>
                <c:pt idx="52">
                  <c:v>28-Mar-16</c:v>
                </c:pt>
                <c:pt idx="53">
                  <c:v>24-Mar-16</c:v>
                </c:pt>
                <c:pt idx="54">
                  <c:v>23-Mar-16</c:v>
                </c:pt>
                <c:pt idx="55">
                  <c:v>22-Mar-16</c:v>
                </c:pt>
                <c:pt idx="56">
                  <c:v>21-Mar-16</c:v>
                </c:pt>
                <c:pt idx="57">
                  <c:v>18-Mar-16</c:v>
                </c:pt>
                <c:pt idx="58">
                  <c:v>17-Mar-16</c:v>
                </c:pt>
                <c:pt idx="59">
                  <c:v>16-Mar-16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164.14</c:v>
                </c:pt>
                <c:pt idx="1">
                  <c:v>163.69999999999999</c:v>
                </c:pt>
                <c:pt idx="2">
                  <c:v>164.84</c:v>
                </c:pt>
                <c:pt idx="3">
                  <c:v>162.84</c:v>
                </c:pt>
                <c:pt idx="4">
                  <c:v>162.56</c:v>
                </c:pt>
                <c:pt idx="5">
                  <c:v>154.91</c:v>
                </c:pt>
                <c:pt idx="6">
                  <c:v>154.77000000000001</c:v>
                </c:pt>
                <c:pt idx="7">
                  <c:v>154.36000000000001</c:v>
                </c:pt>
                <c:pt idx="8">
                  <c:v>153.30000000000001</c:v>
                </c:pt>
                <c:pt idx="9">
                  <c:v>153.02000000000001</c:v>
                </c:pt>
                <c:pt idx="10">
                  <c:v>153.57</c:v>
                </c:pt>
                <c:pt idx="11">
                  <c:v>151.41999999999999</c:v>
                </c:pt>
                <c:pt idx="12">
                  <c:v>148.1</c:v>
                </c:pt>
                <c:pt idx="13">
                  <c:v>146.72999999999999</c:v>
                </c:pt>
                <c:pt idx="14">
                  <c:v>142.74</c:v>
                </c:pt>
                <c:pt idx="15">
                  <c:v>143.88</c:v>
                </c:pt>
                <c:pt idx="16">
                  <c:v>141.16999999999999</c:v>
                </c:pt>
                <c:pt idx="17">
                  <c:v>142.65</c:v>
                </c:pt>
                <c:pt idx="18">
                  <c:v>140.05000000000001</c:v>
                </c:pt>
                <c:pt idx="19">
                  <c:v>141.04</c:v>
                </c:pt>
                <c:pt idx="20">
                  <c:v>143.85</c:v>
                </c:pt>
                <c:pt idx="21">
                  <c:v>144.61000000000001</c:v>
                </c:pt>
                <c:pt idx="22">
                  <c:v>142.4</c:v>
                </c:pt>
                <c:pt idx="23">
                  <c:v>141.88999999999999</c:v>
                </c:pt>
                <c:pt idx="24">
                  <c:v>142.58000000000001</c:v>
                </c:pt>
                <c:pt idx="25">
                  <c:v>142.07</c:v>
                </c:pt>
                <c:pt idx="26">
                  <c:v>143.19999999999999</c:v>
                </c:pt>
                <c:pt idx="27">
                  <c:v>146.08000000000001</c:v>
                </c:pt>
                <c:pt idx="28">
                  <c:v>145.75</c:v>
                </c:pt>
                <c:pt idx="29">
                  <c:v>147.99</c:v>
                </c:pt>
                <c:pt idx="30">
                  <c:v>151.53</c:v>
                </c:pt>
                <c:pt idx="31">
                  <c:v>150.76</c:v>
                </c:pt>
                <c:pt idx="32">
                  <c:v>149.1</c:v>
                </c:pt>
                <c:pt idx="33">
                  <c:v>150.33000000000001</c:v>
                </c:pt>
                <c:pt idx="34">
                  <c:v>151.35</c:v>
                </c:pt>
                <c:pt idx="35">
                  <c:v>153.22999999999999</c:v>
                </c:pt>
                <c:pt idx="36">
                  <c:v>151.07</c:v>
                </c:pt>
                <c:pt idx="37">
                  <c:v>155.9</c:v>
                </c:pt>
                <c:pt idx="38">
                  <c:v>155.49</c:v>
                </c:pt>
                <c:pt idx="39">
                  <c:v>158.82</c:v>
                </c:pt>
                <c:pt idx="40">
                  <c:v>159.47999999999999</c:v>
                </c:pt>
                <c:pt idx="41">
                  <c:v>155.43</c:v>
                </c:pt>
                <c:pt idx="42">
                  <c:v>155.61000000000001</c:v>
                </c:pt>
                <c:pt idx="43">
                  <c:v>156.15</c:v>
                </c:pt>
                <c:pt idx="44">
                  <c:v>154.97</c:v>
                </c:pt>
                <c:pt idx="45">
                  <c:v>157.54</c:v>
                </c:pt>
                <c:pt idx="46">
                  <c:v>155.03</c:v>
                </c:pt>
                <c:pt idx="47">
                  <c:v>156.01</c:v>
                </c:pt>
                <c:pt idx="48">
                  <c:v>157.80000000000001</c:v>
                </c:pt>
                <c:pt idx="49">
                  <c:v>154.5</c:v>
                </c:pt>
                <c:pt idx="50">
                  <c:v>156.93</c:v>
                </c:pt>
                <c:pt idx="51">
                  <c:v>154.13</c:v>
                </c:pt>
                <c:pt idx="52">
                  <c:v>153.1</c:v>
                </c:pt>
                <c:pt idx="53">
                  <c:v>153</c:v>
                </c:pt>
                <c:pt idx="54">
                  <c:v>152.99</c:v>
                </c:pt>
                <c:pt idx="55">
                  <c:v>154.76</c:v>
                </c:pt>
                <c:pt idx="56">
                  <c:v>152.88999999999999</c:v>
                </c:pt>
                <c:pt idx="57">
                  <c:v>152.49</c:v>
                </c:pt>
                <c:pt idx="58">
                  <c:v>151.55000000000001</c:v>
                </c:pt>
                <c:pt idx="59">
                  <c:v>148.63</c:v>
                </c:pt>
                <c:pt idx="61">
                  <c:v>148.47</c:v>
                </c:pt>
                <c:pt idx="62">
                  <c:v>148.13999999999999</c:v>
                </c:pt>
                <c:pt idx="63">
                  <c:v>148.82</c:v>
                </c:pt>
                <c:pt idx="64">
                  <c:v>144.41999999999999</c:v>
                </c:pt>
                <c:pt idx="65">
                  <c:v>141.96</c:v>
                </c:pt>
                <c:pt idx="66">
                  <c:v>139.63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66304"/>
        <c:axId val="532665520"/>
      </c:lineChart>
      <c:catAx>
        <c:axId val="532666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65520"/>
        <c:crosses val="autoZero"/>
        <c:auto val="1"/>
        <c:lblAlgn val="ctr"/>
        <c:lblOffset val="100"/>
        <c:noMultiLvlLbl val="0"/>
      </c:catAx>
      <c:valAx>
        <c:axId val="5326655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6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46.7</c:v>
                </c:pt>
                <c:pt idx="1">
                  <c:v>45.69</c:v>
                </c:pt>
                <c:pt idx="2">
                  <c:v>45.81</c:v>
                </c:pt>
                <c:pt idx="3">
                  <c:v>44.53</c:v>
                </c:pt>
                <c:pt idx="4">
                  <c:v>44.3</c:v>
                </c:pt>
                <c:pt idx="5">
                  <c:v>45.17</c:v>
                </c:pt>
                <c:pt idx="6">
                  <c:v>45.25</c:v>
                </c:pt>
                <c:pt idx="7">
                  <c:v>45.09</c:v>
                </c:pt>
                <c:pt idx="8">
                  <c:v>45.18</c:v>
                </c:pt>
                <c:pt idx="9">
                  <c:v>44.5</c:v>
                </c:pt>
                <c:pt idx="10">
                  <c:v>45.13</c:v>
                </c:pt>
                <c:pt idx="11">
                  <c:v>44.99</c:v>
                </c:pt>
                <c:pt idx="12">
                  <c:v>44.2</c:v>
                </c:pt>
                <c:pt idx="13">
                  <c:v>44.49</c:v>
                </c:pt>
                <c:pt idx="14">
                  <c:v>44.01</c:v>
                </c:pt>
                <c:pt idx="15">
                  <c:v>45.27</c:v>
                </c:pt>
                <c:pt idx="16">
                  <c:v>45.05</c:v>
                </c:pt>
                <c:pt idx="17">
                  <c:v>44.59</c:v>
                </c:pt>
                <c:pt idx="18">
                  <c:v>43.84</c:v>
                </c:pt>
                <c:pt idx="19">
                  <c:v>43.78</c:v>
                </c:pt>
                <c:pt idx="20">
                  <c:v>45.8</c:v>
                </c:pt>
                <c:pt idx="21">
                  <c:v>47</c:v>
                </c:pt>
                <c:pt idx="22">
                  <c:v>45.71</c:v>
                </c:pt>
                <c:pt idx="23">
                  <c:v>45.7</c:v>
                </c:pt>
                <c:pt idx="24">
                  <c:v>44.99</c:v>
                </c:pt>
                <c:pt idx="25">
                  <c:v>45.55</c:v>
                </c:pt>
                <c:pt idx="26">
                  <c:v>47.13</c:v>
                </c:pt>
                <c:pt idx="27">
                  <c:v>46.66</c:v>
                </c:pt>
                <c:pt idx="28">
                  <c:v>45.81</c:v>
                </c:pt>
                <c:pt idx="29">
                  <c:v>48.06</c:v>
                </c:pt>
                <c:pt idx="30">
                  <c:v>48.94</c:v>
                </c:pt>
                <c:pt idx="31">
                  <c:v>49.14</c:v>
                </c:pt>
                <c:pt idx="32">
                  <c:v>49.37</c:v>
                </c:pt>
                <c:pt idx="33">
                  <c:v>50.74</c:v>
                </c:pt>
                <c:pt idx="34">
                  <c:v>52.76</c:v>
                </c:pt>
                <c:pt idx="35">
                  <c:v>58.6</c:v>
                </c:pt>
                <c:pt idx="36">
                  <c:v>58.05</c:v>
                </c:pt>
                <c:pt idx="37">
                  <c:v>56.98</c:v>
                </c:pt>
                <c:pt idx="38">
                  <c:v>56.9</c:v>
                </c:pt>
                <c:pt idx="39">
                  <c:v>56.73</c:v>
                </c:pt>
                <c:pt idx="40">
                  <c:v>55.58</c:v>
                </c:pt>
                <c:pt idx="41">
                  <c:v>54.07</c:v>
                </c:pt>
                <c:pt idx="42">
                  <c:v>53.71</c:v>
                </c:pt>
                <c:pt idx="43">
                  <c:v>53.08</c:v>
                </c:pt>
                <c:pt idx="44">
                  <c:v>53.16</c:v>
                </c:pt>
                <c:pt idx="45">
                  <c:v>55.14</c:v>
                </c:pt>
                <c:pt idx="46">
                  <c:v>55.58</c:v>
                </c:pt>
                <c:pt idx="47">
                  <c:v>55.85</c:v>
                </c:pt>
                <c:pt idx="48">
                  <c:v>56.72</c:v>
                </c:pt>
                <c:pt idx="49">
                  <c:v>59.86</c:v>
                </c:pt>
                <c:pt idx="50">
                  <c:v>59.82</c:v>
                </c:pt>
                <c:pt idx="51">
                  <c:v>58.66</c:v>
                </c:pt>
                <c:pt idx="52">
                  <c:v>57.91</c:v>
                </c:pt>
                <c:pt idx="53">
                  <c:v>57.84</c:v>
                </c:pt>
                <c:pt idx="54">
                  <c:v>59.74</c:v>
                </c:pt>
                <c:pt idx="55">
                  <c:v>60.49</c:v>
                </c:pt>
                <c:pt idx="56">
                  <c:v>61.19</c:v>
                </c:pt>
                <c:pt idx="57">
                  <c:v>60.41</c:v>
                </c:pt>
                <c:pt idx="58">
                  <c:v>58.84</c:v>
                </c:pt>
                <c:pt idx="59">
                  <c:v>58.77</c:v>
                </c:pt>
                <c:pt idx="60">
                  <c:v>58.05</c:v>
                </c:pt>
                <c:pt idx="61">
                  <c:v>58.98</c:v>
                </c:pt>
                <c:pt idx="62">
                  <c:v>58.37</c:v>
                </c:pt>
                <c:pt idx="63">
                  <c:v>57.26</c:v>
                </c:pt>
                <c:pt idx="64">
                  <c:v>57.44</c:v>
                </c:pt>
                <c:pt idx="65">
                  <c:v>56.34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62776"/>
        <c:axId val="532661208"/>
      </c:lineChart>
      <c:dateAx>
        <c:axId val="532662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61208"/>
        <c:crosses val="autoZero"/>
        <c:auto val="1"/>
        <c:lblOffset val="100"/>
        <c:baseTimeUnit val="days"/>
      </c:dateAx>
      <c:valAx>
        <c:axId val="5326612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6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17-May-16</c:v>
                </c:pt>
                <c:pt idx="17">
                  <c:v>16-May-16</c:v>
                </c:pt>
                <c:pt idx="18">
                  <c:v>13-May-16</c:v>
                </c:pt>
                <c:pt idx="19">
                  <c:v>12-May-16</c:v>
                </c:pt>
                <c:pt idx="20">
                  <c:v>11-May-16</c:v>
                </c:pt>
                <c:pt idx="21">
                  <c:v>10-May-16</c:v>
                </c:pt>
                <c:pt idx="22">
                  <c:v>9-May-16</c:v>
                </c:pt>
                <c:pt idx="23">
                  <c:v>6-May-16</c:v>
                </c:pt>
                <c:pt idx="24">
                  <c:v>5-May-16</c:v>
                </c:pt>
                <c:pt idx="25">
                  <c:v>4-May-16</c:v>
                </c:pt>
                <c:pt idx="26">
                  <c:v>3-May-16</c:v>
                </c:pt>
                <c:pt idx="27">
                  <c:v>2-May-16</c:v>
                </c:pt>
                <c:pt idx="28">
                  <c:v>29-Apr-16</c:v>
                </c:pt>
                <c:pt idx="29">
                  <c:v>28-Apr-16</c:v>
                </c:pt>
                <c:pt idx="30">
                  <c:v>27-Apr-16</c:v>
                </c:pt>
                <c:pt idx="31">
                  <c:v>26-Apr-16</c:v>
                </c:pt>
                <c:pt idx="32">
                  <c:v>25-Apr-16</c:v>
                </c:pt>
                <c:pt idx="33">
                  <c:v>22-Apr-16</c:v>
                </c:pt>
                <c:pt idx="34">
                  <c:v>21-Apr-16</c:v>
                </c:pt>
                <c:pt idx="35">
                  <c:v>20-Apr-16</c:v>
                </c:pt>
                <c:pt idx="36">
                  <c:v>19-Apr-16</c:v>
                </c:pt>
                <c:pt idx="37">
                  <c:v>18-Apr-16</c:v>
                </c:pt>
                <c:pt idx="38">
                  <c:v>15-Apr-16</c:v>
                </c:pt>
                <c:pt idx="39">
                  <c:v>14-Apr-16</c:v>
                </c:pt>
                <c:pt idx="40">
                  <c:v>13-Apr-16</c:v>
                </c:pt>
                <c:pt idx="41">
                  <c:v>12-Apr-16</c:v>
                </c:pt>
                <c:pt idx="42">
                  <c:v>11-Apr-16</c:v>
                </c:pt>
                <c:pt idx="43">
                  <c:v>8-Apr-16</c:v>
                </c:pt>
                <c:pt idx="44">
                  <c:v>7-Apr-16</c:v>
                </c:pt>
                <c:pt idx="45">
                  <c:v>6-Apr-16</c:v>
                </c:pt>
                <c:pt idx="46">
                  <c:v>5-Apr-16</c:v>
                </c:pt>
                <c:pt idx="47">
                  <c:v>4-Apr-16</c:v>
                </c:pt>
                <c:pt idx="48">
                  <c:v>1-Apr-16</c:v>
                </c:pt>
                <c:pt idx="49">
                  <c:v>31-Mar-16</c:v>
                </c:pt>
                <c:pt idx="50">
                  <c:v>30-Mar-16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79.290000000000006</c:v>
                </c:pt>
                <c:pt idx="1">
                  <c:v>79.66</c:v>
                </c:pt>
                <c:pt idx="2">
                  <c:v>80</c:v>
                </c:pt>
                <c:pt idx="3">
                  <c:v>80.42</c:v>
                </c:pt>
                <c:pt idx="4">
                  <c:v>79.790000000000006</c:v>
                </c:pt>
                <c:pt idx="5">
                  <c:v>79.89</c:v>
                </c:pt>
                <c:pt idx="6">
                  <c:v>78.72</c:v>
                </c:pt>
                <c:pt idx="7">
                  <c:v>78.95</c:v>
                </c:pt>
                <c:pt idx="8">
                  <c:v>78.150000000000006</c:v>
                </c:pt>
                <c:pt idx="9">
                  <c:v>77.290000000000006</c:v>
                </c:pt>
                <c:pt idx="10">
                  <c:v>76.73</c:v>
                </c:pt>
                <c:pt idx="11">
                  <c:v>77.459999999999994</c:v>
                </c:pt>
                <c:pt idx="12">
                  <c:v>76.739999999999995</c:v>
                </c:pt>
                <c:pt idx="13">
                  <c:v>77.41</c:v>
                </c:pt>
                <c:pt idx="14">
                  <c:v>77.33</c:v>
                </c:pt>
                <c:pt idx="15">
                  <c:v>77.83</c:v>
                </c:pt>
                <c:pt idx="16">
                  <c:v>77.099999999999994</c:v>
                </c:pt>
                <c:pt idx="17">
                  <c:v>77.39</c:v>
                </c:pt>
                <c:pt idx="18">
                  <c:v>76.25</c:v>
                </c:pt>
                <c:pt idx="19">
                  <c:v>77</c:v>
                </c:pt>
                <c:pt idx="20">
                  <c:v>76.959999999999994</c:v>
                </c:pt>
                <c:pt idx="21">
                  <c:v>78.47</c:v>
                </c:pt>
                <c:pt idx="22">
                  <c:v>78.47</c:v>
                </c:pt>
                <c:pt idx="23">
                  <c:v>76.849999999999994</c:v>
                </c:pt>
                <c:pt idx="24">
                  <c:v>78.55</c:v>
                </c:pt>
                <c:pt idx="25">
                  <c:v>77.510000000000005</c:v>
                </c:pt>
                <c:pt idx="26">
                  <c:v>79.239999999999995</c:v>
                </c:pt>
                <c:pt idx="27">
                  <c:v>79.5</c:v>
                </c:pt>
                <c:pt idx="28">
                  <c:v>78.459999999999994</c:v>
                </c:pt>
                <c:pt idx="29">
                  <c:v>78.510000000000005</c:v>
                </c:pt>
                <c:pt idx="30">
                  <c:v>86.54</c:v>
                </c:pt>
                <c:pt idx="31">
                  <c:v>86.58</c:v>
                </c:pt>
                <c:pt idx="32">
                  <c:v>86.35</c:v>
                </c:pt>
                <c:pt idx="33">
                  <c:v>86.91</c:v>
                </c:pt>
                <c:pt idx="34">
                  <c:v>86.82</c:v>
                </c:pt>
                <c:pt idx="35">
                  <c:v>87.2</c:v>
                </c:pt>
                <c:pt idx="36">
                  <c:v>85.59</c:v>
                </c:pt>
                <c:pt idx="37">
                  <c:v>84.57</c:v>
                </c:pt>
                <c:pt idx="38">
                  <c:v>84.25</c:v>
                </c:pt>
                <c:pt idx="39">
                  <c:v>83.91</c:v>
                </c:pt>
                <c:pt idx="40">
                  <c:v>83.87</c:v>
                </c:pt>
                <c:pt idx="41">
                  <c:v>82.56</c:v>
                </c:pt>
                <c:pt idx="42">
                  <c:v>82.2</c:v>
                </c:pt>
                <c:pt idx="43">
                  <c:v>83</c:v>
                </c:pt>
                <c:pt idx="44">
                  <c:v>83.76</c:v>
                </c:pt>
                <c:pt idx="45">
                  <c:v>84.06</c:v>
                </c:pt>
                <c:pt idx="46">
                  <c:v>81.31</c:v>
                </c:pt>
                <c:pt idx="47">
                  <c:v>83.13</c:v>
                </c:pt>
                <c:pt idx="48">
                  <c:v>82.16</c:v>
                </c:pt>
                <c:pt idx="49">
                  <c:v>81.95</c:v>
                </c:pt>
                <c:pt idx="50">
                  <c:v>81.78</c:v>
                </c:pt>
                <c:pt idx="52">
                  <c:v>81.819999999999993</c:v>
                </c:pt>
                <c:pt idx="53">
                  <c:v>80.77</c:v>
                </c:pt>
                <c:pt idx="54">
                  <c:v>81.48</c:v>
                </c:pt>
                <c:pt idx="55">
                  <c:v>81.28</c:v>
                </c:pt>
                <c:pt idx="56">
                  <c:v>81.16</c:v>
                </c:pt>
                <c:pt idx="57">
                  <c:v>80.849999999999994</c:v>
                </c:pt>
                <c:pt idx="58">
                  <c:v>80.86</c:v>
                </c:pt>
                <c:pt idx="59">
                  <c:v>79.739999999999995</c:v>
                </c:pt>
                <c:pt idx="60">
                  <c:v>81.099999999999994</c:v>
                </c:pt>
                <c:pt idx="61">
                  <c:v>80.430000000000007</c:v>
                </c:pt>
                <c:pt idx="62">
                  <c:v>83.61</c:v>
                </c:pt>
                <c:pt idx="63">
                  <c:v>83.88</c:v>
                </c:pt>
                <c:pt idx="64">
                  <c:v>82.32</c:v>
                </c:pt>
                <c:pt idx="65">
                  <c:v>83.18</c:v>
                </c:pt>
                <c:pt idx="66">
                  <c:v>82.71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65128"/>
        <c:axId val="532663168"/>
      </c:lineChart>
      <c:catAx>
        <c:axId val="532665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63168"/>
        <c:crosses val="autoZero"/>
        <c:auto val="1"/>
        <c:lblAlgn val="ctr"/>
        <c:lblOffset val="100"/>
        <c:noMultiLvlLbl val="0"/>
      </c:catAx>
      <c:valAx>
        <c:axId val="53266316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6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42.4</c:v>
                </c:pt>
                <c:pt idx="1">
                  <c:v>41.85</c:v>
                </c:pt>
                <c:pt idx="2">
                  <c:v>42.1</c:v>
                </c:pt>
                <c:pt idx="3">
                  <c:v>41.28</c:v>
                </c:pt>
                <c:pt idx="4">
                  <c:v>41.57</c:v>
                </c:pt>
                <c:pt idx="5">
                  <c:v>42.45</c:v>
                </c:pt>
                <c:pt idx="6">
                  <c:v>43.51</c:v>
                </c:pt>
                <c:pt idx="7">
                  <c:v>43.46</c:v>
                </c:pt>
                <c:pt idx="8">
                  <c:v>43.12</c:v>
                </c:pt>
                <c:pt idx="9">
                  <c:v>42.76</c:v>
                </c:pt>
                <c:pt idx="10">
                  <c:v>43.5</c:v>
                </c:pt>
                <c:pt idx="11">
                  <c:v>43.63</c:v>
                </c:pt>
                <c:pt idx="12">
                  <c:v>42.95</c:v>
                </c:pt>
                <c:pt idx="13">
                  <c:v>43.1</c:v>
                </c:pt>
                <c:pt idx="14">
                  <c:v>43.1</c:v>
                </c:pt>
                <c:pt idx="15">
                  <c:v>43.86</c:v>
                </c:pt>
                <c:pt idx="16">
                  <c:v>43.67</c:v>
                </c:pt>
                <c:pt idx="17">
                  <c:v>43</c:v>
                </c:pt>
                <c:pt idx="18">
                  <c:v>41.6</c:v>
                </c:pt>
                <c:pt idx="19">
                  <c:v>41.07</c:v>
                </c:pt>
                <c:pt idx="20">
                  <c:v>42.3</c:v>
                </c:pt>
                <c:pt idx="21">
                  <c:v>42.95</c:v>
                </c:pt>
                <c:pt idx="22">
                  <c:v>42.4</c:v>
                </c:pt>
                <c:pt idx="24">
                  <c:v>42.04</c:v>
                </c:pt>
                <c:pt idx="25">
                  <c:v>41.75</c:v>
                </c:pt>
                <c:pt idx="26">
                  <c:v>41.43</c:v>
                </c:pt>
                <c:pt idx="27">
                  <c:v>42.92</c:v>
                </c:pt>
                <c:pt idx="28">
                  <c:v>42.17</c:v>
                </c:pt>
                <c:pt idx="29">
                  <c:v>41.67</c:v>
                </c:pt>
                <c:pt idx="30">
                  <c:v>42.86</c:v>
                </c:pt>
                <c:pt idx="31">
                  <c:v>43.69</c:v>
                </c:pt>
                <c:pt idx="32">
                  <c:v>43.59</c:v>
                </c:pt>
                <c:pt idx="33">
                  <c:v>43.93</c:v>
                </c:pt>
                <c:pt idx="34">
                  <c:v>44.62</c:v>
                </c:pt>
                <c:pt idx="35">
                  <c:v>44.97</c:v>
                </c:pt>
                <c:pt idx="36">
                  <c:v>46.6</c:v>
                </c:pt>
                <c:pt idx="37">
                  <c:v>46.87</c:v>
                </c:pt>
                <c:pt idx="38">
                  <c:v>46.55</c:v>
                </c:pt>
                <c:pt idx="39">
                  <c:v>47.5</c:v>
                </c:pt>
                <c:pt idx="40">
                  <c:v>48.49</c:v>
                </c:pt>
                <c:pt idx="41">
                  <c:v>48.04</c:v>
                </c:pt>
                <c:pt idx="42">
                  <c:v>46.63</c:v>
                </c:pt>
                <c:pt idx="43">
                  <c:v>46.55</c:v>
                </c:pt>
                <c:pt idx="44">
                  <c:v>46.29</c:v>
                </c:pt>
                <c:pt idx="45">
                  <c:v>45.8</c:v>
                </c:pt>
                <c:pt idx="46">
                  <c:v>47.2</c:v>
                </c:pt>
                <c:pt idx="47">
                  <c:v>47.16</c:v>
                </c:pt>
                <c:pt idx="48">
                  <c:v>47.15</c:v>
                </c:pt>
                <c:pt idx="49">
                  <c:v>47.01</c:v>
                </c:pt>
                <c:pt idx="50">
                  <c:v>48.68</c:v>
                </c:pt>
                <c:pt idx="51">
                  <c:v>49.33</c:v>
                </c:pt>
                <c:pt idx="52">
                  <c:v>49.13</c:v>
                </c:pt>
                <c:pt idx="53">
                  <c:v>48.2</c:v>
                </c:pt>
                <c:pt idx="54">
                  <c:v>47.84</c:v>
                </c:pt>
                <c:pt idx="55">
                  <c:v>48.91</c:v>
                </c:pt>
                <c:pt idx="56">
                  <c:v>49.39</c:v>
                </c:pt>
                <c:pt idx="57">
                  <c:v>50.12</c:v>
                </c:pt>
                <c:pt idx="58">
                  <c:v>50.05</c:v>
                </c:pt>
                <c:pt idx="59">
                  <c:v>48.62</c:v>
                </c:pt>
                <c:pt idx="60">
                  <c:v>48.77</c:v>
                </c:pt>
                <c:pt idx="61">
                  <c:v>47.76</c:v>
                </c:pt>
                <c:pt idx="62">
                  <c:v>47.89</c:v>
                </c:pt>
                <c:pt idx="63">
                  <c:v>47.69</c:v>
                </c:pt>
                <c:pt idx="64">
                  <c:v>47</c:v>
                </c:pt>
                <c:pt idx="65">
                  <c:v>46.74</c:v>
                </c:pt>
                <c:pt idx="66">
                  <c:v>46.22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47880"/>
        <c:axId val="532640432"/>
      </c:lineChart>
      <c:dateAx>
        <c:axId val="532647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40432"/>
        <c:crosses val="autoZero"/>
        <c:auto val="1"/>
        <c:lblOffset val="100"/>
        <c:baseTimeUnit val="days"/>
      </c:dateAx>
      <c:valAx>
        <c:axId val="5326404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4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97.84</c:v>
                </c:pt>
                <c:pt idx="1">
                  <c:v>98.04</c:v>
                </c:pt>
                <c:pt idx="2">
                  <c:v>98.35</c:v>
                </c:pt>
                <c:pt idx="3">
                  <c:v>98.78</c:v>
                </c:pt>
                <c:pt idx="4">
                  <c:v>98.75</c:v>
                </c:pt>
                <c:pt idx="5">
                  <c:v>98.72</c:v>
                </c:pt>
                <c:pt idx="6">
                  <c:v>98.52</c:v>
                </c:pt>
                <c:pt idx="7">
                  <c:v>99.22</c:v>
                </c:pt>
                <c:pt idx="8">
                  <c:v>100.29</c:v>
                </c:pt>
                <c:pt idx="9">
                  <c:v>99.81</c:v>
                </c:pt>
                <c:pt idx="10">
                  <c:v>99.86</c:v>
                </c:pt>
                <c:pt idx="11">
                  <c:v>99.51</c:v>
                </c:pt>
                <c:pt idx="12">
                  <c:v>99.18</c:v>
                </c:pt>
                <c:pt idx="13">
                  <c:v>99.78</c:v>
                </c:pt>
                <c:pt idx="14">
                  <c:v>98.41</c:v>
                </c:pt>
                <c:pt idx="15">
                  <c:v>99</c:v>
                </c:pt>
                <c:pt idx="16">
                  <c:v>99.94</c:v>
                </c:pt>
                <c:pt idx="17">
                  <c:v>100.36</c:v>
                </c:pt>
                <c:pt idx="18">
                  <c:v>100.52</c:v>
                </c:pt>
                <c:pt idx="19">
                  <c:v>101.71</c:v>
                </c:pt>
                <c:pt idx="20">
                  <c:v>102.29</c:v>
                </c:pt>
                <c:pt idx="21">
                  <c:v>106.6</c:v>
                </c:pt>
                <c:pt idx="22">
                  <c:v>105.34</c:v>
                </c:pt>
                <c:pt idx="23">
                  <c:v>105.54</c:v>
                </c:pt>
                <c:pt idx="24">
                  <c:v>104.93</c:v>
                </c:pt>
                <c:pt idx="25">
                  <c:v>103.67</c:v>
                </c:pt>
                <c:pt idx="26">
                  <c:v>103.78</c:v>
                </c:pt>
                <c:pt idx="27">
                  <c:v>104.36</c:v>
                </c:pt>
                <c:pt idx="28">
                  <c:v>103.26</c:v>
                </c:pt>
                <c:pt idx="29">
                  <c:v>104.03</c:v>
                </c:pt>
                <c:pt idx="30">
                  <c:v>105.28</c:v>
                </c:pt>
                <c:pt idx="31">
                  <c:v>104.89</c:v>
                </c:pt>
                <c:pt idx="32">
                  <c:v>104.57</c:v>
                </c:pt>
                <c:pt idx="33">
                  <c:v>103.77</c:v>
                </c:pt>
                <c:pt idx="34">
                  <c:v>102.91</c:v>
                </c:pt>
                <c:pt idx="35">
                  <c:v>103.27</c:v>
                </c:pt>
                <c:pt idx="36">
                  <c:v>102.64</c:v>
                </c:pt>
                <c:pt idx="37">
                  <c:v>101.48</c:v>
                </c:pt>
                <c:pt idx="38">
                  <c:v>98.59</c:v>
                </c:pt>
                <c:pt idx="39">
                  <c:v>98.63</c:v>
                </c:pt>
                <c:pt idx="40">
                  <c:v>99.48</c:v>
                </c:pt>
                <c:pt idx="41">
                  <c:v>97.35</c:v>
                </c:pt>
                <c:pt idx="42">
                  <c:v>96.27</c:v>
                </c:pt>
                <c:pt idx="43">
                  <c:v>96.42</c:v>
                </c:pt>
                <c:pt idx="44">
                  <c:v>96.16</c:v>
                </c:pt>
                <c:pt idx="45">
                  <c:v>97.48</c:v>
                </c:pt>
                <c:pt idx="46">
                  <c:v>97</c:v>
                </c:pt>
                <c:pt idx="47">
                  <c:v>98.68</c:v>
                </c:pt>
                <c:pt idx="48">
                  <c:v>99.07</c:v>
                </c:pt>
                <c:pt idx="49">
                  <c:v>99.31</c:v>
                </c:pt>
                <c:pt idx="50">
                  <c:v>98.91</c:v>
                </c:pt>
                <c:pt idx="51">
                  <c:v>98.16</c:v>
                </c:pt>
                <c:pt idx="52">
                  <c:v>98.09</c:v>
                </c:pt>
                <c:pt idx="53">
                  <c:v>97.22</c:v>
                </c:pt>
                <c:pt idx="54">
                  <c:v>96.83</c:v>
                </c:pt>
                <c:pt idx="55">
                  <c:v>97.58</c:v>
                </c:pt>
                <c:pt idx="56">
                  <c:v>98.46</c:v>
                </c:pt>
                <c:pt idx="57">
                  <c:v>99.2</c:v>
                </c:pt>
                <c:pt idx="58">
                  <c:v>99.6</c:v>
                </c:pt>
                <c:pt idx="59">
                  <c:v>98.44</c:v>
                </c:pt>
                <c:pt idx="60">
                  <c:v>98.24</c:v>
                </c:pt>
                <c:pt idx="61">
                  <c:v>98.81</c:v>
                </c:pt>
                <c:pt idx="62">
                  <c:v>97.94</c:v>
                </c:pt>
                <c:pt idx="63">
                  <c:v>97.04</c:v>
                </c:pt>
                <c:pt idx="64">
                  <c:v>97.66</c:v>
                </c:pt>
                <c:pt idx="65">
                  <c:v>97.82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37296"/>
        <c:axId val="532643960"/>
      </c:lineChart>
      <c:dateAx>
        <c:axId val="532637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43960"/>
        <c:crosses val="autoZero"/>
        <c:auto val="1"/>
        <c:lblOffset val="100"/>
        <c:baseTimeUnit val="days"/>
      </c:dateAx>
      <c:valAx>
        <c:axId val="5326439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3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5.12</c:v>
                </c:pt>
                <c:pt idx="1">
                  <c:v>5.2</c:v>
                </c:pt>
                <c:pt idx="2">
                  <c:v>5.21</c:v>
                </c:pt>
                <c:pt idx="3">
                  <c:v>5.19</c:v>
                </c:pt>
                <c:pt idx="4">
                  <c:v>5.23</c:v>
                </c:pt>
                <c:pt idx="5">
                  <c:v>5.16</c:v>
                </c:pt>
                <c:pt idx="6">
                  <c:v>5.07</c:v>
                </c:pt>
                <c:pt idx="7">
                  <c:v>5.17</c:v>
                </c:pt>
                <c:pt idx="8">
                  <c:v>5.15</c:v>
                </c:pt>
                <c:pt idx="9">
                  <c:v>5.16</c:v>
                </c:pt>
                <c:pt idx="10">
                  <c:v>5.22</c:v>
                </c:pt>
                <c:pt idx="11">
                  <c:v>5.09</c:v>
                </c:pt>
                <c:pt idx="12">
                  <c:v>4.8899999999999997</c:v>
                </c:pt>
                <c:pt idx="13">
                  <c:v>5.01</c:v>
                </c:pt>
                <c:pt idx="14">
                  <c:v>4.96</c:v>
                </c:pt>
                <c:pt idx="15">
                  <c:v>5.0199999999999996</c:v>
                </c:pt>
                <c:pt idx="16">
                  <c:v>5.14</c:v>
                </c:pt>
                <c:pt idx="17">
                  <c:v>5.24</c:v>
                </c:pt>
                <c:pt idx="18">
                  <c:v>5.26</c:v>
                </c:pt>
                <c:pt idx="19">
                  <c:v>5.33</c:v>
                </c:pt>
                <c:pt idx="20">
                  <c:v>5.4</c:v>
                </c:pt>
                <c:pt idx="21">
                  <c:v>5.43</c:v>
                </c:pt>
                <c:pt idx="22">
                  <c:v>5.25</c:v>
                </c:pt>
                <c:pt idx="23">
                  <c:v>5.27</c:v>
                </c:pt>
                <c:pt idx="24">
                  <c:v>5.18</c:v>
                </c:pt>
                <c:pt idx="25">
                  <c:v>5.35</c:v>
                </c:pt>
                <c:pt idx="26">
                  <c:v>5.22</c:v>
                </c:pt>
                <c:pt idx="27">
                  <c:v>5.44</c:v>
                </c:pt>
                <c:pt idx="28">
                  <c:v>5.56</c:v>
                </c:pt>
                <c:pt idx="29">
                  <c:v>5.55</c:v>
                </c:pt>
                <c:pt idx="30">
                  <c:v>5.63</c:v>
                </c:pt>
                <c:pt idx="31">
                  <c:v>5.61</c:v>
                </c:pt>
                <c:pt idx="32">
                  <c:v>5.55</c:v>
                </c:pt>
                <c:pt idx="33">
                  <c:v>5.63</c:v>
                </c:pt>
                <c:pt idx="34">
                  <c:v>5.55</c:v>
                </c:pt>
                <c:pt idx="35">
                  <c:v>5.63</c:v>
                </c:pt>
                <c:pt idx="36">
                  <c:v>5.68</c:v>
                </c:pt>
                <c:pt idx="37">
                  <c:v>5.46</c:v>
                </c:pt>
                <c:pt idx="38">
                  <c:v>5.41</c:v>
                </c:pt>
                <c:pt idx="39">
                  <c:v>5.38</c:v>
                </c:pt>
                <c:pt idx="40">
                  <c:v>5.36</c:v>
                </c:pt>
                <c:pt idx="41">
                  <c:v>5.34</c:v>
                </c:pt>
                <c:pt idx="42">
                  <c:v>5.24</c:v>
                </c:pt>
                <c:pt idx="43">
                  <c:v>5.25</c:v>
                </c:pt>
                <c:pt idx="44">
                  <c:v>5.34</c:v>
                </c:pt>
                <c:pt idx="45">
                  <c:v>5.36</c:v>
                </c:pt>
                <c:pt idx="46">
                  <c:v>5.23</c:v>
                </c:pt>
                <c:pt idx="47">
                  <c:v>5.42</c:v>
                </c:pt>
                <c:pt idx="48">
                  <c:v>5.47</c:v>
                </c:pt>
                <c:pt idx="49">
                  <c:v>5.59</c:v>
                </c:pt>
                <c:pt idx="50">
                  <c:v>5.63</c:v>
                </c:pt>
                <c:pt idx="51">
                  <c:v>5.47</c:v>
                </c:pt>
                <c:pt idx="52">
                  <c:v>5.3</c:v>
                </c:pt>
                <c:pt idx="53">
                  <c:v>5.27</c:v>
                </c:pt>
                <c:pt idx="54">
                  <c:v>5.21</c:v>
                </c:pt>
                <c:pt idx="55">
                  <c:v>5.31</c:v>
                </c:pt>
                <c:pt idx="56">
                  <c:v>5.27</c:v>
                </c:pt>
                <c:pt idx="57">
                  <c:v>5.28</c:v>
                </c:pt>
                <c:pt idx="58">
                  <c:v>5.29</c:v>
                </c:pt>
                <c:pt idx="59">
                  <c:v>5.34</c:v>
                </c:pt>
                <c:pt idx="60">
                  <c:v>5.16</c:v>
                </c:pt>
                <c:pt idx="61">
                  <c:v>5.34</c:v>
                </c:pt>
                <c:pt idx="62">
                  <c:v>5.38</c:v>
                </c:pt>
                <c:pt idx="63">
                  <c:v>5.32</c:v>
                </c:pt>
                <c:pt idx="64">
                  <c:v>5.17</c:v>
                </c:pt>
                <c:pt idx="66">
                  <c:v>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37688"/>
        <c:axId val="532642000"/>
      </c:lineChart>
      <c:dateAx>
        <c:axId val="532637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42000"/>
        <c:crosses val="autoZero"/>
        <c:auto val="1"/>
        <c:lblOffset val="100"/>
        <c:baseTimeUnit val="days"/>
      </c:dateAx>
      <c:valAx>
        <c:axId val="5326420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3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17-May-16</c:v>
                </c:pt>
                <c:pt idx="17">
                  <c:v>16-May-16</c:v>
                </c:pt>
                <c:pt idx="18">
                  <c:v>13-May-16</c:v>
                </c:pt>
                <c:pt idx="19">
                  <c:v>12-May-16</c:v>
                </c:pt>
                <c:pt idx="20">
                  <c:v>11-May-16</c:v>
                </c:pt>
                <c:pt idx="21">
                  <c:v>10-May-16</c:v>
                </c:pt>
                <c:pt idx="22">
                  <c:v>9-May-16</c:v>
                </c:pt>
                <c:pt idx="23">
                  <c:v>6-May-16</c:v>
                </c:pt>
                <c:pt idx="24">
                  <c:v>5-May-16</c:v>
                </c:pt>
                <c:pt idx="25">
                  <c:v>4-May-16</c:v>
                </c:pt>
                <c:pt idx="26">
                  <c:v>3-May-16</c:v>
                </c:pt>
                <c:pt idx="27">
                  <c:v>2-May-16</c:v>
                </c:pt>
                <c:pt idx="28">
                  <c:v>29-Apr-16</c:v>
                </c:pt>
                <c:pt idx="29">
                  <c:v>28-Apr-16</c:v>
                </c:pt>
                <c:pt idx="30">
                  <c:v>27-Apr-16</c:v>
                </c:pt>
                <c:pt idx="31">
                  <c:v>26-Apr-16</c:v>
                </c:pt>
                <c:pt idx="32">
                  <c:v>25-Apr-16</c:v>
                </c:pt>
                <c:pt idx="33">
                  <c:v>22-Apr-16</c:v>
                </c:pt>
                <c:pt idx="34">
                  <c:v>21-Apr-16</c:v>
                </c:pt>
                <c:pt idx="35">
                  <c:v>20-Apr-16</c:v>
                </c:pt>
                <c:pt idx="36">
                  <c:v>19-Apr-16</c:v>
                </c:pt>
                <c:pt idx="37">
                  <c:v>18-Apr-16</c:v>
                </c:pt>
                <c:pt idx="38">
                  <c:v>15-Apr-16</c:v>
                </c:pt>
                <c:pt idx="39">
                  <c:v>14-Apr-16</c:v>
                </c:pt>
                <c:pt idx="40">
                  <c:v>13-Apr-16</c:v>
                </c:pt>
                <c:pt idx="41">
                  <c:v>12-Apr-16</c:v>
                </c:pt>
                <c:pt idx="42">
                  <c:v>11-Apr-16</c:v>
                </c:pt>
                <c:pt idx="43">
                  <c:v>8-Apr-16</c:v>
                </c:pt>
                <c:pt idx="44">
                  <c:v>7-Apr-16</c:v>
                </c:pt>
                <c:pt idx="45">
                  <c:v>6-Apr-16</c:v>
                </c:pt>
                <c:pt idx="46">
                  <c:v>5-Apr-16</c:v>
                </c:pt>
                <c:pt idx="47">
                  <c:v>4-Apr-16</c:v>
                </c:pt>
                <c:pt idx="48">
                  <c:v>1-Apr-16</c:v>
                </c:pt>
                <c:pt idx="49">
                  <c:v>31-Mar-16</c:v>
                </c:pt>
                <c:pt idx="50">
                  <c:v>30-Mar-16</c:v>
                </c:pt>
                <c:pt idx="51">
                  <c:v>29-Mar-16</c:v>
                </c:pt>
                <c:pt idx="52">
                  <c:v>28-Mar-16</c:v>
                </c:pt>
                <c:pt idx="53">
                  <c:v>24-Mar-16</c:v>
                </c:pt>
                <c:pt idx="54">
                  <c:v>23-Mar-16</c:v>
                </c:pt>
                <c:pt idx="55">
                  <c:v>22-Mar-16</c:v>
                </c:pt>
                <c:pt idx="56">
                  <c:v>21-Mar-16</c:v>
                </c:pt>
                <c:pt idx="57">
                  <c:v>18-Mar-16</c:v>
                </c:pt>
                <c:pt idx="58">
                  <c:v>17-Mar-16</c:v>
                </c:pt>
                <c:pt idx="59">
                  <c:v>16-Mar-16</c:v>
                </c:pt>
                <c:pt idx="60">
                  <c:v>15-Mar-16</c:v>
                </c:pt>
                <c:pt idx="61">
                  <c:v>14-Mar-16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85.77</c:v>
                </c:pt>
                <c:pt idx="1">
                  <c:v>87.42</c:v>
                </c:pt>
                <c:pt idx="2">
                  <c:v>87.5</c:v>
                </c:pt>
                <c:pt idx="3">
                  <c:v>87.6</c:v>
                </c:pt>
                <c:pt idx="4">
                  <c:v>86.15</c:v>
                </c:pt>
                <c:pt idx="5">
                  <c:v>86.72</c:v>
                </c:pt>
                <c:pt idx="6">
                  <c:v>86.58</c:v>
                </c:pt>
                <c:pt idx="7">
                  <c:v>87.06</c:v>
                </c:pt>
                <c:pt idx="8">
                  <c:v>85.82</c:v>
                </c:pt>
                <c:pt idx="9">
                  <c:v>85.29</c:v>
                </c:pt>
                <c:pt idx="10">
                  <c:v>86.51</c:v>
                </c:pt>
                <c:pt idx="11">
                  <c:v>86.22</c:v>
                </c:pt>
                <c:pt idx="12">
                  <c:v>83.33</c:v>
                </c:pt>
                <c:pt idx="13">
                  <c:v>82.64</c:v>
                </c:pt>
                <c:pt idx="14">
                  <c:v>82.14</c:v>
                </c:pt>
                <c:pt idx="15">
                  <c:v>82.88</c:v>
                </c:pt>
                <c:pt idx="16">
                  <c:v>82.76</c:v>
                </c:pt>
                <c:pt idx="17">
                  <c:v>83.61</c:v>
                </c:pt>
                <c:pt idx="18">
                  <c:v>82.7</c:v>
                </c:pt>
                <c:pt idx="19">
                  <c:v>82.76</c:v>
                </c:pt>
                <c:pt idx="20">
                  <c:v>83.9</c:v>
                </c:pt>
                <c:pt idx="21">
                  <c:v>86.18</c:v>
                </c:pt>
                <c:pt idx="22">
                  <c:v>85.67</c:v>
                </c:pt>
                <c:pt idx="23">
                  <c:v>84.68</c:v>
                </c:pt>
                <c:pt idx="24">
                  <c:v>85.86</c:v>
                </c:pt>
                <c:pt idx="25">
                  <c:v>85.6</c:v>
                </c:pt>
                <c:pt idx="26">
                  <c:v>87.17</c:v>
                </c:pt>
                <c:pt idx="27">
                  <c:v>89</c:v>
                </c:pt>
                <c:pt idx="28">
                  <c:v>88.21</c:v>
                </c:pt>
                <c:pt idx="29">
                  <c:v>97</c:v>
                </c:pt>
                <c:pt idx="30">
                  <c:v>100.72</c:v>
                </c:pt>
                <c:pt idx="31">
                  <c:v>101.33</c:v>
                </c:pt>
                <c:pt idx="32">
                  <c:v>102.29</c:v>
                </c:pt>
                <c:pt idx="33">
                  <c:v>101.93</c:v>
                </c:pt>
                <c:pt idx="34">
                  <c:v>101.74</c:v>
                </c:pt>
                <c:pt idx="35">
                  <c:v>100.11</c:v>
                </c:pt>
                <c:pt idx="36">
                  <c:v>99.44</c:v>
                </c:pt>
                <c:pt idx="37">
                  <c:v>99.2</c:v>
                </c:pt>
                <c:pt idx="38">
                  <c:v>98.29</c:v>
                </c:pt>
                <c:pt idx="39">
                  <c:v>98.19</c:v>
                </c:pt>
                <c:pt idx="40">
                  <c:v>97.19</c:v>
                </c:pt>
                <c:pt idx="41">
                  <c:v>97.24</c:v>
                </c:pt>
                <c:pt idx="42">
                  <c:v>95.83</c:v>
                </c:pt>
                <c:pt idx="43">
                  <c:v>96.09</c:v>
                </c:pt>
                <c:pt idx="44">
                  <c:v>95.57</c:v>
                </c:pt>
                <c:pt idx="45">
                  <c:v>97.44</c:v>
                </c:pt>
                <c:pt idx="46">
                  <c:v>95.57</c:v>
                </c:pt>
                <c:pt idx="47">
                  <c:v>94.24</c:v>
                </c:pt>
                <c:pt idx="48">
                  <c:v>94.12</c:v>
                </c:pt>
                <c:pt idx="49">
                  <c:v>91.86</c:v>
                </c:pt>
                <c:pt idx="50">
                  <c:v>91.97</c:v>
                </c:pt>
                <c:pt idx="51">
                  <c:v>92.2</c:v>
                </c:pt>
                <c:pt idx="52">
                  <c:v>92.46</c:v>
                </c:pt>
                <c:pt idx="53">
                  <c:v>91.32</c:v>
                </c:pt>
                <c:pt idx="54">
                  <c:v>90.08</c:v>
                </c:pt>
                <c:pt idx="55">
                  <c:v>93.72</c:v>
                </c:pt>
                <c:pt idx="56">
                  <c:v>92.67</c:v>
                </c:pt>
                <c:pt idx="57">
                  <c:v>90.27</c:v>
                </c:pt>
                <c:pt idx="58">
                  <c:v>89.53</c:v>
                </c:pt>
                <c:pt idx="59">
                  <c:v>90.28</c:v>
                </c:pt>
                <c:pt idx="60">
                  <c:v>89.44</c:v>
                </c:pt>
                <c:pt idx="61">
                  <c:v>90.46</c:v>
                </c:pt>
                <c:pt idx="63">
                  <c:v>89.65</c:v>
                </c:pt>
                <c:pt idx="64">
                  <c:v>88.64</c:v>
                </c:pt>
                <c:pt idx="65">
                  <c:v>87.83</c:v>
                </c:pt>
                <c:pt idx="66">
                  <c:v>88.66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35728"/>
        <c:axId val="532645920"/>
      </c:lineChart>
      <c:catAx>
        <c:axId val="532635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45920"/>
        <c:crosses val="autoZero"/>
        <c:auto val="1"/>
        <c:lblAlgn val="ctr"/>
        <c:lblOffset val="100"/>
        <c:noMultiLvlLbl val="0"/>
      </c:catAx>
      <c:valAx>
        <c:axId val="532645920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3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59.39</c:v>
                </c:pt>
                <c:pt idx="1">
                  <c:v>58.84</c:v>
                </c:pt>
                <c:pt idx="2">
                  <c:v>58.64</c:v>
                </c:pt>
                <c:pt idx="3">
                  <c:v>57.72</c:v>
                </c:pt>
                <c:pt idx="4">
                  <c:v>57.86</c:v>
                </c:pt>
                <c:pt idx="5">
                  <c:v>57.48</c:v>
                </c:pt>
                <c:pt idx="6">
                  <c:v>56.94</c:v>
                </c:pt>
                <c:pt idx="7">
                  <c:v>56.87</c:v>
                </c:pt>
                <c:pt idx="8">
                  <c:v>57.14</c:v>
                </c:pt>
                <c:pt idx="9">
                  <c:v>57.21</c:v>
                </c:pt>
                <c:pt idx="10">
                  <c:v>56.71</c:v>
                </c:pt>
                <c:pt idx="11">
                  <c:v>55.15</c:v>
                </c:pt>
                <c:pt idx="12">
                  <c:v>55.23</c:v>
                </c:pt>
                <c:pt idx="13">
                  <c:v>54.54</c:v>
                </c:pt>
                <c:pt idx="15">
                  <c:v>55.05</c:v>
                </c:pt>
                <c:pt idx="16">
                  <c:v>55.01</c:v>
                </c:pt>
                <c:pt idx="17">
                  <c:v>55.05</c:v>
                </c:pt>
                <c:pt idx="18">
                  <c:v>54.47</c:v>
                </c:pt>
                <c:pt idx="19">
                  <c:v>55.4</c:v>
                </c:pt>
                <c:pt idx="20">
                  <c:v>55.14</c:v>
                </c:pt>
                <c:pt idx="21">
                  <c:v>55.24</c:v>
                </c:pt>
                <c:pt idx="22">
                  <c:v>54.01</c:v>
                </c:pt>
                <c:pt idx="23">
                  <c:v>54.34</c:v>
                </c:pt>
                <c:pt idx="24">
                  <c:v>53.24</c:v>
                </c:pt>
                <c:pt idx="25">
                  <c:v>53.24</c:v>
                </c:pt>
                <c:pt idx="26">
                  <c:v>53.67</c:v>
                </c:pt>
                <c:pt idx="27">
                  <c:v>54.97</c:v>
                </c:pt>
                <c:pt idx="28">
                  <c:v>54.21</c:v>
                </c:pt>
                <c:pt idx="29">
                  <c:v>55.15</c:v>
                </c:pt>
                <c:pt idx="30">
                  <c:v>55.19</c:v>
                </c:pt>
                <c:pt idx="31">
                  <c:v>54.91</c:v>
                </c:pt>
                <c:pt idx="32">
                  <c:v>54.71</c:v>
                </c:pt>
                <c:pt idx="33">
                  <c:v>54.91</c:v>
                </c:pt>
                <c:pt idx="34">
                  <c:v>54.84</c:v>
                </c:pt>
                <c:pt idx="35">
                  <c:v>55.35</c:v>
                </c:pt>
                <c:pt idx="36">
                  <c:v>52.85</c:v>
                </c:pt>
                <c:pt idx="37">
                  <c:v>52.83</c:v>
                </c:pt>
                <c:pt idx="38">
                  <c:v>52.59</c:v>
                </c:pt>
                <c:pt idx="39">
                  <c:v>52.37</c:v>
                </c:pt>
                <c:pt idx="40">
                  <c:v>52.64</c:v>
                </c:pt>
                <c:pt idx="41">
                  <c:v>52.19</c:v>
                </c:pt>
                <c:pt idx="42">
                  <c:v>51.62</c:v>
                </c:pt>
                <c:pt idx="43">
                  <c:v>51.31</c:v>
                </c:pt>
                <c:pt idx="44">
                  <c:v>51.01</c:v>
                </c:pt>
                <c:pt idx="45">
                  <c:v>51.66</c:v>
                </c:pt>
                <c:pt idx="46">
                  <c:v>51.34</c:v>
                </c:pt>
                <c:pt idx="47">
                  <c:v>51.53</c:v>
                </c:pt>
                <c:pt idx="48">
                  <c:v>52.38</c:v>
                </c:pt>
                <c:pt idx="49">
                  <c:v>52.02</c:v>
                </c:pt>
                <c:pt idx="50">
                  <c:v>52.62</c:v>
                </c:pt>
                <c:pt idx="51">
                  <c:v>53.05</c:v>
                </c:pt>
                <c:pt idx="52">
                  <c:v>52.05</c:v>
                </c:pt>
                <c:pt idx="53">
                  <c:v>51.45</c:v>
                </c:pt>
                <c:pt idx="54">
                  <c:v>51.89</c:v>
                </c:pt>
                <c:pt idx="55">
                  <c:v>52.9</c:v>
                </c:pt>
                <c:pt idx="56">
                  <c:v>53.02</c:v>
                </c:pt>
                <c:pt idx="57">
                  <c:v>53.24</c:v>
                </c:pt>
                <c:pt idx="58">
                  <c:v>52.41</c:v>
                </c:pt>
                <c:pt idx="59">
                  <c:v>51.08</c:v>
                </c:pt>
                <c:pt idx="60">
                  <c:v>49.94</c:v>
                </c:pt>
                <c:pt idx="61">
                  <c:v>50.08</c:v>
                </c:pt>
                <c:pt idx="62">
                  <c:v>50.35</c:v>
                </c:pt>
                <c:pt idx="63">
                  <c:v>49.32</c:v>
                </c:pt>
                <c:pt idx="64">
                  <c:v>49.35</c:v>
                </c:pt>
                <c:pt idx="65">
                  <c:v>48.68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44744"/>
        <c:axId val="532645136"/>
      </c:lineChart>
      <c:dateAx>
        <c:axId val="532644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45136"/>
        <c:crosses val="autoZero"/>
        <c:auto val="1"/>
        <c:lblOffset val="100"/>
        <c:baseTimeUnit val="days"/>
      </c:dateAx>
      <c:valAx>
        <c:axId val="5326451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4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17-May-16</c:v>
                </c:pt>
                <c:pt idx="17">
                  <c:v>16-May-16</c:v>
                </c:pt>
                <c:pt idx="18">
                  <c:v>13-May-16</c:v>
                </c:pt>
                <c:pt idx="19">
                  <c:v>12-May-16</c:v>
                </c:pt>
                <c:pt idx="20">
                  <c:v>11-May-16</c:v>
                </c:pt>
                <c:pt idx="21">
                  <c:v>10-May-16</c:v>
                </c:pt>
                <c:pt idx="22">
                  <c:v>9-May-16</c:v>
                </c:pt>
                <c:pt idx="23">
                  <c:v>6-May-16</c:v>
                </c:pt>
                <c:pt idx="24">
                  <c:v>5-May-16</c:v>
                </c:pt>
                <c:pt idx="25">
                  <c:v>4-May-16</c:v>
                </c:pt>
                <c:pt idx="26">
                  <c:v>3-May-16</c:v>
                </c:pt>
                <c:pt idx="27">
                  <c:v>2-May-16</c:v>
                </c:pt>
                <c:pt idx="28">
                  <c:v>29-Apr-16</c:v>
                </c:pt>
                <c:pt idx="29">
                  <c:v>28-Apr-16</c:v>
                </c:pt>
                <c:pt idx="30">
                  <c:v>27-Apr-16</c:v>
                </c:pt>
                <c:pt idx="31">
                  <c:v>26-Apr-16</c:v>
                </c:pt>
                <c:pt idx="32">
                  <c:v>25-Apr-16</c:v>
                </c:pt>
                <c:pt idx="33">
                  <c:v>22-Apr-16</c:v>
                </c:pt>
                <c:pt idx="34">
                  <c:v>21-Apr-16</c:v>
                </c:pt>
                <c:pt idx="35">
                  <c:v>20-Apr-16</c:v>
                </c:pt>
                <c:pt idx="36">
                  <c:v>19-Apr-16</c:v>
                </c:pt>
                <c:pt idx="37">
                  <c:v>18-Apr-16</c:v>
                </c:pt>
                <c:pt idx="38">
                  <c:v>15-Apr-16</c:v>
                </c:pt>
                <c:pt idx="39">
                  <c:v>14-Apr-16</c:v>
                </c:pt>
                <c:pt idx="40">
                  <c:v>13-Apr-16</c:v>
                </c:pt>
                <c:pt idx="41">
                  <c:v>12-Apr-16</c:v>
                </c:pt>
                <c:pt idx="42">
                  <c:v>11-Apr-16</c:v>
                </c:pt>
                <c:pt idx="43">
                  <c:v>8-Apr-16</c:v>
                </c:pt>
                <c:pt idx="44">
                  <c:v>7-Apr-16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65.34</c:v>
                </c:pt>
                <c:pt idx="1">
                  <c:v>64.42</c:v>
                </c:pt>
                <c:pt idx="2">
                  <c:v>64.02</c:v>
                </c:pt>
                <c:pt idx="3">
                  <c:v>63.58</c:v>
                </c:pt>
                <c:pt idx="4">
                  <c:v>63.69</c:v>
                </c:pt>
                <c:pt idx="5">
                  <c:v>63.23</c:v>
                </c:pt>
                <c:pt idx="6">
                  <c:v>63.17</c:v>
                </c:pt>
                <c:pt idx="7">
                  <c:v>62.78</c:v>
                </c:pt>
                <c:pt idx="8">
                  <c:v>62.87</c:v>
                </c:pt>
                <c:pt idx="9">
                  <c:v>62.87</c:v>
                </c:pt>
                <c:pt idx="10">
                  <c:v>62.36</c:v>
                </c:pt>
                <c:pt idx="11">
                  <c:v>62.4</c:v>
                </c:pt>
                <c:pt idx="12">
                  <c:v>62.7</c:v>
                </c:pt>
                <c:pt idx="13">
                  <c:v>62.45</c:v>
                </c:pt>
                <c:pt idx="14">
                  <c:v>62.92</c:v>
                </c:pt>
                <c:pt idx="15">
                  <c:v>62.39</c:v>
                </c:pt>
                <c:pt idx="16">
                  <c:v>62.99</c:v>
                </c:pt>
                <c:pt idx="17">
                  <c:v>64.569999999999993</c:v>
                </c:pt>
                <c:pt idx="18">
                  <c:v>64.52</c:v>
                </c:pt>
                <c:pt idx="19">
                  <c:v>64.72</c:v>
                </c:pt>
                <c:pt idx="20">
                  <c:v>64.010000000000005</c:v>
                </c:pt>
                <c:pt idx="21">
                  <c:v>63.73</c:v>
                </c:pt>
                <c:pt idx="22">
                  <c:v>62.73</c:v>
                </c:pt>
                <c:pt idx="23">
                  <c:v>62.11</c:v>
                </c:pt>
                <c:pt idx="24">
                  <c:v>62.08</c:v>
                </c:pt>
                <c:pt idx="25">
                  <c:v>61.74</c:v>
                </c:pt>
                <c:pt idx="26">
                  <c:v>61.65</c:v>
                </c:pt>
                <c:pt idx="27">
                  <c:v>62.22</c:v>
                </c:pt>
                <c:pt idx="28">
                  <c:v>61.34</c:v>
                </c:pt>
                <c:pt idx="29">
                  <c:v>61.26</c:v>
                </c:pt>
                <c:pt idx="30">
                  <c:v>61.13</c:v>
                </c:pt>
                <c:pt idx="31">
                  <c:v>60.71</c:v>
                </c:pt>
                <c:pt idx="32">
                  <c:v>61.09</c:v>
                </c:pt>
                <c:pt idx="33">
                  <c:v>60.56</c:v>
                </c:pt>
                <c:pt idx="34">
                  <c:v>60.12</c:v>
                </c:pt>
                <c:pt idx="35">
                  <c:v>61.64</c:v>
                </c:pt>
                <c:pt idx="36">
                  <c:v>62.38</c:v>
                </c:pt>
                <c:pt idx="37">
                  <c:v>62.53</c:v>
                </c:pt>
                <c:pt idx="38">
                  <c:v>62.45</c:v>
                </c:pt>
                <c:pt idx="39">
                  <c:v>62.11</c:v>
                </c:pt>
                <c:pt idx="40">
                  <c:v>62.69</c:v>
                </c:pt>
                <c:pt idx="41">
                  <c:v>63.46</c:v>
                </c:pt>
                <c:pt idx="42">
                  <c:v>62.88</c:v>
                </c:pt>
                <c:pt idx="43">
                  <c:v>63.3</c:v>
                </c:pt>
                <c:pt idx="44">
                  <c:v>63.12</c:v>
                </c:pt>
                <c:pt idx="46">
                  <c:v>64.14</c:v>
                </c:pt>
                <c:pt idx="47">
                  <c:v>64.28</c:v>
                </c:pt>
                <c:pt idx="48">
                  <c:v>65.36</c:v>
                </c:pt>
                <c:pt idx="49">
                  <c:v>64.959999999999994</c:v>
                </c:pt>
                <c:pt idx="50">
                  <c:v>63.35</c:v>
                </c:pt>
                <c:pt idx="51">
                  <c:v>63.31</c:v>
                </c:pt>
                <c:pt idx="52">
                  <c:v>62.94</c:v>
                </c:pt>
                <c:pt idx="53">
                  <c:v>61.88</c:v>
                </c:pt>
                <c:pt idx="54">
                  <c:v>61.36</c:v>
                </c:pt>
                <c:pt idx="55">
                  <c:v>61.01</c:v>
                </c:pt>
                <c:pt idx="56">
                  <c:v>60.79</c:v>
                </c:pt>
                <c:pt idx="57">
                  <c:v>61.3</c:v>
                </c:pt>
                <c:pt idx="58">
                  <c:v>61.79</c:v>
                </c:pt>
                <c:pt idx="59">
                  <c:v>61.78</c:v>
                </c:pt>
                <c:pt idx="60">
                  <c:v>61.39</c:v>
                </c:pt>
                <c:pt idx="61">
                  <c:v>61.24</c:v>
                </c:pt>
                <c:pt idx="62">
                  <c:v>60.89</c:v>
                </c:pt>
                <c:pt idx="63">
                  <c:v>61.06</c:v>
                </c:pt>
                <c:pt idx="64">
                  <c:v>60.53</c:v>
                </c:pt>
                <c:pt idx="65">
                  <c:v>60.44</c:v>
                </c:pt>
                <c:pt idx="66">
                  <c:v>59.95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52776"/>
        <c:axId val="537346112"/>
      </c:lineChart>
      <c:catAx>
        <c:axId val="537352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46112"/>
        <c:crosses val="autoZero"/>
        <c:auto val="1"/>
        <c:lblAlgn val="ctr"/>
        <c:lblOffset val="100"/>
        <c:noMultiLvlLbl val="0"/>
      </c:catAx>
      <c:valAx>
        <c:axId val="53734611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5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9-Jun-16</c:v>
                </c:pt>
                <c:pt idx="1">
                  <c:v>8-Jun-16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9-Mar-16</c:v>
                </c:pt>
                <c:pt idx="67">
                  <c:v>8-Mar-16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29.36</c:v>
                </c:pt>
                <c:pt idx="1">
                  <c:v>29.57</c:v>
                </c:pt>
                <c:pt idx="3">
                  <c:v>30.23</c:v>
                </c:pt>
                <c:pt idx="4">
                  <c:v>29.99</c:v>
                </c:pt>
                <c:pt idx="5">
                  <c:v>29.6</c:v>
                </c:pt>
                <c:pt idx="6">
                  <c:v>30.26</c:v>
                </c:pt>
                <c:pt idx="7">
                  <c:v>30.22</c:v>
                </c:pt>
                <c:pt idx="8">
                  <c:v>31.28</c:v>
                </c:pt>
                <c:pt idx="9">
                  <c:v>31.39</c:v>
                </c:pt>
                <c:pt idx="10">
                  <c:v>31.29</c:v>
                </c:pt>
                <c:pt idx="11">
                  <c:v>31.65</c:v>
                </c:pt>
                <c:pt idx="12">
                  <c:v>31.05</c:v>
                </c:pt>
                <c:pt idx="13">
                  <c:v>30.59</c:v>
                </c:pt>
                <c:pt idx="14">
                  <c:v>30.57</c:v>
                </c:pt>
                <c:pt idx="15">
                  <c:v>30.32</c:v>
                </c:pt>
                <c:pt idx="16">
                  <c:v>30.75</c:v>
                </c:pt>
                <c:pt idx="17">
                  <c:v>30.63</c:v>
                </c:pt>
                <c:pt idx="18">
                  <c:v>30.67</c:v>
                </c:pt>
                <c:pt idx="19">
                  <c:v>30.52</c:v>
                </c:pt>
                <c:pt idx="20">
                  <c:v>31.18</c:v>
                </c:pt>
                <c:pt idx="21">
                  <c:v>31.08</c:v>
                </c:pt>
                <c:pt idx="22">
                  <c:v>31.35</c:v>
                </c:pt>
                <c:pt idx="23">
                  <c:v>30.78</c:v>
                </c:pt>
                <c:pt idx="24">
                  <c:v>30.96</c:v>
                </c:pt>
                <c:pt idx="25">
                  <c:v>30.54</c:v>
                </c:pt>
                <c:pt idx="26">
                  <c:v>30.59</c:v>
                </c:pt>
                <c:pt idx="27">
                  <c:v>31.25</c:v>
                </c:pt>
                <c:pt idx="28">
                  <c:v>31.75</c:v>
                </c:pt>
                <c:pt idx="29">
                  <c:v>31.8</c:v>
                </c:pt>
                <c:pt idx="30">
                  <c:v>32.44</c:v>
                </c:pt>
                <c:pt idx="31">
                  <c:v>32.159999999999997</c:v>
                </c:pt>
                <c:pt idx="32">
                  <c:v>32.19</c:v>
                </c:pt>
                <c:pt idx="33">
                  <c:v>31.95</c:v>
                </c:pt>
                <c:pt idx="34">
                  <c:v>32.18</c:v>
                </c:pt>
                <c:pt idx="35">
                  <c:v>32.659999999999997</c:v>
                </c:pt>
                <c:pt idx="36">
                  <c:v>32.19</c:v>
                </c:pt>
                <c:pt idx="37">
                  <c:v>31.97</c:v>
                </c:pt>
                <c:pt idx="38">
                  <c:v>31.31</c:v>
                </c:pt>
                <c:pt idx="39">
                  <c:v>30.56</c:v>
                </c:pt>
                <c:pt idx="40">
                  <c:v>30.72</c:v>
                </c:pt>
                <c:pt idx="41">
                  <c:v>30.78</c:v>
                </c:pt>
                <c:pt idx="42">
                  <c:v>29.71</c:v>
                </c:pt>
                <c:pt idx="43">
                  <c:v>29.53</c:v>
                </c:pt>
                <c:pt idx="44">
                  <c:v>29.37</c:v>
                </c:pt>
                <c:pt idx="45">
                  <c:v>29.42</c:v>
                </c:pt>
                <c:pt idx="46">
                  <c:v>29.94</c:v>
                </c:pt>
                <c:pt idx="47">
                  <c:v>29.6</c:v>
                </c:pt>
                <c:pt idx="48">
                  <c:v>29.9</c:v>
                </c:pt>
                <c:pt idx="49">
                  <c:v>30.47</c:v>
                </c:pt>
                <c:pt idx="50">
                  <c:v>31.43</c:v>
                </c:pt>
                <c:pt idx="51">
                  <c:v>30.99</c:v>
                </c:pt>
                <c:pt idx="52">
                  <c:v>31.19</c:v>
                </c:pt>
                <c:pt idx="53">
                  <c:v>31.02</c:v>
                </c:pt>
                <c:pt idx="54">
                  <c:v>30.96</c:v>
                </c:pt>
                <c:pt idx="55">
                  <c:v>31.31</c:v>
                </c:pt>
                <c:pt idx="56">
                  <c:v>31.9</c:v>
                </c:pt>
                <c:pt idx="57">
                  <c:v>32.08</c:v>
                </c:pt>
                <c:pt idx="58">
                  <c:v>31.96</c:v>
                </c:pt>
                <c:pt idx="59">
                  <c:v>31.96</c:v>
                </c:pt>
                <c:pt idx="60">
                  <c:v>31.69</c:v>
                </c:pt>
                <c:pt idx="61">
                  <c:v>31.05</c:v>
                </c:pt>
                <c:pt idx="62">
                  <c:v>31.18</c:v>
                </c:pt>
                <c:pt idx="63">
                  <c:v>31.26</c:v>
                </c:pt>
                <c:pt idx="64">
                  <c:v>30.82</c:v>
                </c:pt>
                <c:pt idx="65">
                  <c:v>30.54</c:v>
                </c:pt>
                <c:pt idx="67">
                  <c:v>30.68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46504"/>
        <c:axId val="537354344"/>
      </c:lineChart>
      <c:catAx>
        <c:axId val="537346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54344"/>
        <c:crosses val="autoZero"/>
        <c:auto val="1"/>
        <c:lblAlgn val="ctr"/>
        <c:lblOffset val="100"/>
        <c:noMultiLvlLbl val="0"/>
      </c:catAx>
      <c:valAx>
        <c:axId val="5373543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4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17-May-16</c:v>
                </c:pt>
                <c:pt idx="17">
                  <c:v>16-May-16</c:v>
                </c:pt>
                <c:pt idx="18">
                  <c:v>13-May-16</c:v>
                </c:pt>
                <c:pt idx="19">
                  <c:v>12-May-16</c:v>
                </c:pt>
                <c:pt idx="20">
                  <c:v>11-May-16</c:v>
                </c:pt>
                <c:pt idx="21">
                  <c:v>10-May-16</c:v>
                </c:pt>
                <c:pt idx="22">
                  <c:v>9-May-16</c:v>
                </c:pt>
                <c:pt idx="23">
                  <c:v>6-May-16</c:v>
                </c:pt>
                <c:pt idx="24">
                  <c:v>5-May-16</c:v>
                </c:pt>
                <c:pt idx="25">
                  <c:v>4-May-16</c:v>
                </c:pt>
                <c:pt idx="26">
                  <c:v>3-May-16</c:v>
                </c:pt>
                <c:pt idx="27">
                  <c:v>2-May-16</c:v>
                </c:pt>
                <c:pt idx="28">
                  <c:v>29-Apr-16</c:v>
                </c:pt>
                <c:pt idx="29">
                  <c:v>28-Apr-16</c:v>
                </c:pt>
                <c:pt idx="30">
                  <c:v>27-Apr-16</c:v>
                </c:pt>
                <c:pt idx="31">
                  <c:v>26-Apr-16</c:v>
                </c:pt>
                <c:pt idx="32">
                  <c:v>25-Apr-16</c:v>
                </c:pt>
                <c:pt idx="33">
                  <c:v>22-Apr-16</c:v>
                </c:pt>
                <c:pt idx="34">
                  <c:v>21-Apr-16</c:v>
                </c:pt>
                <c:pt idx="35">
                  <c:v>20-Apr-16</c:v>
                </c:pt>
                <c:pt idx="36">
                  <c:v>19-Apr-16</c:v>
                </c:pt>
                <c:pt idx="37">
                  <c:v>18-Apr-16</c:v>
                </c:pt>
                <c:pt idx="38">
                  <c:v>15-Apr-16</c:v>
                </c:pt>
                <c:pt idx="39">
                  <c:v>14-Apr-16</c:v>
                </c:pt>
                <c:pt idx="40">
                  <c:v>13-Apr-16</c:v>
                </c:pt>
                <c:pt idx="41">
                  <c:v>12-Apr-16</c:v>
                </c:pt>
                <c:pt idx="42">
                  <c:v>11-Apr-16</c:v>
                </c:pt>
                <c:pt idx="43">
                  <c:v>8-Apr-16</c:v>
                </c:pt>
                <c:pt idx="44">
                  <c:v>7-Apr-16</c:v>
                </c:pt>
                <c:pt idx="45">
                  <c:v>6-Apr-16</c:v>
                </c:pt>
                <c:pt idx="46">
                  <c:v>5-Apr-16</c:v>
                </c:pt>
                <c:pt idx="47">
                  <c:v>4-Apr-16</c:v>
                </c:pt>
                <c:pt idx="48">
                  <c:v>1-Apr-16</c:v>
                </c:pt>
                <c:pt idx="49">
                  <c:v>31-Mar-16</c:v>
                </c:pt>
                <c:pt idx="50">
                  <c:v>30-Mar-16</c:v>
                </c:pt>
                <c:pt idx="51">
                  <c:v>29-Mar-16</c:v>
                </c:pt>
                <c:pt idx="52">
                  <c:v>28-Mar-16</c:v>
                </c:pt>
                <c:pt idx="53">
                  <c:v>24-Mar-16</c:v>
                </c:pt>
                <c:pt idx="54">
                  <c:v>23-Mar-16</c:v>
                </c:pt>
                <c:pt idx="55">
                  <c:v>22-Mar-16</c:v>
                </c:pt>
                <c:pt idx="56">
                  <c:v>21-Mar-16</c:v>
                </c:pt>
                <c:pt idx="57">
                  <c:v>18-Mar-16</c:v>
                </c:pt>
                <c:pt idx="58">
                  <c:v>17-Mar-16</c:v>
                </c:pt>
                <c:pt idx="59">
                  <c:v>16-Mar-16</c:v>
                </c:pt>
                <c:pt idx="60">
                  <c:v>15-Mar-16</c:v>
                </c:pt>
                <c:pt idx="61">
                  <c:v>14-Mar-16</c:v>
                </c:pt>
                <c:pt idx="62">
                  <c:v>11-Mar-16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154.15</c:v>
                </c:pt>
                <c:pt idx="1">
                  <c:v>154.13999999999999</c:v>
                </c:pt>
                <c:pt idx="2">
                  <c:v>152.69</c:v>
                </c:pt>
                <c:pt idx="3">
                  <c:v>153.19</c:v>
                </c:pt>
                <c:pt idx="4">
                  <c:v>152.87</c:v>
                </c:pt>
                <c:pt idx="5">
                  <c:v>153.55000000000001</c:v>
                </c:pt>
                <c:pt idx="6">
                  <c:v>153.06</c:v>
                </c:pt>
                <c:pt idx="7">
                  <c:v>151.77000000000001</c:v>
                </c:pt>
                <c:pt idx="8">
                  <c:v>152.13</c:v>
                </c:pt>
                <c:pt idx="9">
                  <c:v>151.19999999999999</c:v>
                </c:pt>
                <c:pt idx="10">
                  <c:v>151.16</c:v>
                </c:pt>
                <c:pt idx="11">
                  <c:v>150.68</c:v>
                </c:pt>
                <c:pt idx="12">
                  <c:v>148.84</c:v>
                </c:pt>
                <c:pt idx="13">
                  <c:v>148.85</c:v>
                </c:pt>
                <c:pt idx="14">
                  <c:v>148.41999999999999</c:v>
                </c:pt>
                <c:pt idx="15">
                  <c:v>150.11000000000001</c:v>
                </c:pt>
                <c:pt idx="16">
                  <c:v>148.82</c:v>
                </c:pt>
                <c:pt idx="17">
                  <c:v>150.24</c:v>
                </c:pt>
                <c:pt idx="18">
                  <c:v>147.88999999999999</c:v>
                </c:pt>
                <c:pt idx="19">
                  <c:v>148.91999999999999</c:v>
                </c:pt>
                <c:pt idx="20">
                  <c:v>147.97</c:v>
                </c:pt>
                <c:pt idx="21">
                  <c:v>148.83000000000001</c:v>
                </c:pt>
                <c:pt idx="22">
                  <c:v>147.46</c:v>
                </c:pt>
                <c:pt idx="23">
                  <c:v>146.97</c:v>
                </c:pt>
                <c:pt idx="24">
                  <c:v>145.13999999999999</c:v>
                </c:pt>
                <c:pt idx="25">
                  <c:v>144.55000000000001</c:v>
                </c:pt>
                <c:pt idx="26">
                  <c:v>144.87</c:v>
                </c:pt>
                <c:pt idx="27">
                  <c:v>146.5</c:v>
                </c:pt>
                <c:pt idx="28">
                  <c:v>144.25</c:v>
                </c:pt>
                <c:pt idx="29">
                  <c:v>145.32</c:v>
                </c:pt>
                <c:pt idx="30">
                  <c:v>147.13999999999999</c:v>
                </c:pt>
                <c:pt idx="31">
                  <c:v>145.61000000000001</c:v>
                </c:pt>
                <c:pt idx="32">
                  <c:v>146.56</c:v>
                </c:pt>
                <c:pt idx="33">
                  <c:v>146.85</c:v>
                </c:pt>
                <c:pt idx="34">
                  <c:v>147.35</c:v>
                </c:pt>
                <c:pt idx="35">
                  <c:v>146.44</c:v>
                </c:pt>
                <c:pt idx="36">
                  <c:v>145.59</c:v>
                </c:pt>
                <c:pt idx="37">
                  <c:v>146.47</c:v>
                </c:pt>
                <c:pt idx="38">
                  <c:v>145.34</c:v>
                </c:pt>
                <c:pt idx="39">
                  <c:v>144.62</c:v>
                </c:pt>
                <c:pt idx="40">
                  <c:v>145.05000000000001</c:v>
                </c:pt>
                <c:pt idx="41">
                  <c:v>142.43</c:v>
                </c:pt>
                <c:pt idx="42">
                  <c:v>141.66</c:v>
                </c:pt>
                <c:pt idx="43">
                  <c:v>142.21</c:v>
                </c:pt>
                <c:pt idx="44">
                  <c:v>142.05000000000001</c:v>
                </c:pt>
                <c:pt idx="45">
                  <c:v>145.11000000000001</c:v>
                </c:pt>
                <c:pt idx="46">
                  <c:v>141.38</c:v>
                </c:pt>
                <c:pt idx="47">
                  <c:v>144.05000000000001</c:v>
                </c:pt>
                <c:pt idx="48">
                  <c:v>142.66999999999999</c:v>
                </c:pt>
                <c:pt idx="49">
                  <c:v>141.59</c:v>
                </c:pt>
                <c:pt idx="50">
                  <c:v>140.79</c:v>
                </c:pt>
                <c:pt idx="51">
                  <c:v>140.15</c:v>
                </c:pt>
                <c:pt idx="52">
                  <c:v>138.53</c:v>
                </c:pt>
                <c:pt idx="53">
                  <c:v>139.02000000000001</c:v>
                </c:pt>
                <c:pt idx="54">
                  <c:v>138.82</c:v>
                </c:pt>
                <c:pt idx="55">
                  <c:v>138.85</c:v>
                </c:pt>
                <c:pt idx="56">
                  <c:v>139.63</c:v>
                </c:pt>
                <c:pt idx="57">
                  <c:v>140</c:v>
                </c:pt>
                <c:pt idx="58">
                  <c:v>138.25</c:v>
                </c:pt>
                <c:pt idx="59">
                  <c:v>139.08000000000001</c:v>
                </c:pt>
                <c:pt idx="60">
                  <c:v>138.26</c:v>
                </c:pt>
                <c:pt idx="61">
                  <c:v>139.77000000000001</c:v>
                </c:pt>
                <c:pt idx="62">
                  <c:v>140.22</c:v>
                </c:pt>
                <c:pt idx="64">
                  <c:v>137.96</c:v>
                </c:pt>
                <c:pt idx="65">
                  <c:v>138.15</c:v>
                </c:pt>
                <c:pt idx="66">
                  <c:v>139.08000000000001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51992"/>
        <c:axId val="537346896"/>
      </c:lineChart>
      <c:catAx>
        <c:axId val="537351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46896"/>
        <c:crosses val="autoZero"/>
        <c:auto val="1"/>
        <c:lblAlgn val="ctr"/>
        <c:lblOffset val="100"/>
        <c:noMultiLvlLbl val="0"/>
      </c:catAx>
      <c:valAx>
        <c:axId val="537346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5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34.090000000000003</c:v>
                </c:pt>
                <c:pt idx="1">
                  <c:v>34.380000000000003</c:v>
                </c:pt>
                <c:pt idx="2">
                  <c:v>34.270000000000003</c:v>
                </c:pt>
                <c:pt idx="3">
                  <c:v>33.94</c:v>
                </c:pt>
                <c:pt idx="4">
                  <c:v>33.56</c:v>
                </c:pt>
                <c:pt idx="5">
                  <c:v>33.799999999999997</c:v>
                </c:pt>
                <c:pt idx="6">
                  <c:v>33.26</c:v>
                </c:pt>
                <c:pt idx="7">
                  <c:v>33.25</c:v>
                </c:pt>
                <c:pt idx="8">
                  <c:v>33.44</c:v>
                </c:pt>
                <c:pt idx="9">
                  <c:v>33.68</c:v>
                </c:pt>
                <c:pt idx="10">
                  <c:v>34.04</c:v>
                </c:pt>
                <c:pt idx="11">
                  <c:v>33.22</c:v>
                </c:pt>
                <c:pt idx="12">
                  <c:v>32.68</c:v>
                </c:pt>
                <c:pt idx="13">
                  <c:v>32.57</c:v>
                </c:pt>
                <c:pt idx="14">
                  <c:v>32.39</c:v>
                </c:pt>
                <c:pt idx="15">
                  <c:v>32.9</c:v>
                </c:pt>
                <c:pt idx="17">
                  <c:v>33.549999999999997</c:v>
                </c:pt>
                <c:pt idx="18">
                  <c:v>33.42</c:v>
                </c:pt>
                <c:pt idx="19">
                  <c:v>32.9</c:v>
                </c:pt>
                <c:pt idx="20">
                  <c:v>33.47</c:v>
                </c:pt>
                <c:pt idx="21">
                  <c:v>33.75</c:v>
                </c:pt>
                <c:pt idx="22">
                  <c:v>33.71</c:v>
                </c:pt>
                <c:pt idx="23">
                  <c:v>32.58</c:v>
                </c:pt>
                <c:pt idx="24">
                  <c:v>33.590000000000003</c:v>
                </c:pt>
                <c:pt idx="25">
                  <c:v>33.43</c:v>
                </c:pt>
                <c:pt idx="26">
                  <c:v>33.51</c:v>
                </c:pt>
                <c:pt idx="27">
                  <c:v>34.42</c:v>
                </c:pt>
                <c:pt idx="28">
                  <c:v>35.81</c:v>
                </c:pt>
                <c:pt idx="29">
                  <c:v>35.630000000000003</c:v>
                </c:pt>
                <c:pt idx="30">
                  <c:v>35.94</c:v>
                </c:pt>
                <c:pt idx="31">
                  <c:v>35.799999999999997</c:v>
                </c:pt>
                <c:pt idx="32">
                  <c:v>36.5</c:v>
                </c:pt>
                <c:pt idx="33">
                  <c:v>35.93</c:v>
                </c:pt>
                <c:pt idx="34">
                  <c:v>36.590000000000003</c:v>
                </c:pt>
                <c:pt idx="35">
                  <c:v>35.71</c:v>
                </c:pt>
                <c:pt idx="36">
                  <c:v>35.46</c:v>
                </c:pt>
                <c:pt idx="37">
                  <c:v>35.49</c:v>
                </c:pt>
                <c:pt idx="38">
                  <c:v>34.69</c:v>
                </c:pt>
                <c:pt idx="39">
                  <c:v>34.950000000000003</c:v>
                </c:pt>
                <c:pt idx="40">
                  <c:v>34.630000000000003</c:v>
                </c:pt>
                <c:pt idx="41">
                  <c:v>34.76</c:v>
                </c:pt>
                <c:pt idx="42">
                  <c:v>33.89</c:v>
                </c:pt>
                <c:pt idx="43">
                  <c:v>33.520000000000003</c:v>
                </c:pt>
                <c:pt idx="44">
                  <c:v>33.14</c:v>
                </c:pt>
                <c:pt idx="45">
                  <c:v>32.590000000000003</c:v>
                </c:pt>
                <c:pt idx="46">
                  <c:v>33.35</c:v>
                </c:pt>
                <c:pt idx="47">
                  <c:v>33.29</c:v>
                </c:pt>
                <c:pt idx="48">
                  <c:v>33.54</c:v>
                </c:pt>
                <c:pt idx="49">
                  <c:v>33.67</c:v>
                </c:pt>
                <c:pt idx="50">
                  <c:v>33.49</c:v>
                </c:pt>
                <c:pt idx="51">
                  <c:v>33.31</c:v>
                </c:pt>
                <c:pt idx="52">
                  <c:v>32.869999999999997</c:v>
                </c:pt>
                <c:pt idx="53">
                  <c:v>32.270000000000003</c:v>
                </c:pt>
                <c:pt idx="54">
                  <c:v>32.76</c:v>
                </c:pt>
                <c:pt idx="55">
                  <c:v>32.6</c:v>
                </c:pt>
                <c:pt idx="56">
                  <c:v>33.4</c:v>
                </c:pt>
                <c:pt idx="57">
                  <c:v>33.229999999999997</c:v>
                </c:pt>
                <c:pt idx="58">
                  <c:v>33.44</c:v>
                </c:pt>
                <c:pt idx="59">
                  <c:v>33</c:v>
                </c:pt>
                <c:pt idx="60">
                  <c:v>31.38</c:v>
                </c:pt>
                <c:pt idx="61">
                  <c:v>30.5</c:v>
                </c:pt>
                <c:pt idx="62">
                  <c:v>31.21</c:v>
                </c:pt>
                <c:pt idx="63">
                  <c:v>31.32</c:v>
                </c:pt>
                <c:pt idx="64">
                  <c:v>30.44</c:v>
                </c:pt>
                <c:pt idx="65">
                  <c:v>30.45</c:v>
                </c:pt>
                <c:pt idx="66">
                  <c:v>30.65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53952"/>
        <c:axId val="537355128"/>
      </c:lineChart>
      <c:catAx>
        <c:axId val="537353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55128"/>
        <c:crosses val="autoZero"/>
        <c:auto val="1"/>
        <c:lblAlgn val="ctr"/>
        <c:lblOffset val="100"/>
        <c:noMultiLvlLbl val="0"/>
      </c:catAx>
      <c:valAx>
        <c:axId val="5373551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5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102.32</c:v>
                </c:pt>
                <c:pt idx="1">
                  <c:v>102.07</c:v>
                </c:pt>
                <c:pt idx="2">
                  <c:v>101.45</c:v>
                </c:pt>
                <c:pt idx="3">
                  <c:v>101.36</c:v>
                </c:pt>
                <c:pt idx="4">
                  <c:v>100.43</c:v>
                </c:pt>
                <c:pt idx="5">
                  <c:v>100.79</c:v>
                </c:pt>
                <c:pt idx="6">
                  <c:v>100.35</c:v>
                </c:pt>
                <c:pt idx="7">
                  <c:v>100.58</c:v>
                </c:pt>
                <c:pt idx="8">
                  <c:v>100.76</c:v>
                </c:pt>
                <c:pt idx="9">
                  <c:v>100.41</c:v>
                </c:pt>
                <c:pt idx="10">
                  <c:v>100.32</c:v>
                </c:pt>
                <c:pt idx="11">
                  <c:v>99.91</c:v>
                </c:pt>
                <c:pt idx="12">
                  <c:v>98.9</c:v>
                </c:pt>
                <c:pt idx="13">
                  <c:v>99.1</c:v>
                </c:pt>
                <c:pt idx="14">
                  <c:v>98.51</c:v>
                </c:pt>
                <c:pt idx="15">
                  <c:v>99.29</c:v>
                </c:pt>
                <c:pt idx="17">
                  <c:v>100.06</c:v>
                </c:pt>
                <c:pt idx="18">
                  <c:v>101.82</c:v>
                </c:pt>
                <c:pt idx="19">
                  <c:v>100.27</c:v>
                </c:pt>
                <c:pt idx="20">
                  <c:v>101.46</c:v>
                </c:pt>
                <c:pt idx="21">
                  <c:v>101.6</c:v>
                </c:pt>
                <c:pt idx="22">
                  <c:v>102.16</c:v>
                </c:pt>
                <c:pt idx="23">
                  <c:v>100.09</c:v>
                </c:pt>
                <c:pt idx="24">
                  <c:v>101.12</c:v>
                </c:pt>
                <c:pt idx="25">
                  <c:v>100.29</c:v>
                </c:pt>
                <c:pt idx="26">
                  <c:v>100.67</c:v>
                </c:pt>
                <c:pt idx="27">
                  <c:v>102.13</c:v>
                </c:pt>
                <c:pt idx="28">
                  <c:v>104.37</c:v>
                </c:pt>
                <c:pt idx="29">
                  <c:v>104.37</c:v>
                </c:pt>
                <c:pt idx="30">
                  <c:v>104.23</c:v>
                </c:pt>
                <c:pt idx="31">
                  <c:v>105.89</c:v>
                </c:pt>
                <c:pt idx="32">
                  <c:v>104.8</c:v>
                </c:pt>
                <c:pt idx="33">
                  <c:v>105.2</c:v>
                </c:pt>
                <c:pt idx="34">
                  <c:v>105.7</c:v>
                </c:pt>
                <c:pt idx="35">
                  <c:v>105.43</c:v>
                </c:pt>
                <c:pt idx="36">
                  <c:v>105.53</c:v>
                </c:pt>
                <c:pt idx="37">
                  <c:v>105</c:v>
                </c:pt>
                <c:pt idx="38">
                  <c:v>105.13</c:v>
                </c:pt>
                <c:pt idx="39">
                  <c:v>104.57</c:v>
                </c:pt>
                <c:pt idx="40">
                  <c:v>104.68</c:v>
                </c:pt>
                <c:pt idx="41">
                  <c:v>104.61</c:v>
                </c:pt>
                <c:pt idx="42">
                  <c:v>103.08</c:v>
                </c:pt>
                <c:pt idx="43">
                  <c:v>102.14</c:v>
                </c:pt>
                <c:pt idx="44">
                  <c:v>101.32</c:v>
                </c:pt>
                <c:pt idx="45">
                  <c:v>100.89</c:v>
                </c:pt>
                <c:pt idx="46">
                  <c:v>100.37</c:v>
                </c:pt>
                <c:pt idx="47">
                  <c:v>99.86</c:v>
                </c:pt>
                <c:pt idx="48">
                  <c:v>100.27</c:v>
                </c:pt>
                <c:pt idx="49">
                  <c:v>99.97</c:v>
                </c:pt>
                <c:pt idx="50">
                  <c:v>100.1</c:v>
                </c:pt>
                <c:pt idx="51">
                  <c:v>100.25</c:v>
                </c:pt>
                <c:pt idx="52">
                  <c:v>100.12</c:v>
                </c:pt>
                <c:pt idx="53">
                  <c:v>98.91</c:v>
                </c:pt>
                <c:pt idx="54">
                  <c:v>99.06</c:v>
                </c:pt>
                <c:pt idx="55">
                  <c:v>99.11</c:v>
                </c:pt>
                <c:pt idx="56">
                  <c:v>98.66</c:v>
                </c:pt>
                <c:pt idx="57">
                  <c:v>99.17</c:v>
                </c:pt>
                <c:pt idx="58">
                  <c:v>99.05</c:v>
                </c:pt>
                <c:pt idx="59">
                  <c:v>98.84</c:v>
                </c:pt>
                <c:pt idx="60">
                  <c:v>97.49</c:v>
                </c:pt>
                <c:pt idx="61">
                  <c:v>96.29</c:v>
                </c:pt>
                <c:pt idx="62">
                  <c:v>96.83</c:v>
                </c:pt>
                <c:pt idx="63">
                  <c:v>96.75</c:v>
                </c:pt>
                <c:pt idx="64">
                  <c:v>96.18</c:v>
                </c:pt>
                <c:pt idx="65">
                  <c:v>96.6</c:v>
                </c:pt>
                <c:pt idx="66">
                  <c:v>96.9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55912"/>
        <c:axId val="537348464"/>
      </c:lineChart>
      <c:dateAx>
        <c:axId val="537355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48464"/>
        <c:crosses val="autoZero"/>
        <c:auto val="1"/>
        <c:lblOffset val="100"/>
        <c:baseTimeUnit val="days"/>
      </c:dateAx>
      <c:valAx>
        <c:axId val="537348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5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140.68</c:v>
                </c:pt>
                <c:pt idx="1">
                  <c:v>140.4</c:v>
                </c:pt>
                <c:pt idx="2">
                  <c:v>136.94</c:v>
                </c:pt>
                <c:pt idx="3">
                  <c:v>138.15</c:v>
                </c:pt>
                <c:pt idx="4">
                  <c:v>136.84</c:v>
                </c:pt>
                <c:pt idx="5">
                  <c:v>136.04</c:v>
                </c:pt>
                <c:pt idx="6">
                  <c:v>134.53</c:v>
                </c:pt>
                <c:pt idx="7">
                  <c:v>133.66999999999999</c:v>
                </c:pt>
                <c:pt idx="8">
                  <c:v>134</c:v>
                </c:pt>
                <c:pt idx="9">
                  <c:v>132.97999999999999</c:v>
                </c:pt>
                <c:pt idx="10">
                  <c:v>133.41999999999999</c:v>
                </c:pt>
                <c:pt idx="11">
                  <c:v>132.59</c:v>
                </c:pt>
                <c:pt idx="12">
                  <c:v>130.41999999999999</c:v>
                </c:pt>
                <c:pt idx="13">
                  <c:v>130.94</c:v>
                </c:pt>
                <c:pt idx="14">
                  <c:v>130</c:v>
                </c:pt>
                <c:pt idx="15">
                  <c:v>130.51</c:v>
                </c:pt>
                <c:pt idx="16">
                  <c:v>129.56</c:v>
                </c:pt>
                <c:pt idx="17">
                  <c:v>130.63999999999999</c:v>
                </c:pt>
                <c:pt idx="18">
                  <c:v>129</c:v>
                </c:pt>
                <c:pt idx="19">
                  <c:v>129.74</c:v>
                </c:pt>
                <c:pt idx="20">
                  <c:v>130.69</c:v>
                </c:pt>
                <c:pt idx="21">
                  <c:v>133.57</c:v>
                </c:pt>
                <c:pt idx="22">
                  <c:v>132.66999999999999</c:v>
                </c:pt>
                <c:pt idx="23">
                  <c:v>132.04</c:v>
                </c:pt>
                <c:pt idx="24">
                  <c:v>132.31</c:v>
                </c:pt>
                <c:pt idx="25">
                  <c:v>132.03</c:v>
                </c:pt>
                <c:pt idx="26">
                  <c:v>132.46</c:v>
                </c:pt>
                <c:pt idx="27">
                  <c:v>132.1</c:v>
                </c:pt>
                <c:pt idx="28">
                  <c:v>131.68</c:v>
                </c:pt>
                <c:pt idx="29">
                  <c:v>132.07</c:v>
                </c:pt>
                <c:pt idx="30">
                  <c:v>132.80000000000001</c:v>
                </c:pt>
                <c:pt idx="31">
                  <c:v>134.24</c:v>
                </c:pt>
                <c:pt idx="32">
                  <c:v>133.78</c:v>
                </c:pt>
                <c:pt idx="33">
                  <c:v>134.13</c:v>
                </c:pt>
                <c:pt idx="34">
                  <c:v>132.96</c:v>
                </c:pt>
                <c:pt idx="35">
                  <c:v>133.93</c:v>
                </c:pt>
                <c:pt idx="36">
                  <c:v>130.5</c:v>
                </c:pt>
                <c:pt idx="37">
                  <c:v>127.81</c:v>
                </c:pt>
                <c:pt idx="38">
                  <c:v>127.33</c:v>
                </c:pt>
                <c:pt idx="39">
                  <c:v>127.98</c:v>
                </c:pt>
                <c:pt idx="40">
                  <c:v>127.76</c:v>
                </c:pt>
                <c:pt idx="41">
                  <c:v>126.8</c:v>
                </c:pt>
                <c:pt idx="42">
                  <c:v>126.33</c:v>
                </c:pt>
                <c:pt idx="43">
                  <c:v>125.68</c:v>
                </c:pt>
                <c:pt idx="44">
                  <c:v>126.87</c:v>
                </c:pt>
                <c:pt idx="45">
                  <c:v>128.03</c:v>
                </c:pt>
                <c:pt idx="46">
                  <c:v>127.04</c:v>
                </c:pt>
                <c:pt idx="47">
                  <c:v>129.49</c:v>
                </c:pt>
                <c:pt idx="48">
                  <c:v>129.91999999999999</c:v>
                </c:pt>
                <c:pt idx="49">
                  <c:v>128.9</c:v>
                </c:pt>
                <c:pt idx="50">
                  <c:v>129.68</c:v>
                </c:pt>
                <c:pt idx="51">
                  <c:v>129.83000000000001</c:v>
                </c:pt>
                <c:pt idx="52">
                  <c:v>128.91999999999999</c:v>
                </c:pt>
                <c:pt idx="53">
                  <c:v>128.59</c:v>
                </c:pt>
                <c:pt idx="54">
                  <c:v>129.79</c:v>
                </c:pt>
                <c:pt idx="55">
                  <c:v>128.02000000000001</c:v>
                </c:pt>
                <c:pt idx="56">
                  <c:v>126.74</c:v>
                </c:pt>
                <c:pt idx="57">
                  <c:v>126.72</c:v>
                </c:pt>
                <c:pt idx="58">
                  <c:v>124.53</c:v>
                </c:pt>
                <c:pt idx="59">
                  <c:v>124.9</c:v>
                </c:pt>
                <c:pt idx="60">
                  <c:v>124.85</c:v>
                </c:pt>
                <c:pt idx="61">
                  <c:v>125.22</c:v>
                </c:pt>
                <c:pt idx="62">
                  <c:v>125.1</c:v>
                </c:pt>
                <c:pt idx="63">
                  <c:v>122.09</c:v>
                </c:pt>
                <c:pt idx="64">
                  <c:v>121.1</c:v>
                </c:pt>
                <c:pt idx="66">
                  <c:v>121.66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47288"/>
        <c:axId val="537348072"/>
      </c:lineChart>
      <c:dateAx>
        <c:axId val="537347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48072"/>
        <c:crosses val="autoZero"/>
        <c:auto val="1"/>
        <c:lblOffset val="100"/>
        <c:baseTimeUnit val="days"/>
      </c:dateAx>
      <c:valAx>
        <c:axId val="5373480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34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08"/>
  <sheetViews>
    <sheetView zoomScaleNormal="100" workbookViewId="0">
      <pane ySplit="1" topLeftCell="A194" activePane="bottomLeft" state="frozen"/>
      <selection pane="bottomLeft" activeCell="M211" sqref="M211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87</v>
      </c>
      <c r="C1" s="367" t="s">
        <v>139</v>
      </c>
      <c r="D1" s="369" t="s">
        <v>141</v>
      </c>
      <c r="E1" s="369" t="s">
        <v>148</v>
      </c>
      <c r="F1" s="369" t="s">
        <v>161</v>
      </c>
      <c r="G1" s="369" t="s">
        <v>162</v>
      </c>
      <c r="H1" s="369" t="s">
        <v>163</v>
      </c>
      <c r="I1" s="367" t="s">
        <v>86</v>
      </c>
      <c r="J1" s="367" t="s">
        <v>88</v>
      </c>
      <c r="K1" s="367" t="s">
        <v>138</v>
      </c>
      <c r="L1" s="367" t="s">
        <v>140</v>
      </c>
      <c r="M1" s="370" t="s">
        <v>97</v>
      </c>
      <c r="N1" s="370" t="s">
        <v>76</v>
      </c>
      <c r="O1" s="367" t="s">
        <v>157</v>
      </c>
      <c r="P1" s="371" t="s">
        <v>218</v>
      </c>
      <c r="Q1" s="371" t="s">
        <v>219</v>
      </c>
      <c r="R1" s="371" t="s">
        <v>220</v>
      </c>
      <c r="S1" s="371" t="s">
        <v>314</v>
      </c>
      <c r="T1" s="371" t="s">
        <v>315</v>
      </c>
      <c r="U1" s="230" t="s">
        <v>158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-67544.840000000026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126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8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8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7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7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7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5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5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5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8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  <row r="206" spans="2:20" ht="20.100000000000001" customHeight="1" x14ac:dyDescent="0.25">
      <c r="B206" s="264">
        <v>42529</v>
      </c>
      <c r="C206" s="265">
        <v>2119.12</v>
      </c>
      <c r="D206" s="178">
        <f>(C206-C205)/C205</f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>(F206-F205)/F205</f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>K206/I205</f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</row>
    <row r="207" spans="2:20" ht="20.100000000000001" customHeight="1" x14ac:dyDescent="0.25">
      <c r="B207" s="264">
        <v>42530</v>
      </c>
      <c r="C207" s="265">
        <v>2115.48</v>
      </c>
      <c r="D207" s="178">
        <f>(C207-C206)/C206</f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>(F207-F206)/F206</f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>K207/I206</f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</row>
    <row r="208" spans="2:20" ht="20.100000000000001" customHeight="1" x14ac:dyDescent="0.25">
      <c r="B208" s="264">
        <v>42531</v>
      </c>
      <c r="C208" s="265">
        <v>2096.0700000000002</v>
      </c>
      <c r="D208" s="178">
        <f>(C208-C207)/C207</f>
        <v>-9.1752226445061431E-3</v>
      </c>
      <c r="E208" s="266">
        <f t="shared" ref="E208" si="161">(C208-$C$2)/$C$2</f>
        <v>-3.0298129792050619E-3</v>
      </c>
      <c r="F208" s="267">
        <v>4894.54</v>
      </c>
      <c r="G208" s="178">
        <f>(F208-F207)/F207</f>
        <v>-1.2920959704433242E-2</v>
      </c>
      <c r="H208" s="268">
        <f>(F208-F$2)/F$2</f>
        <v>-3.8721841428206664E-2</v>
      </c>
      <c r="I208" s="269">
        <v>332455.15999999997</v>
      </c>
      <c r="J208" s="270">
        <v>400000</v>
      </c>
      <c r="K208" s="270">
        <f>I208-I207-J208+J207</f>
        <v>-10882.850000000035</v>
      </c>
      <c r="L208" s="178">
        <f>K208/I207</f>
        <v>-3.1697189600417487E-2</v>
      </c>
      <c r="M208" s="271">
        <f t="shared" ref="M208" si="162">I208-J208</f>
        <v>-67544.840000000026</v>
      </c>
      <c r="N208" s="272">
        <f t="shared" ref="N208" si="163">M208/J208</f>
        <v>-0.16886210000000007</v>
      </c>
      <c r="O208" s="271" t="b">
        <f t="shared" ref="O208" si="164">L208&gt;D208</f>
        <v>0</v>
      </c>
      <c r="P208" s="272">
        <f>COUNTIF(O$2:O208, TRUE)/(COUNTIF(O$2:O208,FALSE) + COUNTIF(O$2:O208, TRUE))</f>
        <v>0.48792270531400966</v>
      </c>
      <c r="Q208" s="270">
        <v>258667.11</v>
      </c>
      <c r="R208" s="270">
        <f t="shared" ref="R208" si="165">I208-Q208</f>
        <v>73788.049999999988</v>
      </c>
      <c r="S208" s="270">
        <v>-77190.820000000007</v>
      </c>
      <c r="T208" s="270">
        <f>M208-S208</f>
        <v>9645.9799999999814</v>
      </c>
    </row>
  </sheetData>
  <conditionalFormatting sqref="L209:L1048576 L1:L2">
    <cfRule type="colorScale" priority="1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8">
    <cfRule type="colorScale" priority="1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08">
    <cfRule type="colorScale" priority="1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08">
    <cfRule type="colorScale" priority="1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8">
    <cfRule type="colorScale" priority="16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D225" sqref="D225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95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96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136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137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69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69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69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69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137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126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137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137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137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137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137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137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137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137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137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137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137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137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137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137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69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69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137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137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137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137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137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137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137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137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137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20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20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  <c r="S210" s="25" t="s">
        <v>320</v>
      </c>
    </row>
    <row r="211" spans="1:20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  <c r="S211" s="461">
        <v>2015</v>
      </c>
      <c r="T211" s="461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2">
        <v>42278</v>
      </c>
      <c r="T212" s="461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2">
        <v>42309</v>
      </c>
      <c r="T213" s="461">
        <v>0.26</v>
      </c>
    </row>
    <row r="214" spans="1:20" ht="18" customHeight="1" x14ac:dyDescent="0.25">
      <c r="M214" s="29" t="s">
        <v>134</v>
      </c>
      <c r="N214" s="145">
        <f>SUM(N1:N212)</f>
        <v>-4016.5199999999459</v>
      </c>
      <c r="S214" s="462">
        <v>42339</v>
      </c>
      <c r="T214" s="461">
        <v>0.23</v>
      </c>
    </row>
    <row r="215" spans="1:20" ht="18" customHeight="1" x14ac:dyDescent="0.25">
      <c r="M215" s="26" t="s">
        <v>160</v>
      </c>
      <c r="N215" s="144">
        <f>T221</f>
        <v>1005.8000000000001</v>
      </c>
      <c r="S215" s="462">
        <v>42370</v>
      </c>
      <c r="T215" s="461">
        <v>0.08</v>
      </c>
    </row>
    <row r="216" spans="1:20" ht="18" customHeight="1" x14ac:dyDescent="0.25">
      <c r="M216" s="26" t="s">
        <v>133</v>
      </c>
      <c r="N216" s="145">
        <f>SUM(ACTIVE!L:L)</f>
        <v>-65344.101999999613</v>
      </c>
      <c r="S216" s="462">
        <v>42401</v>
      </c>
      <c r="T216" s="461">
        <v>0.57999999999999996</v>
      </c>
    </row>
    <row r="217" spans="1:20" ht="18" customHeight="1" x14ac:dyDescent="0.25">
      <c r="S217" s="462">
        <v>42430</v>
      </c>
      <c r="T217" s="461">
        <v>0.68</v>
      </c>
    </row>
    <row r="218" spans="1:20" ht="18" customHeight="1" x14ac:dyDescent="0.25">
      <c r="M218" s="26" t="s">
        <v>151</v>
      </c>
      <c r="N218" s="145">
        <f>SUM(N213:N216)</f>
        <v>-67544.811999999554</v>
      </c>
      <c r="S218" s="462">
        <v>42461</v>
      </c>
      <c r="T218" s="461">
        <v>0.37</v>
      </c>
    </row>
    <row r="219" spans="1:20" ht="18" customHeight="1" x14ac:dyDescent="0.25">
      <c r="M219" s="26" t="s">
        <v>152</v>
      </c>
      <c r="N219" s="145">
        <f>Balance!U2</f>
        <v>-67544.840000000026</v>
      </c>
      <c r="P219" s="379">
        <v>0.02</v>
      </c>
      <c r="Q219" s="380">
        <v>42449</v>
      </c>
      <c r="S219" s="462">
        <v>42491</v>
      </c>
      <c r="T219" s="461">
        <v>0.13</v>
      </c>
    </row>
    <row r="220" spans="1:20" ht="18" customHeight="1" x14ac:dyDescent="0.25">
      <c r="M220" s="26" t="s">
        <v>223</v>
      </c>
      <c r="N220" s="378">
        <v>0.03</v>
      </c>
      <c r="O220" s="374"/>
      <c r="P220" s="379">
        <v>0.01</v>
      </c>
      <c r="Q220" s="380">
        <v>42451</v>
      </c>
    </row>
    <row r="221" spans="1:20" ht="18" customHeight="1" x14ac:dyDescent="0.25">
      <c r="P221" s="394"/>
      <c r="Q221" s="395"/>
      <c r="S221" s="463" t="s">
        <v>81</v>
      </c>
      <c r="T221" s="461">
        <f>SUM(T211:T219)</f>
        <v>1005.8000000000001</v>
      </c>
    </row>
    <row r="222" spans="1:20" ht="18" customHeight="1" x14ac:dyDescent="0.25">
      <c r="M222" s="26" t="s">
        <v>135</v>
      </c>
      <c r="N222" s="253">
        <f>N218-N220-N219</f>
        <v>-1.9999995274702087E-3</v>
      </c>
    </row>
  </sheetData>
  <mergeCells count="3">
    <mergeCell ref="B12:B13"/>
    <mergeCell ref="B14:B15"/>
    <mergeCell ref="B163:B164"/>
  </mergeCells>
  <conditionalFormatting sqref="Q13">
    <cfRule type="expression" dxfId="706" priority="5">
      <formula>#REF!&gt;0</formula>
    </cfRule>
    <cfRule type="expression" dxfId="705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tabSelected="1" zoomScaleNormal="100" workbookViewId="0">
      <pane ySplit="1" topLeftCell="A14" activePane="bottomLeft" state="frozen"/>
      <selection pane="bottomLeft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9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144</v>
      </c>
      <c r="B1" s="60" t="s">
        <v>92</v>
      </c>
      <c r="C1" s="60"/>
      <c r="D1" s="57"/>
      <c r="E1" s="57" t="s">
        <v>72</v>
      </c>
      <c r="F1" s="262" t="s">
        <v>150</v>
      </c>
      <c r="G1" s="262" t="s">
        <v>73</v>
      </c>
      <c r="H1" s="57" t="s">
        <v>57</v>
      </c>
      <c r="I1" s="58" t="s">
        <v>74</v>
      </c>
      <c r="J1" s="407" t="s">
        <v>210</v>
      </c>
      <c r="K1" s="392" t="s">
        <v>280</v>
      </c>
      <c r="L1" s="58" t="s">
        <v>205</v>
      </c>
      <c r="M1" s="57" t="s">
        <v>70</v>
      </c>
      <c r="N1" s="58" t="s">
        <v>93</v>
      </c>
      <c r="O1" s="392" t="s">
        <v>279</v>
      </c>
    </row>
    <row r="2" spans="1:18" ht="18.95" customHeight="1" x14ac:dyDescent="0.25">
      <c r="A2" s="51"/>
      <c r="B2" s="51"/>
      <c r="C2" s="52"/>
      <c r="E2" s="23" t="s">
        <v>10</v>
      </c>
      <c r="F2" s="263">
        <v>9.49</v>
      </c>
      <c r="G2" s="263">
        <v>9.49</v>
      </c>
      <c r="H2" s="354">
        <v>0</v>
      </c>
      <c r="I2" s="49">
        <v>0</v>
      </c>
      <c r="J2" s="408">
        <v>0</v>
      </c>
      <c r="K2" s="393">
        <v>0</v>
      </c>
      <c r="L2" s="408">
        <v>816.42999999999302</v>
      </c>
      <c r="M2" s="197"/>
      <c r="N2" s="405" t="str">
        <f>HYPERLINK("http://finance.yahoo.com/q?s=" &amp; G2, "Link")</f>
        <v>Link</v>
      </c>
      <c r="O2" s="393">
        <v>1.2200000000000001E-2</v>
      </c>
    </row>
    <row r="3" spans="1:18" ht="18.95" customHeight="1" x14ac:dyDescent="0.25">
      <c r="A3" s="51"/>
      <c r="B3" s="51"/>
      <c r="C3" s="52"/>
      <c r="D3" s="53"/>
      <c r="E3" s="23" t="s">
        <v>274</v>
      </c>
      <c r="F3" s="263">
        <v>98.83</v>
      </c>
      <c r="G3" s="263">
        <v>90.452000000000012</v>
      </c>
      <c r="H3" s="354">
        <v>25</v>
      </c>
      <c r="I3" s="49">
        <v>2261.3000000000002</v>
      </c>
      <c r="J3" s="408">
        <v>209.44999999999982</v>
      </c>
      <c r="K3" s="393">
        <v>9.2623712024056795E-2</v>
      </c>
      <c r="L3" s="408">
        <v>209.44999999999982</v>
      </c>
      <c r="M3" s="396"/>
      <c r="N3" s="405" t="str">
        <f>HYPERLINK("http://finance.yahoo.com/q?s=" &amp; G3, "Link")</f>
        <v>Link</v>
      </c>
      <c r="O3" s="393">
        <v>2.3599999999999999E-2</v>
      </c>
      <c r="P3" s="49"/>
      <c r="Q3" s="169"/>
    </row>
    <row r="4" spans="1:18" ht="18.95" customHeight="1" x14ac:dyDescent="0.25">
      <c r="A4" s="51"/>
      <c r="B4" s="51"/>
      <c r="C4" s="52"/>
      <c r="D4" s="53"/>
      <c r="E4" s="23" t="s">
        <v>45</v>
      </c>
      <c r="F4" s="263">
        <v>67.459999999999994</v>
      </c>
      <c r="G4" s="263">
        <v>67.459999999999994</v>
      </c>
      <c r="H4" s="354">
        <v>0</v>
      </c>
      <c r="I4" s="49">
        <v>0</v>
      </c>
      <c r="J4" s="408">
        <v>0</v>
      </c>
      <c r="K4" s="393">
        <v>0</v>
      </c>
      <c r="L4" s="408">
        <v>523.61999999999898</v>
      </c>
      <c r="M4" s="206"/>
      <c r="N4" s="405" t="str">
        <f>HYPERLINK("http://finance.yahoo.com/q?s=" &amp; G4, "Link")</f>
        <v>Link</v>
      </c>
      <c r="O4" s="393">
        <v>1.95E-2</v>
      </c>
      <c r="Q4" s="169"/>
    </row>
    <row r="5" spans="1:18" ht="18.95" customHeight="1" x14ac:dyDescent="0.25">
      <c r="A5" s="51"/>
      <c r="B5" s="51"/>
      <c r="C5" s="52"/>
      <c r="D5" s="53"/>
      <c r="E5" s="23" t="s">
        <v>33</v>
      </c>
      <c r="F5" s="263">
        <v>160.82</v>
      </c>
      <c r="G5" s="263">
        <v>160.82</v>
      </c>
      <c r="H5" s="354">
        <v>0</v>
      </c>
      <c r="I5" s="49">
        <v>0</v>
      </c>
      <c r="J5" s="408">
        <v>0</v>
      </c>
      <c r="K5" s="393">
        <v>0</v>
      </c>
      <c r="L5" s="408">
        <v>780.73999999999796</v>
      </c>
      <c r="M5" s="166"/>
      <c r="N5" s="405" t="str">
        <f>HYPERLINK("http://finance.yahoo.com/q?s=" &amp; G5, "Link")</f>
        <v>Link</v>
      </c>
      <c r="O5" s="393">
        <v>1.23E-2</v>
      </c>
      <c r="Q5" s="152"/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246.13</v>
      </c>
      <c r="G6" s="263">
        <v>246.13</v>
      </c>
      <c r="H6" s="354">
        <v>0</v>
      </c>
      <c r="I6" s="49">
        <v>0</v>
      </c>
      <c r="J6" s="408">
        <v>0</v>
      </c>
      <c r="K6" s="393">
        <v>0</v>
      </c>
      <c r="L6" s="408">
        <v>1659.3600000000079</v>
      </c>
      <c r="M6" s="166"/>
      <c r="N6" s="405" t="str">
        <f>HYPERLINK("http://finance.yahoo.com/q?s=" &amp; G6, "Link")</f>
        <v>Link</v>
      </c>
      <c r="O6" s="404">
        <v>0</v>
      </c>
      <c r="Q6" s="152"/>
    </row>
    <row r="7" spans="1:18" ht="18.95" customHeight="1" x14ac:dyDescent="0.25">
      <c r="A7" s="52"/>
      <c r="B7" s="159"/>
      <c r="C7" s="355"/>
      <c r="E7" s="23" t="s">
        <v>52</v>
      </c>
      <c r="F7" s="263">
        <v>78.53</v>
      </c>
      <c r="G7" s="263">
        <v>77.171599999999998</v>
      </c>
      <c r="H7" s="354">
        <v>25</v>
      </c>
      <c r="I7" s="49">
        <v>1929.29</v>
      </c>
      <c r="J7" s="408">
        <v>33.960000000000036</v>
      </c>
      <c r="K7" s="393">
        <v>1.7602330390972885E-2</v>
      </c>
      <c r="L7" s="408">
        <v>33.960000000000036</v>
      </c>
      <c r="M7" s="396"/>
      <c r="N7" s="405" t="str">
        <f>HYPERLINK("http://finance.yahoo.com/q?s=" &amp; G7, "Link")</f>
        <v>Link</v>
      </c>
      <c r="O7" s="404">
        <v>2.23E-2</v>
      </c>
      <c r="Q7" s="152"/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59.19</v>
      </c>
      <c r="G8" s="263">
        <v>59.19</v>
      </c>
      <c r="H8" s="354">
        <v>0</v>
      </c>
      <c r="I8" s="49">
        <v>0</v>
      </c>
      <c r="J8" s="408">
        <v>0</v>
      </c>
      <c r="K8" s="393">
        <v>0</v>
      </c>
      <c r="L8" s="408">
        <v>121.94999999999982</v>
      </c>
      <c r="M8" s="198"/>
      <c r="N8" s="405" t="str">
        <f>HYPERLINK("http://finance.yahoo.com/q?s=" &amp; G8, "Link")</f>
        <v>Link</v>
      </c>
      <c r="O8" s="393">
        <v>1.9599999999999999E-2</v>
      </c>
      <c r="Q8" s="152"/>
    </row>
    <row r="9" spans="1:18" ht="18.95" customHeight="1" x14ac:dyDescent="0.25">
      <c r="A9" s="51"/>
      <c r="B9" s="51"/>
      <c r="C9" s="52"/>
      <c r="E9" s="23" t="s">
        <v>17</v>
      </c>
      <c r="F9" s="263">
        <v>14.51</v>
      </c>
      <c r="G9" s="263">
        <v>29.500230263157878</v>
      </c>
      <c r="H9" s="354">
        <v>1520</v>
      </c>
      <c r="I9" s="49">
        <v>44840.349999999977</v>
      </c>
      <c r="J9" s="408">
        <v>-22785.149999999976</v>
      </c>
      <c r="K9" s="393">
        <v>-0.5081394324531362</v>
      </c>
      <c r="L9" s="408">
        <v>-22785.149999999976</v>
      </c>
      <c r="M9" s="198" t="s">
        <v>187</v>
      </c>
      <c r="N9" s="405" t="str">
        <f>HYPERLINK("http://finance.yahoo.com/q?s=" &amp; G9, "Link")</f>
        <v>Link</v>
      </c>
      <c r="O9" s="393">
        <v>0</v>
      </c>
      <c r="Q9" s="152"/>
    </row>
    <row r="10" spans="1:18" ht="18.95" customHeight="1" x14ac:dyDescent="0.25">
      <c r="A10" s="51"/>
      <c r="B10" s="52"/>
      <c r="C10" s="52"/>
      <c r="E10" s="23" t="s">
        <v>32</v>
      </c>
      <c r="F10" s="263">
        <v>42.04</v>
      </c>
      <c r="G10" s="263">
        <v>42.359750000000005</v>
      </c>
      <c r="H10" s="50">
        <v>200</v>
      </c>
      <c r="I10" s="49">
        <v>8471.9500000000007</v>
      </c>
      <c r="J10" s="408">
        <v>-63.950000000000728</v>
      </c>
      <c r="K10" s="393">
        <v>-7.5484392613272304E-3</v>
      </c>
      <c r="L10" s="408">
        <v>141.06999999999925</v>
      </c>
      <c r="M10" s="196"/>
      <c r="N10" s="405" t="str">
        <f>HYPERLINK("http://finance.yahoo.com/q?s=" &amp; G10, "Link")</f>
        <v>Link</v>
      </c>
      <c r="O10" s="393">
        <v>1.3100000000000001E-2</v>
      </c>
      <c r="Q10" s="169"/>
      <c r="R10" s="49"/>
    </row>
    <row r="11" spans="1:18" ht="18.95" customHeight="1" x14ac:dyDescent="0.25">
      <c r="A11" s="51"/>
      <c r="B11" s="51"/>
      <c r="C11" s="52"/>
      <c r="D11" s="53"/>
      <c r="E11" s="23" t="s">
        <v>63</v>
      </c>
      <c r="F11" s="263">
        <v>97.34</v>
      </c>
      <c r="G11" s="263">
        <v>92.174000000000035</v>
      </c>
      <c r="H11" s="354">
        <v>15</v>
      </c>
      <c r="I11" s="49">
        <v>1382.6100000000006</v>
      </c>
      <c r="J11" s="408">
        <v>77.489999999999554</v>
      </c>
      <c r="K11" s="393">
        <v>5.6046173541345348E-2</v>
      </c>
      <c r="L11" s="408">
        <v>77.489999999999554</v>
      </c>
      <c r="M11" s="197"/>
      <c r="N11" s="405" t="str">
        <f>HYPERLINK("http://finance.yahoo.com/q?s=" &amp; G11, "Link")</f>
        <v>Link</v>
      </c>
      <c r="O11" s="404">
        <v>1.44E-2</v>
      </c>
      <c r="Q11" s="152"/>
    </row>
    <row r="12" spans="1:18" ht="18.95" customHeight="1" x14ac:dyDescent="0.25">
      <c r="A12" s="51"/>
      <c r="B12" s="51"/>
      <c r="C12" s="52"/>
      <c r="D12" s="53"/>
      <c r="E12" s="23" t="s">
        <v>246</v>
      </c>
      <c r="F12" s="263">
        <v>13.1</v>
      </c>
      <c r="G12" s="263">
        <v>13.2903</v>
      </c>
      <c r="H12" s="354">
        <v>100</v>
      </c>
      <c r="I12" s="49">
        <v>1329.03</v>
      </c>
      <c r="J12" s="408">
        <v>-19.029999999999973</v>
      </c>
      <c r="K12" s="393">
        <v>-1.4318713648299931E-2</v>
      </c>
      <c r="L12" s="408">
        <v>-19.029999999999973</v>
      </c>
      <c r="M12" s="165" t="s">
        <v>252</v>
      </c>
      <c r="N12" s="405" t="str">
        <f>HYPERLINK("http://finance.yahoo.com/q?s=" &amp; G12, "Link")</f>
        <v>Link</v>
      </c>
      <c r="O12" s="393">
        <v>4.5499999999999999E-2</v>
      </c>
      <c r="Q12" s="152"/>
    </row>
    <row r="13" spans="1:18" ht="18.95" customHeight="1" x14ac:dyDescent="0.25">
      <c r="A13" s="51"/>
      <c r="B13" s="51"/>
      <c r="C13" s="52"/>
      <c r="E13" s="23" t="s">
        <v>9</v>
      </c>
      <c r="F13" s="263">
        <v>5.1100000000000003</v>
      </c>
      <c r="G13" s="263">
        <v>5.1100000000000003</v>
      </c>
      <c r="H13" s="354">
        <v>0</v>
      </c>
      <c r="I13" s="49">
        <v>0</v>
      </c>
      <c r="J13" s="408">
        <v>0</v>
      </c>
      <c r="K13" s="393">
        <v>0</v>
      </c>
      <c r="L13" s="408">
        <v>434.93000000000029</v>
      </c>
      <c r="M13" s="197"/>
      <c r="N13" s="405" t="str">
        <f>HYPERLINK("http://finance.yahoo.com/q?s=" &amp; G13, "Link")</f>
        <v>Link</v>
      </c>
      <c r="O13" s="393">
        <v>8.09E-2</v>
      </c>
      <c r="Q13" s="152"/>
    </row>
    <row r="14" spans="1:18" ht="18.95" customHeight="1" x14ac:dyDescent="0.25">
      <c r="A14" s="52"/>
      <c r="B14" s="52"/>
      <c r="C14" s="52"/>
      <c r="D14" s="53"/>
      <c r="E14" s="23" t="s">
        <v>55</v>
      </c>
      <c r="F14" s="263">
        <v>84.45</v>
      </c>
      <c r="G14" s="263">
        <v>92.822999999999993</v>
      </c>
      <c r="H14" s="354">
        <v>100</v>
      </c>
      <c r="I14" s="49">
        <v>9282.2999999999993</v>
      </c>
      <c r="J14" s="408">
        <v>-837.29999999999927</v>
      </c>
      <c r="K14" s="393">
        <v>-9.0203936524352699E-2</v>
      </c>
      <c r="L14" s="408">
        <v>-837.29999999999927</v>
      </c>
      <c r="M14" s="197"/>
      <c r="N14" s="405" t="str">
        <f>HYPERLINK("http://finance.yahoo.com/q?s=" &amp; G14, "Link")</f>
        <v>Link</v>
      </c>
      <c r="O14" s="404">
        <v>2.1499999999999998E-2</v>
      </c>
      <c r="Q14" s="152"/>
    </row>
    <row r="15" spans="1:18" ht="18.95" customHeight="1" x14ac:dyDescent="0.25">
      <c r="A15" s="51"/>
      <c r="B15" s="51"/>
      <c r="C15" s="52"/>
      <c r="E15" s="23" t="s">
        <v>191</v>
      </c>
      <c r="F15" s="263">
        <v>65.41</v>
      </c>
      <c r="G15" s="263">
        <v>65.41</v>
      </c>
      <c r="H15" s="354">
        <v>0</v>
      </c>
      <c r="I15" s="49">
        <v>0</v>
      </c>
      <c r="J15" s="408">
        <v>0</v>
      </c>
      <c r="K15" s="393">
        <v>0</v>
      </c>
      <c r="L15" s="408">
        <v>49.949999999999818</v>
      </c>
      <c r="M15" s="206"/>
      <c r="N15" s="405" t="str">
        <f>HYPERLINK("http://finance.yahoo.com/q?s=" &amp; G15, "Link")</f>
        <v>Link</v>
      </c>
      <c r="O15" s="393">
        <v>2.8899999999999999E-2</v>
      </c>
      <c r="Q15" s="152"/>
    </row>
    <row r="16" spans="1:18" ht="18.95" customHeight="1" x14ac:dyDescent="0.25">
      <c r="A16" s="51"/>
      <c r="B16" s="51"/>
      <c r="C16" s="52"/>
      <c r="D16" s="53"/>
      <c r="E16" s="23" t="s">
        <v>56</v>
      </c>
      <c r="F16" s="263">
        <v>29.06</v>
      </c>
      <c r="G16" s="263">
        <v>29.06</v>
      </c>
      <c r="H16" s="354">
        <v>0</v>
      </c>
      <c r="I16" s="49">
        <v>0</v>
      </c>
      <c r="J16" s="408">
        <v>0</v>
      </c>
      <c r="K16" s="393">
        <v>0</v>
      </c>
      <c r="L16" s="408">
        <v>36.819999999999709</v>
      </c>
      <c r="M16" s="465"/>
      <c r="N16" s="405" t="str">
        <f>HYPERLINK("http://finance.yahoo.com/q?s=" &amp; G16, "Link")</f>
        <v>Link</v>
      </c>
      <c r="O16" s="404">
        <v>5.0700000000000002E-2</v>
      </c>
      <c r="P16" s="361"/>
      <c r="Q16" s="169"/>
    </row>
    <row r="17" spans="1:21" ht="18.95" customHeight="1" x14ac:dyDescent="0.25">
      <c r="A17" s="51"/>
      <c r="B17" s="51"/>
      <c r="C17" s="52"/>
      <c r="D17" s="53"/>
      <c r="E17" s="23" t="s">
        <v>22</v>
      </c>
      <c r="F17" s="263">
        <v>57.7</v>
      </c>
      <c r="G17" s="263">
        <v>57.7</v>
      </c>
      <c r="H17" s="354">
        <v>0</v>
      </c>
      <c r="I17" s="49">
        <v>0</v>
      </c>
      <c r="J17" s="408">
        <v>0</v>
      </c>
      <c r="K17" s="393">
        <v>0</v>
      </c>
      <c r="L17" s="408">
        <v>3178.8000000000466</v>
      </c>
      <c r="M17" s="197"/>
      <c r="N17" s="405" t="str">
        <f>HYPERLINK("http://finance.yahoo.com/q?s=" &amp; G17, "Link")</f>
        <v>Link</v>
      </c>
      <c r="O17" s="393">
        <v>1.66E-2</v>
      </c>
      <c r="Q17" s="152"/>
    </row>
    <row r="18" spans="1:21" ht="18.95" customHeight="1" x14ac:dyDescent="0.25">
      <c r="A18" s="51"/>
      <c r="B18" s="51"/>
      <c r="C18" s="52"/>
      <c r="D18" s="53"/>
      <c r="E18" s="23" t="s">
        <v>27</v>
      </c>
      <c r="F18" s="263">
        <v>32.04</v>
      </c>
      <c r="G18" s="263">
        <v>32.04</v>
      </c>
      <c r="H18" s="354">
        <v>0</v>
      </c>
      <c r="I18" s="49">
        <v>0</v>
      </c>
      <c r="J18" s="408">
        <v>0</v>
      </c>
      <c r="K18" s="393">
        <v>0</v>
      </c>
      <c r="L18" s="408">
        <v>1407.5400000000009</v>
      </c>
      <c r="M18" s="465"/>
      <c r="N18" s="405" t="str">
        <f>HYPERLINK("http://finance.yahoo.com/q?s=" &amp; G18, "Link")</f>
        <v>Link</v>
      </c>
      <c r="O18" s="393">
        <v>3.2800000000000003E-2</v>
      </c>
      <c r="Q18" s="152"/>
    </row>
    <row r="19" spans="1:21" ht="18.95" customHeight="1" x14ac:dyDescent="0.25">
      <c r="A19" s="51"/>
      <c r="B19" s="51"/>
      <c r="C19" s="52"/>
      <c r="D19" s="53"/>
      <c r="E19" s="23" t="s">
        <v>192</v>
      </c>
      <c r="F19" s="263">
        <v>43.18</v>
      </c>
      <c r="G19" s="263">
        <v>43.18</v>
      </c>
      <c r="H19" s="354">
        <v>0</v>
      </c>
      <c r="I19" s="49">
        <v>0</v>
      </c>
      <c r="J19" s="408">
        <v>0</v>
      </c>
      <c r="K19" s="393">
        <v>0</v>
      </c>
      <c r="L19" s="408">
        <v>119.92000000000053</v>
      </c>
      <c r="M19" s="206"/>
      <c r="N19" s="405" t="str">
        <f>HYPERLINK("http://finance.yahoo.com/q?s=" &amp; G19, "Link")</f>
        <v>Link</v>
      </c>
      <c r="O19" s="393">
        <v>4.0800000000000003E-2</v>
      </c>
      <c r="Q19" s="169"/>
    </row>
    <row r="20" spans="1:21" ht="18.95" customHeight="1" x14ac:dyDescent="0.25">
      <c r="A20" s="51"/>
      <c r="B20" s="51"/>
      <c r="C20" s="52"/>
      <c r="D20" s="53"/>
      <c r="E20" s="23" t="s">
        <v>15</v>
      </c>
      <c r="F20" s="263">
        <v>20.3</v>
      </c>
      <c r="G20" s="263">
        <v>20.3</v>
      </c>
      <c r="H20" s="354">
        <v>0</v>
      </c>
      <c r="I20" s="49">
        <v>0</v>
      </c>
      <c r="J20" s="408">
        <v>0</v>
      </c>
      <c r="K20" s="393">
        <v>0</v>
      </c>
      <c r="L20" s="408">
        <v>155.90000000000146</v>
      </c>
      <c r="M20" s="396"/>
      <c r="N20" s="405" t="str">
        <f>HYPERLINK("http://finance.yahoo.com/q?s=" &amp; G20, "Link")</f>
        <v>Link</v>
      </c>
      <c r="O20" s="404">
        <v>0</v>
      </c>
      <c r="Q20" s="152"/>
    </row>
    <row r="21" spans="1:21" ht="18.95" customHeight="1" x14ac:dyDescent="0.25">
      <c r="A21" s="51"/>
      <c r="B21" s="51"/>
      <c r="C21" s="52"/>
      <c r="D21" s="53"/>
      <c r="E21" s="23" t="s">
        <v>24</v>
      </c>
      <c r="F21" s="263">
        <v>49.84</v>
      </c>
      <c r="G21" s="263">
        <v>49.84</v>
      </c>
      <c r="H21" s="354">
        <v>0</v>
      </c>
      <c r="I21" s="49">
        <v>0</v>
      </c>
      <c r="J21" s="408">
        <v>0</v>
      </c>
      <c r="K21" s="393">
        <v>0</v>
      </c>
      <c r="L21" s="408">
        <v>745.43999999999505</v>
      </c>
      <c r="M21" s="197"/>
      <c r="N21" s="405" t="str">
        <f>HYPERLINK("http://finance.yahoo.com/q?s=" &amp; G21, "Link")</f>
        <v>Link</v>
      </c>
      <c r="O21" s="393">
        <v>0</v>
      </c>
      <c r="Q21" s="152"/>
    </row>
    <row r="22" spans="1:21" ht="18.95" customHeight="1" x14ac:dyDescent="0.25">
      <c r="A22" s="51"/>
      <c r="B22" s="51"/>
      <c r="C22" s="52"/>
      <c r="E22" s="23" t="s">
        <v>237</v>
      </c>
      <c r="F22" s="263">
        <v>36.81</v>
      </c>
      <c r="G22" s="263">
        <v>30.757333333333328</v>
      </c>
      <c r="H22" s="354">
        <v>60</v>
      </c>
      <c r="I22" s="49">
        <v>1845.4399999999996</v>
      </c>
      <c r="J22" s="408">
        <v>363.16000000000076</v>
      </c>
      <c r="K22" s="393">
        <v>0.19678775793306774</v>
      </c>
      <c r="L22" s="408">
        <v>363.16000000000076</v>
      </c>
      <c r="M22" s="197"/>
      <c r="N22" s="405" t="str">
        <f>HYPERLINK("http://finance.yahoo.com/q?s=" &amp; G22, "Link")</f>
        <v>Link</v>
      </c>
      <c r="O22" s="393">
        <v>1.17E-2</v>
      </c>
      <c r="Q22" s="152"/>
    </row>
    <row r="23" spans="1:21" ht="18.95" customHeight="1" x14ac:dyDescent="0.25">
      <c r="A23" s="51"/>
      <c r="B23" s="51"/>
      <c r="C23" s="52"/>
      <c r="D23" s="53"/>
      <c r="E23" s="23" t="s">
        <v>50</v>
      </c>
      <c r="F23" s="263">
        <v>13.42</v>
      </c>
      <c r="G23" s="263">
        <v>17.105177732269816</v>
      </c>
      <c r="H23" s="354">
        <v>9278</v>
      </c>
      <c r="I23" s="49">
        <v>158701.83899999934</v>
      </c>
      <c r="J23" s="408">
        <v>-34191.078999999459</v>
      </c>
      <c r="K23" s="393">
        <v>-0.21544223567566531</v>
      </c>
      <c r="L23" s="408">
        <v>-34191.078999999459</v>
      </c>
      <c r="M23" s="165"/>
      <c r="N23" s="405" t="str">
        <f>HYPERLINK("http://finance.yahoo.com/q?s=" &amp; G23, "Link")</f>
        <v>Link</v>
      </c>
      <c r="O23" s="404">
        <v>1.52E-2</v>
      </c>
      <c r="Q23" s="152"/>
    </row>
    <row r="24" spans="1:21" ht="18.95" customHeight="1" x14ac:dyDescent="0.25">
      <c r="A24" s="51"/>
      <c r="B24" s="52"/>
      <c r="C24" s="52"/>
      <c r="E24" s="23" t="s">
        <v>34</v>
      </c>
      <c r="F24" s="263">
        <v>12.14</v>
      </c>
      <c r="G24" s="263">
        <v>16.386763235294168</v>
      </c>
      <c r="H24" s="354">
        <v>4760</v>
      </c>
      <c r="I24" s="49">
        <v>78000.993000000235</v>
      </c>
      <c r="J24" s="408">
        <v>-20214.593000000248</v>
      </c>
      <c r="K24" s="393">
        <v>-0.25915814943535626</v>
      </c>
      <c r="L24" s="408">
        <v>-20214.593000000248</v>
      </c>
      <c r="M24" s="165"/>
      <c r="N24" s="405" t="str">
        <f>HYPERLINK("http://finance.yahoo.com/q?s=" &amp; G24, "Link")</f>
        <v>Link</v>
      </c>
      <c r="O24" s="393">
        <v>0</v>
      </c>
      <c r="Q24" s="152"/>
    </row>
    <row r="25" spans="1:21" ht="18.95" customHeight="1" x14ac:dyDescent="0.25">
      <c r="A25" s="51"/>
      <c r="B25" s="52"/>
      <c r="C25" s="52"/>
      <c r="D25" s="53"/>
      <c r="E25" s="23" t="s">
        <v>275</v>
      </c>
      <c r="F25" s="263">
        <v>44.53</v>
      </c>
      <c r="G25" s="263">
        <v>38.25</v>
      </c>
      <c r="H25" s="354">
        <v>60</v>
      </c>
      <c r="I25" s="49">
        <v>2295</v>
      </c>
      <c r="J25" s="408">
        <v>376.80000000000018</v>
      </c>
      <c r="K25" s="393">
        <v>0.16418300653594775</v>
      </c>
      <c r="L25" s="408">
        <v>376.80000000000018</v>
      </c>
      <c r="M25" s="166"/>
      <c r="N25" s="405" t="str">
        <f>HYPERLINK("http://finance.yahoo.com/q?s=" &amp; G25, "Link")</f>
        <v>Link</v>
      </c>
      <c r="O25" s="393">
        <v>0</v>
      </c>
      <c r="Q25" s="169"/>
    </row>
    <row r="26" spans="1:21" ht="18.95" customHeight="1" x14ac:dyDescent="0.25">
      <c r="A26" s="51"/>
      <c r="B26" s="51"/>
      <c r="C26" s="52"/>
      <c r="D26" s="53"/>
      <c r="E26" s="23" t="s">
        <v>230</v>
      </c>
      <c r="F26" s="263">
        <v>55.11</v>
      </c>
      <c r="G26" s="263">
        <v>55.284999999999997</v>
      </c>
      <c r="H26" s="354">
        <v>120</v>
      </c>
      <c r="I26" s="49">
        <v>6634.2</v>
      </c>
      <c r="J26" s="408">
        <v>-21</v>
      </c>
      <c r="K26" s="393">
        <v>-3.1654155738445721E-3</v>
      </c>
      <c r="L26" s="408">
        <v>-21</v>
      </c>
      <c r="M26" s="166"/>
      <c r="N26" s="405" t="str">
        <f>HYPERLINK("http://finance.yahoo.com/q?s=" &amp; G26, "Link")</f>
        <v>Link</v>
      </c>
      <c r="O26" s="404">
        <v>1.18E-2</v>
      </c>
      <c r="Q26" s="169"/>
    </row>
    <row r="27" spans="1:21" ht="18.95" customHeight="1" x14ac:dyDescent="0.25">
      <c r="A27" s="51"/>
      <c r="B27" s="51"/>
      <c r="C27" s="51"/>
      <c r="D27" s="53"/>
      <c r="E27" s="23" t="s">
        <v>47</v>
      </c>
      <c r="F27" s="263">
        <v>84.09</v>
      </c>
      <c r="G27" s="263">
        <v>84.09</v>
      </c>
      <c r="H27" s="354">
        <v>0</v>
      </c>
      <c r="I27" s="49">
        <v>0</v>
      </c>
      <c r="J27" s="408">
        <v>-168.6200000000008</v>
      </c>
      <c r="K27" s="393">
        <v>0</v>
      </c>
      <c r="L27" s="408">
        <v>-168.6200000000008</v>
      </c>
      <c r="M27" s="165"/>
      <c r="N27" s="405" t="str">
        <f>HYPERLINK("http://finance.yahoo.com/q?s=" &amp; G27, "Link")</f>
        <v>Link</v>
      </c>
      <c r="O27" s="393">
        <v>2.8299999999999999E-2</v>
      </c>
      <c r="Q27" s="152"/>
    </row>
    <row r="28" spans="1:21" ht="18.95" customHeight="1" x14ac:dyDescent="0.25">
      <c r="A28" s="51"/>
      <c r="B28" s="51"/>
      <c r="C28" s="52"/>
      <c r="D28" s="53"/>
      <c r="E28" s="23" t="s">
        <v>194</v>
      </c>
      <c r="F28" s="263">
        <v>47.95</v>
      </c>
      <c r="G28" s="263">
        <v>47.95</v>
      </c>
      <c r="H28" s="354">
        <v>0</v>
      </c>
      <c r="I28" s="49">
        <v>0</v>
      </c>
      <c r="J28" s="408">
        <v>0</v>
      </c>
      <c r="K28" s="393">
        <v>0</v>
      </c>
      <c r="L28" s="408">
        <v>75.019999999999982</v>
      </c>
      <c r="M28" s="196"/>
      <c r="N28" s="405" t="str">
        <f>HYPERLINK("http://finance.yahoo.com/q?s=" &amp; G28, "Link")</f>
        <v>Link</v>
      </c>
      <c r="O28" s="393">
        <v>1.5800000000000002E-2</v>
      </c>
      <c r="P28" s="49"/>
      <c r="Q28" s="152"/>
      <c r="T28" s="391"/>
      <c r="U28" s="391"/>
    </row>
    <row r="29" spans="1:21" ht="18.95" customHeight="1" x14ac:dyDescent="0.25">
      <c r="A29" s="51"/>
      <c r="B29" s="51"/>
      <c r="C29" s="52"/>
      <c r="D29" s="53"/>
      <c r="E29" s="23" t="s">
        <v>35</v>
      </c>
      <c r="F29" s="263">
        <v>21.23</v>
      </c>
      <c r="G29" s="263">
        <v>21.205857142856985</v>
      </c>
      <c r="H29" s="354">
        <v>70</v>
      </c>
      <c r="I29" s="49">
        <v>1484.4099999999889</v>
      </c>
      <c r="J29" s="408">
        <v>1.6900000000111959</v>
      </c>
      <c r="K29" s="393">
        <v>1.1384994711778429E-3</v>
      </c>
      <c r="L29" s="408">
        <v>1.6900000000111959</v>
      </c>
      <c r="M29" s="165"/>
      <c r="N29" s="405" t="str">
        <f>HYPERLINK("http://finance.yahoo.com/q?s=" &amp; G29, "Link")</f>
        <v>Link</v>
      </c>
      <c r="O29" s="393">
        <v>0</v>
      </c>
      <c r="Q29" s="169"/>
    </row>
    <row r="30" spans="1:21" ht="18.95" customHeight="1" x14ac:dyDescent="0.25">
      <c r="A30" s="52"/>
      <c r="B30" s="52"/>
      <c r="C30" s="52"/>
      <c r="D30" s="53"/>
      <c r="E30" s="23" t="s">
        <v>313</v>
      </c>
      <c r="F30" s="263">
        <v>89.13</v>
      </c>
      <c r="G30" s="263">
        <v>91.359599999999986</v>
      </c>
      <c r="H30" s="354">
        <v>25</v>
      </c>
      <c r="I30" s="49">
        <v>2283.9899999999998</v>
      </c>
      <c r="J30" s="408">
        <v>-55.739999999999782</v>
      </c>
      <c r="K30" s="393">
        <v>-2.4404660265587755E-2</v>
      </c>
      <c r="L30" s="408">
        <v>-55.739999999999782</v>
      </c>
      <c r="M30" s="396"/>
      <c r="N30" s="405" t="str">
        <f>HYPERLINK("http://finance.yahoo.com/q?s=" &amp; G30, "Link")</f>
        <v>Link</v>
      </c>
      <c r="O30" s="393">
        <v>2.3599999999999999E-2</v>
      </c>
      <c r="P30" s="49"/>
      <c r="Q30" s="152"/>
      <c r="R30" s="49"/>
    </row>
    <row r="31" spans="1:21" ht="18.95" customHeight="1" x14ac:dyDescent="0.25">
      <c r="A31" s="51"/>
      <c r="B31" s="51"/>
      <c r="C31" s="52"/>
      <c r="D31" s="53"/>
      <c r="E31" s="23" t="s">
        <v>195</v>
      </c>
      <c r="F31" s="263">
        <v>210.07</v>
      </c>
      <c r="G31" s="263">
        <v>210.07</v>
      </c>
      <c r="H31" s="354">
        <v>0</v>
      </c>
      <c r="I31" s="49">
        <v>0</v>
      </c>
      <c r="J31" s="408">
        <v>0</v>
      </c>
      <c r="K31" s="393">
        <v>0</v>
      </c>
      <c r="L31" s="408">
        <v>160.82999999999993</v>
      </c>
      <c r="M31" s="197"/>
      <c r="N31" s="405" t="str">
        <f>HYPERLINK("http://finance.yahoo.com/q?s=" &amp; G31, "Link")</f>
        <v>Link</v>
      </c>
      <c r="O31" s="393">
        <v>0</v>
      </c>
      <c r="Q31" s="152"/>
    </row>
    <row r="32" spans="1:21" ht="18.95" customHeight="1" x14ac:dyDescent="0.25">
      <c r="A32" s="52"/>
      <c r="B32" s="51"/>
      <c r="C32" s="52"/>
      <c r="D32" s="53"/>
      <c r="E32" s="23" t="s">
        <v>190</v>
      </c>
      <c r="F32" s="263">
        <v>65.55</v>
      </c>
      <c r="G32" s="263">
        <v>61.79</v>
      </c>
      <c r="H32" s="354">
        <v>30</v>
      </c>
      <c r="I32" s="49">
        <v>1853.7</v>
      </c>
      <c r="J32" s="408">
        <v>112.79999999999995</v>
      </c>
      <c r="K32" s="393">
        <v>6.0851270432108723E-2</v>
      </c>
      <c r="L32" s="408">
        <v>376.23000000000025</v>
      </c>
      <c r="M32" s="197"/>
      <c r="N32" s="405" t="str">
        <f>HYPERLINK("http://finance.yahoo.com/q?s=" &amp; G32, "Link")</f>
        <v>Link</v>
      </c>
      <c r="O32" s="393">
        <v>1.5699999999999999E-2</v>
      </c>
      <c r="P32" s="391"/>
      <c r="Q32" s="169"/>
    </row>
    <row r="33" spans="1:17" ht="18.95" customHeight="1" x14ac:dyDescent="0.25">
      <c r="A33" s="51"/>
      <c r="B33" s="51"/>
      <c r="C33" s="52"/>
      <c r="D33" s="53"/>
      <c r="E33" s="23" t="s">
        <v>39</v>
      </c>
      <c r="F33" s="263">
        <v>33.44</v>
      </c>
      <c r="G33" s="263">
        <v>33.44</v>
      </c>
      <c r="H33" s="354">
        <v>0</v>
      </c>
      <c r="I33" s="49">
        <v>0</v>
      </c>
      <c r="J33" s="408">
        <v>0</v>
      </c>
      <c r="K33" s="393">
        <v>0</v>
      </c>
      <c r="L33" s="408">
        <v>529.88000000000284</v>
      </c>
      <c r="M33" s="197"/>
      <c r="N33" s="405" t="str">
        <f>HYPERLINK("http://finance.yahoo.com/q?s=" &amp; G33, "Link")</f>
        <v>Link</v>
      </c>
      <c r="O33" s="393">
        <v>3.0599999999999999E-2</v>
      </c>
      <c r="P33" s="49"/>
      <c r="Q33" s="152"/>
    </row>
    <row r="34" spans="1:17" ht="18.95" customHeight="1" x14ac:dyDescent="0.25">
      <c r="A34" s="61"/>
      <c r="B34" s="62"/>
      <c r="C34" s="61"/>
      <c r="D34" s="53"/>
      <c r="E34" s="23" t="s">
        <v>0</v>
      </c>
      <c r="F34" s="263">
        <v>151.80000000000001</v>
      </c>
      <c r="G34" s="263">
        <v>151.80000000000001</v>
      </c>
      <c r="H34" s="354">
        <v>0</v>
      </c>
      <c r="I34" s="49">
        <v>0</v>
      </c>
      <c r="J34" s="408">
        <v>0</v>
      </c>
      <c r="K34" s="393">
        <v>0</v>
      </c>
      <c r="L34" s="408">
        <v>171.47000000000003</v>
      </c>
      <c r="M34" s="197"/>
      <c r="N34" s="405" t="str">
        <f>HYPERLINK("http://finance.yahoo.com/q?s=" &amp; G34, "Link")</f>
        <v>Link</v>
      </c>
      <c r="O34" s="393">
        <v>3.8999999999999998E-3</v>
      </c>
      <c r="Q34" s="152"/>
    </row>
    <row r="35" spans="1:17" ht="18.95" customHeight="1" x14ac:dyDescent="0.25">
      <c r="A35" s="51"/>
      <c r="B35" s="51"/>
      <c r="C35" s="52"/>
      <c r="D35" s="53"/>
      <c r="E35" s="23" t="s">
        <v>13</v>
      </c>
      <c r="F35" s="263">
        <v>46.08</v>
      </c>
      <c r="G35" s="263">
        <v>47.108750000000001</v>
      </c>
      <c r="H35" s="354">
        <v>200</v>
      </c>
      <c r="I35" s="49">
        <v>9421.75</v>
      </c>
      <c r="J35" s="408">
        <v>-205.75</v>
      </c>
      <c r="K35" s="393">
        <v>-2.1837768991960139E-2</v>
      </c>
      <c r="L35" s="408">
        <v>-205.75</v>
      </c>
      <c r="M35" s="196"/>
      <c r="N35" s="405" t="str">
        <f>HYPERLINK("http://finance.yahoo.com/q?s=" &amp; G35, "Link")</f>
        <v>Link</v>
      </c>
      <c r="O35" s="393">
        <v>0</v>
      </c>
      <c r="Q35" s="152"/>
    </row>
    <row r="36" spans="1:17" ht="18.95" customHeight="1" x14ac:dyDescent="0.25">
      <c r="A36" s="159"/>
      <c r="B36" s="51"/>
      <c r="C36" s="52"/>
      <c r="E36" s="23" t="s">
        <v>51</v>
      </c>
      <c r="F36" s="263">
        <v>139.24</v>
      </c>
      <c r="G36" s="263">
        <v>139.24</v>
      </c>
      <c r="H36" s="354">
        <v>0</v>
      </c>
      <c r="I36" s="49">
        <v>0</v>
      </c>
      <c r="J36" s="408">
        <v>0</v>
      </c>
      <c r="K36" s="393">
        <v>0</v>
      </c>
      <c r="L36" s="408">
        <v>176.70000000000073</v>
      </c>
      <c r="M36" s="206"/>
      <c r="N36" s="405" t="str">
        <f>HYPERLINK("http://finance.yahoo.com/q?s=" &amp; G36, "Link")</f>
        <v>Link</v>
      </c>
      <c r="O36" s="393">
        <v>1.4500000000000001E-2</v>
      </c>
      <c r="Q36" s="152"/>
    </row>
    <row r="37" spans="1:17" ht="18.95" customHeight="1" x14ac:dyDescent="0.25">
      <c r="A37" s="159"/>
      <c r="B37" s="51"/>
      <c r="C37" s="52"/>
      <c r="D37" s="53"/>
      <c r="E37" s="23" t="s">
        <v>42</v>
      </c>
      <c r="F37" s="263">
        <v>88.78</v>
      </c>
      <c r="G37" s="263">
        <v>88.78</v>
      </c>
      <c r="H37" s="354">
        <v>0</v>
      </c>
      <c r="I37" s="49">
        <v>0</v>
      </c>
      <c r="J37" s="408">
        <v>0</v>
      </c>
      <c r="K37" s="393">
        <v>0</v>
      </c>
      <c r="L37" s="408">
        <v>128.08999999999833</v>
      </c>
      <c r="M37" s="166"/>
      <c r="N37" s="405" t="str">
        <f>HYPERLINK("http://finance.yahoo.com/q?s=" &amp; G37, "Link")</f>
        <v>Link</v>
      </c>
      <c r="O37" s="393">
        <v>2.8299999999999999E-2</v>
      </c>
      <c r="Q37" s="152"/>
    </row>
    <row r="38" spans="1:17" ht="18.95" customHeight="1" x14ac:dyDescent="0.25">
      <c r="A38" s="52"/>
      <c r="B38" s="52"/>
      <c r="C38" s="52"/>
      <c r="D38" s="53"/>
      <c r="E38" s="23" t="s">
        <v>54</v>
      </c>
      <c r="F38" s="263">
        <v>102</v>
      </c>
      <c r="G38" s="263">
        <v>102</v>
      </c>
      <c r="H38" s="354">
        <v>0</v>
      </c>
      <c r="I38" s="49">
        <v>0</v>
      </c>
      <c r="J38" s="408">
        <v>0</v>
      </c>
      <c r="K38" s="393">
        <v>0</v>
      </c>
      <c r="L38" s="408">
        <v>114.84999999999991</v>
      </c>
      <c r="M38" s="206"/>
      <c r="N38" s="405" t="str">
        <f>HYPERLINK("http://finance.yahoo.com/q?s=" &amp; G38, "Link")</f>
        <v>Link</v>
      </c>
      <c r="O38" s="393">
        <v>2.5999999999999999E-2</v>
      </c>
      <c r="Q38" s="152"/>
    </row>
    <row r="39" spans="1:17" ht="18.95" customHeight="1" x14ac:dyDescent="0.25">
      <c r="A39" s="52"/>
      <c r="B39" s="52"/>
      <c r="C39" s="52"/>
      <c r="E39" s="23" t="s">
        <v>193</v>
      </c>
      <c r="F39" s="263">
        <v>48.34</v>
      </c>
      <c r="G39" s="263">
        <v>46.438374999999965</v>
      </c>
      <c r="H39" s="354">
        <v>80</v>
      </c>
      <c r="I39" s="49">
        <v>3715.069999999997</v>
      </c>
      <c r="J39" s="408">
        <v>152.13000000000238</v>
      </c>
      <c r="K39" s="393">
        <v>4.0949430293373522E-2</v>
      </c>
      <c r="L39" s="408">
        <v>152.13000000000238</v>
      </c>
      <c r="M39" s="197"/>
      <c r="N39" s="405" t="str">
        <f>HYPERLINK("http://finance.yahoo.com/q?s=" &amp; G39, "Link")</f>
        <v>Link</v>
      </c>
      <c r="O39" s="393">
        <v>3.0099999999999998E-2</v>
      </c>
    </row>
    <row r="40" spans="1:17" ht="18.95" customHeight="1" x14ac:dyDescent="0.25">
      <c r="A40" s="51"/>
      <c r="B40" s="51"/>
      <c r="C40" s="52"/>
      <c r="D40" s="53"/>
      <c r="E40" s="23" t="s">
        <v>53</v>
      </c>
      <c r="F40" s="263">
        <v>57.96</v>
      </c>
      <c r="G40" s="263">
        <v>57.96</v>
      </c>
      <c r="H40" s="354">
        <v>0</v>
      </c>
      <c r="I40" s="49">
        <v>0</v>
      </c>
      <c r="J40" s="408">
        <v>0</v>
      </c>
      <c r="K40" s="393">
        <v>0</v>
      </c>
      <c r="L40" s="408">
        <v>33.940000000000055</v>
      </c>
      <c r="M40" s="396"/>
      <c r="N40" s="405" t="str">
        <f>HYPERLINK("http://finance.yahoo.com/q?s=" &amp; G40, "Link")</f>
        <v>Link</v>
      </c>
      <c r="O40" s="404">
        <v>7.4999999999999997E-3</v>
      </c>
      <c r="P40" s="49"/>
      <c r="Q40" s="152"/>
    </row>
    <row r="41" spans="1:17" ht="18.95" customHeight="1" x14ac:dyDescent="0.25">
      <c r="A41" s="52"/>
      <c r="B41" s="159"/>
      <c r="C41" s="355"/>
      <c r="D41" s="53"/>
      <c r="E41" s="23"/>
      <c r="H41" s="354"/>
      <c r="J41" s="408"/>
      <c r="K41" s="393"/>
      <c r="L41" s="408"/>
      <c r="M41" s="197"/>
      <c r="N41" s="405"/>
      <c r="Q41" s="169"/>
    </row>
    <row r="42" spans="1:17" ht="18.95" customHeight="1" x14ac:dyDescent="0.25">
      <c r="A42" s="52"/>
      <c r="B42" s="52"/>
      <c r="C42" s="52"/>
      <c r="D42" s="53"/>
      <c r="E42" s="23"/>
      <c r="H42" s="354"/>
      <c r="J42" s="408"/>
      <c r="K42" s="393"/>
      <c r="L42" s="408"/>
      <c r="M42" s="396"/>
      <c r="N42" s="405"/>
      <c r="Q42" s="152"/>
    </row>
  </sheetData>
  <sortState ref="A2:U42">
    <sortCondition ref="E1"/>
  </sortState>
  <conditionalFormatting sqref="E2 B37:B38 E16:E18 E7:E9 E4 E20 E12 E23:E34 B40 E14">
    <cfRule type="expression" dxfId="704" priority="403">
      <formula>E2=0</formula>
    </cfRule>
  </conditionalFormatting>
  <conditionalFormatting sqref="G2 G7:G9 G4 G12 G14 G16:G40">
    <cfRule type="expression" dxfId="703" priority="401">
      <formula>H2=0</formula>
    </cfRule>
  </conditionalFormatting>
  <conditionalFormatting sqref="Q13">
    <cfRule type="expression" dxfId="702" priority="399">
      <formula>R13=0</formula>
    </cfRule>
  </conditionalFormatting>
  <conditionalFormatting sqref="F2 F16:F18 F7:F9 F4 F20 F12 F23:F34 F14">
    <cfRule type="expression" dxfId="701" priority="398">
      <formula>H2=0</formula>
    </cfRule>
  </conditionalFormatting>
  <conditionalFormatting sqref="P22">
    <cfRule type="expression" dxfId="700" priority="397">
      <formula>R22=0</formula>
    </cfRule>
  </conditionalFormatting>
  <conditionalFormatting sqref="H2 H16:H18 H7:H9 H4 H20 H12 H23:H34 H14">
    <cfRule type="expression" dxfId="699" priority="395">
      <formula>H2=0</formula>
    </cfRule>
  </conditionalFormatting>
  <conditionalFormatting sqref="P19">
    <cfRule type="expression" dxfId="698" priority="394">
      <formula>P19=0</formula>
    </cfRule>
  </conditionalFormatting>
  <conditionalFormatting sqref="Q12">
    <cfRule type="expression" dxfId="697" priority="393">
      <formula>Q12=0</formula>
    </cfRule>
  </conditionalFormatting>
  <conditionalFormatting sqref="I2 I16:I18 I7:I9 I4 I20 I12 I23:I34 I14">
    <cfRule type="expression" dxfId="696" priority="391">
      <formula>H2=0</formula>
    </cfRule>
  </conditionalFormatting>
  <conditionalFormatting sqref="P18">
    <cfRule type="expression" dxfId="695" priority="390">
      <formula>O18=0</formula>
    </cfRule>
  </conditionalFormatting>
  <conditionalFormatting sqref="Q11">
    <cfRule type="expression" dxfId="694" priority="389">
      <formula>P11=0</formula>
    </cfRule>
  </conditionalFormatting>
  <conditionalFormatting sqref="E23:E32">
    <cfRule type="expression" dxfId="693" priority="380">
      <formula>H23=0</formula>
    </cfRule>
  </conditionalFormatting>
  <conditionalFormatting sqref="C37">
    <cfRule type="expression" dxfId="692" priority="377">
      <formula>E37=0</formula>
    </cfRule>
  </conditionalFormatting>
  <conditionalFormatting sqref="B6">
    <cfRule type="expression" dxfId="691" priority="495">
      <formula>E35=0</formula>
    </cfRule>
  </conditionalFormatting>
  <conditionalFormatting sqref="C6">
    <cfRule type="expression" dxfId="690" priority="496">
      <formula>E35=0</formula>
    </cfRule>
  </conditionalFormatting>
  <conditionalFormatting sqref="E15">
    <cfRule type="expression" dxfId="689" priority="370">
      <formula>H15=0</formula>
    </cfRule>
  </conditionalFormatting>
  <conditionalFormatting sqref="G15">
    <cfRule type="expression" dxfId="688" priority="369">
      <formula>H15=0</formula>
    </cfRule>
  </conditionalFormatting>
  <conditionalFormatting sqref="F15">
    <cfRule type="expression" dxfId="687" priority="368">
      <formula>H15=0</formula>
    </cfRule>
  </conditionalFormatting>
  <conditionalFormatting sqref="H15">
    <cfRule type="expression" dxfId="686" priority="367">
      <formula>H15=0</formula>
    </cfRule>
  </conditionalFormatting>
  <conditionalFormatting sqref="I15">
    <cfRule type="expression" dxfId="685" priority="366">
      <formula>H15=0</formula>
    </cfRule>
  </conditionalFormatting>
  <conditionalFormatting sqref="E3">
    <cfRule type="expression" dxfId="684" priority="343">
      <formula>H3=0</formula>
    </cfRule>
  </conditionalFormatting>
  <conditionalFormatting sqref="G3">
    <cfRule type="expression" dxfId="683" priority="342">
      <formula>H3=0</formula>
    </cfRule>
  </conditionalFormatting>
  <conditionalFormatting sqref="F3">
    <cfRule type="expression" dxfId="682" priority="341">
      <formula>H3=0</formula>
    </cfRule>
  </conditionalFormatting>
  <conditionalFormatting sqref="H3">
    <cfRule type="expression" dxfId="681" priority="340">
      <formula>H3=0</formula>
    </cfRule>
  </conditionalFormatting>
  <conditionalFormatting sqref="I3">
    <cfRule type="expression" dxfId="680" priority="339">
      <formula>H3=0</formula>
    </cfRule>
  </conditionalFormatting>
  <conditionalFormatting sqref="E5">
    <cfRule type="expression" dxfId="679" priority="332">
      <formula>H5=0</formula>
    </cfRule>
  </conditionalFormatting>
  <conditionalFormatting sqref="G5">
    <cfRule type="expression" dxfId="678" priority="331">
      <formula>H5=0</formula>
    </cfRule>
  </conditionalFormatting>
  <conditionalFormatting sqref="F5">
    <cfRule type="expression" dxfId="677" priority="330">
      <formula>H5=0</formula>
    </cfRule>
  </conditionalFormatting>
  <conditionalFormatting sqref="H5">
    <cfRule type="expression" dxfId="676" priority="329">
      <formula>H5=0</formula>
    </cfRule>
  </conditionalFormatting>
  <conditionalFormatting sqref="I5">
    <cfRule type="expression" dxfId="675" priority="328">
      <formula>H5=0</formula>
    </cfRule>
  </conditionalFormatting>
  <conditionalFormatting sqref="E35">
    <cfRule type="expression" dxfId="674" priority="307">
      <formula>H35=0</formula>
    </cfRule>
  </conditionalFormatting>
  <conditionalFormatting sqref="F35">
    <cfRule type="expression" dxfId="673" priority="305">
      <formula>H35=0</formula>
    </cfRule>
  </conditionalFormatting>
  <conditionalFormatting sqref="H35">
    <cfRule type="expression" dxfId="672" priority="304">
      <formula>H35=0</formula>
    </cfRule>
  </conditionalFormatting>
  <conditionalFormatting sqref="I35">
    <cfRule type="expression" dxfId="671" priority="303">
      <formula>H35=0</formula>
    </cfRule>
  </conditionalFormatting>
  <conditionalFormatting sqref="E19">
    <cfRule type="expression" dxfId="670" priority="298">
      <formula>H19=0</formula>
    </cfRule>
  </conditionalFormatting>
  <conditionalFormatting sqref="F19">
    <cfRule type="expression" dxfId="669" priority="296">
      <formula>H19=0</formula>
    </cfRule>
  </conditionalFormatting>
  <conditionalFormatting sqref="H19">
    <cfRule type="expression" dxfId="668" priority="295">
      <formula>H19=0</formula>
    </cfRule>
  </conditionalFormatting>
  <conditionalFormatting sqref="I19">
    <cfRule type="expression" dxfId="667" priority="294">
      <formula>H19=0</formula>
    </cfRule>
  </conditionalFormatting>
  <conditionalFormatting sqref="E11">
    <cfRule type="expression" dxfId="666" priority="289">
      <formula>H11=0</formula>
    </cfRule>
  </conditionalFormatting>
  <conditionalFormatting sqref="G11">
    <cfRule type="expression" dxfId="665" priority="288">
      <formula>H11=0</formula>
    </cfRule>
  </conditionalFormatting>
  <conditionalFormatting sqref="F11">
    <cfRule type="expression" dxfId="664" priority="287">
      <formula>H11=0</formula>
    </cfRule>
  </conditionalFormatting>
  <conditionalFormatting sqref="H11">
    <cfRule type="expression" dxfId="663" priority="286">
      <formula>H11=0</formula>
    </cfRule>
  </conditionalFormatting>
  <conditionalFormatting sqref="I11">
    <cfRule type="expression" dxfId="662" priority="285">
      <formula>H11=0</formula>
    </cfRule>
  </conditionalFormatting>
  <conditionalFormatting sqref="E36">
    <cfRule type="expression" dxfId="661" priority="279">
      <formula>H36=0</formula>
    </cfRule>
  </conditionalFormatting>
  <conditionalFormatting sqref="F36">
    <cfRule type="expression" dxfId="660" priority="277">
      <formula>H36=0</formula>
    </cfRule>
  </conditionalFormatting>
  <conditionalFormatting sqref="H36">
    <cfRule type="expression" dxfId="659" priority="276">
      <formula>H36=0</formula>
    </cfRule>
  </conditionalFormatting>
  <conditionalFormatting sqref="I36">
    <cfRule type="expression" dxfId="658" priority="275">
      <formula>H36=0</formula>
    </cfRule>
  </conditionalFormatting>
  <conditionalFormatting sqref="E21">
    <cfRule type="expression" dxfId="657" priority="267">
      <formula>H21=0</formula>
    </cfRule>
  </conditionalFormatting>
  <conditionalFormatting sqref="F21">
    <cfRule type="expression" dxfId="656" priority="265">
      <formula>H21=0</formula>
    </cfRule>
  </conditionalFormatting>
  <conditionalFormatting sqref="H21">
    <cfRule type="expression" dxfId="655" priority="264">
      <formula>H21=0</formula>
    </cfRule>
  </conditionalFormatting>
  <conditionalFormatting sqref="I21">
    <cfRule type="expression" dxfId="654" priority="263">
      <formula>H21=0</formula>
    </cfRule>
  </conditionalFormatting>
  <conditionalFormatting sqref="E37">
    <cfRule type="expression" dxfId="653" priority="257">
      <formula>H37=0</formula>
    </cfRule>
  </conditionalFormatting>
  <conditionalFormatting sqref="F37">
    <cfRule type="expression" dxfId="652" priority="255">
      <formula>H37=0</formula>
    </cfRule>
  </conditionalFormatting>
  <conditionalFormatting sqref="H37">
    <cfRule type="expression" dxfId="651" priority="254">
      <formula>H37=0</formula>
    </cfRule>
  </conditionalFormatting>
  <conditionalFormatting sqref="I37">
    <cfRule type="expression" dxfId="650" priority="253">
      <formula>H37=0</formula>
    </cfRule>
  </conditionalFormatting>
  <conditionalFormatting sqref="E6">
    <cfRule type="expression" dxfId="649" priority="239">
      <formula>H6=0</formula>
    </cfRule>
  </conditionalFormatting>
  <conditionalFormatting sqref="G6">
    <cfRule type="expression" dxfId="648" priority="238">
      <formula>H6=0</formula>
    </cfRule>
  </conditionalFormatting>
  <conditionalFormatting sqref="F6">
    <cfRule type="expression" dxfId="647" priority="237">
      <formula>H6=0</formula>
    </cfRule>
  </conditionalFormatting>
  <conditionalFormatting sqref="H6">
    <cfRule type="expression" dxfId="646" priority="236">
      <formula>H6=0</formula>
    </cfRule>
  </conditionalFormatting>
  <conditionalFormatting sqref="I6">
    <cfRule type="expression" dxfId="645" priority="235">
      <formula>H6=0</formula>
    </cfRule>
  </conditionalFormatting>
  <conditionalFormatting sqref="E13">
    <cfRule type="expression" dxfId="644" priority="227">
      <formula>H13=0</formula>
    </cfRule>
  </conditionalFormatting>
  <conditionalFormatting sqref="G13">
    <cfRule type="expression" dxfId="643" priority="226">
      <formula>H13=0</formula>
    </cfRule>
  </conditionalFormatting>
  <conditionalFormatting sqref="F13">
    <cfRule type="expression" dxfId="642" priority="225">
      <formula>H13=0</formula>
    </cfRule>
  </conditionalFormatting>
  <conditionalFormatting sqref="H13">
    <cfRule type="expression" dxfId="641" priority="224">
      <formula>H13=0</formula>
    </cfRule>
  </conditionalFormatting>
  <conditionalFormatting sqref="I13">
    <cfRule type="expression" dxfId="640" priority="223">
      <formula>H13=0</formula>
    </cfRule>
  </conditionalFormatting>
  <conditionalFormatting sqref="E38">
    <cfRule type="expression" dxfId="639" priority="217">
      <formula>H38=0</formula>
    </cfRule>
  </conditionalFormatting>
  <conditionalFormatting sqref="F38">
    <cfRule type="expression" dxfId="638" priority="215">
      <formula>H38=0</formula>
    </cfRule>
  </conditionalFormatting>
  <conditionalFormatting sqref="H38">
    <cfRule type="expression" dxfId="637" priority="214">
      <formula>H38=0</formula>
    </cfRule>
  </conditionalFormatting>
  <conditionalFormatting sqref="I38">
    <cfRule type="expression" dxfId="636" priority="213">
      <formula>H38=0</formula>
    </cfRule>
  </conditionalFormatting>
  <conditionalFormatting sqref="E39">
    <cfRule type="expression" dxfId="635" priority="207">
      <formula>H39=0</formula>
    </cfRule>
  </conditionalFormatting>
  <conditionalFormatting sqref="F39">
    <cfRule type="expression" dxfId="634" priority="205">
      <formula>H39=0</formula>
    </cfRule>
  </conditionalFormatting>
  <conditionalFormatting sqref="H39">
    <cfRule type="expression" dxfId="633" priority="204">
      <formula>H39=0</formula>
    </cfRule>
  </conditionalFormatting>
  <conditionalFormatting sqref="I39">
    <cfRule type="expression" dxfId="632" priority="203">
      <formula>H39=0</formula>
    </cfRule>
  </conditionalFormatting>
  <conditionalFormatting sqref="E22">
    <cfRule type="expression" dxfId="631" priority="197">
      <formula>H22=0</formula>
    </cfRule>
  </conditionalFormatting>
  <conditionalFormatting sqref="F22">
    <cfRule type="expression" dxfId="630" priority="195">
      <formula>H22=0</formula>
    </cfRule>
  </conditionalFormatting>
  <conditionalFormatting sqref="H22">
    <cfRule type="expression" dxfId="629" priority="194">
      <formula>H22=0</formula>
    </cfRule>
  </conditionalFormatting>
  <conditionalFormatting sqref="I22">
    <cfRule type="expression" dxfId="628" priority="193">
      <formula>H22=0</formula>
    </cfRule>
  </conditionalFormatting>
  <conditionalFormatting sqref="E10">
    <cfRule type="expression" dxfId="627" priority="189">
      <formula>H10=0</formula>
    </cfRule>
  </conditionalFormatting>
  <conditionalFormatting sqref="G10">
    <cfRule type="expression" dxfId="626" priority="188">
      <formula>H10=0</formula>
    </cfRule>
  </conditionalFormatting>
  <conditionalFormatting sqref="F10">
    <cfRule type="expression" dxfId="625" priority="187">
      <formula>H10=0</formula>
    </cfRule>
  </conditionalFormatting>
  <conditionalFormatting sqref="H10">
    <cfRule type="expression" dxfId="624" priority="186">
      <formula>H10=0</formula>
    </cfRule>
  </conditionalFormatting>
  <conditionalFormatting sqref="I10">
    <cfRule type="expression" dxfId="623" priority="185">
      <formula>H10=0</formula>
    </cfRule>
  </conditionalFormatting>
  <conditionalFormatting sqref="J2:L39 J41:L41">
    <cfRule type="expression" dxfId="622" priority="15">
      <formula>J2&gt;0</formula>
    </cfRule>
    <cfRule type="expression" dxfId="621" priority="18">
      <formula>J2=0</formula>
    </cfRule>
  </conditionalFormatting>
  <conditionalFormatting sqref="J2:L39 J41:L42">
    <cfRule type="expression" dxfId="620" priority="14">
      <formula>J2&lt;0</formula>
    </cfRule>
  </conditionalFormatting>
  <conditionalFormatting sqref="E40">
    <cfRule type="expression" dxfId="619" priority="11">
      <formula>H40=0</formula>
    </cfRule>
  </conditionalFormatting>
  <conditionalFormatting sqref="F40">
    <cfRule type="expression" dxfId="618" priority="9">
      <formula>H40=0</formula>
    </cfRule>
  </conditionalFormatting>
  <conditionalFormatting sqref="H40">
    <cfRule type="expression" dxfId="617" priority="8">
      <formula>H40=0</formula>
    </cfRule>
  </conditionalFormatting>
  <conditionalFormatting sqref="I40">
    <cfRule type="expression" dxfId="616" priority="7">
      <formula>H40=0</formula>
    </cfRule>
  </conditionalFormatting>
  <conditionalFormatting sqref="J40:L40">
    <cfRule type="expression" dxfId="615" priority="5">
      <formula>J40&gt;0</formula>
    </cfRule>
    <cfRule type="expression" dxfId="614" priority="6">
      <formula>J40=0</formula>
    </cfRule>
  </conditionalFormatting>
  <conditionalFormatting sqref="J40:L40">
    <cfRule type="expression" dxfId="613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2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42530</v>
      </c>
      <c r="X2" s="10">
        <v>253.14</v>
      </c>
      <c r="Y2" s="10">
        <v>256.19</v>
      </c>
      <c r="Z2" s="10">
        <v>249.57</v>
      </c>
      <c r="AA2" s="10">
        <v>250.46</v>
      </c>
      <c r="AB2" s="95">
        <v>2848500</v>
      </c>
      <c r="AC2" s="10">
        <v>250.46</v>
      </c>
      <c r="AD2" s="2">
        <f>Y2-Z2</f>
        <v>6.6200000000000045</v>
      </c>
      <c r="AE2" s="138">
        <f>AC2/AC3-1</f>
        <v>-1.4596529881575226E-2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246.13</v>
      </c>
      <c r="W3" s="133">
        <v>42529</v>
      </c>
      <c r="X3" s="10">
        <v>255.03</v>
      </c>
      <c r="Y3" s="10">
        <v>256.79000000000002</v>
      </c>
      <c r="Z3" s="10">
        <v>251.41</v>
      </c>
      <c r="AA3" s="10">
        <v>254.17</v>
      </c>
      <c r="AB3" s="95">
        <v>3606500</v>
      </c>
      <c r="AC3" s="10">
        <v>254.17</v>
      </c>
      <c r="AD3" s="2">
        <f t="shared" ref="AD3:AD66" si="0">Y3-Z3</f>
        <v>5.3800000000000239</v>
      </c>
      <c r="AE3" s="138">
        <f t="shared" ref="AE3:AE66" si="1">AC3/AC4-1</f>
        <v>5.1807324211023964E-3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246.13</v>
      </c>
      <c r="T4" s="1"/>
      <c r="W4" s="133">
        <v>42528</v>
      </c>
      <c r="X4" s="10">
        <v>264.45</v>
      </c>
      <c r="Y4" s="10">
        <v>264.73</v>
      </c>
      <c r="Z4" s="10">
        <v>250.87</v>
      </c>
      <c r="AA4" s="10">
        <v>252.86</v>
      </c>
      <c r="AB4" s="95">
        <v>8860300</v>
      </c>
      <c r="AC4" s="10">
        <v>252.86</v>
      </c>
      <c r="AD4" s="2">
        <f t="shared" si="0"/>
        <v>13.860000000000014</v>
      </c>
      <c r="AE4" s="138">
        <f t="shared" si="1"/>
        <v>-0.12758763455699684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42527</v>
      </c>
      <c r="X5" s="10">
        <v>290</v>
      </c>
      <c r="Y5" s="10">
        <v>290.74</v>
      </c>
      <c r="Z5" s="10">
        <v>285.20999999999998</v>
      </c>
      <c r="AA5" s="10">
        <v>289.83999999999997</v>
      </c>
      <c r="AB5" s="95">
        <v>1616900</v>
      </c>
      <c r="AC5" s="10">
        <v>289.83999999999997</v>
      </c>
      <c r="AD5" s="2">
        <f t="shared" si="0"/>
        <v>5.5300000000000296</v>
      </c>
      <c r="AE5" s="138">
        <f t="shared" si="1"/>
        <v>-1.3437618440548249E-3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42524</v>
      </c>
      <c r="X6" s="10">
        <v>289.51</v>
      </c>
      <c r="Y6" s="10">
        <v>292.69</v>
      </c>
      <c r="Z6" s="10">
        <v>283.79000000000002</v>
      </c>
      <c r="AA6" s="10">
        <v>290.23</v>
      </c>
      <c r="AB6" s="95">
        <v>1467500</v>
      </c>
      <c r="AC6" s="10">
        <v>290.23</v>
      </c>
      <c r="AD6" s="2">
        <f t="shared" si="0"/>
        <v>8.8999999999999773</v>
      </c>
      <c r="AE6" s="138">
        <f t="shared" si="1"/>
        <v>1.7257446588203607E-3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Q7" s="2">
        <f>Q10+Q8</f>
        <v>1659.3600000000079</v>
      </c>
      <c r="R7" s="241"/>
      <c r="W7" s="133">
        <v>42523</v>
      </c>
      <c r="X7" s="10">
        <v>286.88</v>
      </c>
      <c r="Y7" s="10">
        <v>289.91000000000003</v>
      </c>
      <c r="Z7" s="10">
        <v>286.56</v>
      </c>
      <c r="AA7" s="10">
        <v>289.73</v>
      </c>
      <c r="AB7" s="95">
        <v>1128200</v>
      </c>
      <c r="AC7" s="10">
        <v>289.73</v>
      </c>
      <c r="AD7" s="2">
        <f t="shared" si="0"/>
        <v>3.3500000000000227</v>
      </c>
      <c r="AE7" s="138">
        <f t="shared" si="1"/>
        <v>1.0145736001673678E-2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210</v>
      </c>
      <c r="P8" s="34"/>
      <c r="Q8" s="2">
        <f>K18+M18-F18+Q2*Q4</f>
        <v>0</v>
      </c>
      <c r="W8" s="133">
        <v>42522</v>
      </c>
      <c r="X8" s="10">
        <v>287.97000000000003</v>
      </c>
      <c r="Y8" s="10">
        <v>289.95</v>
      </c>
      <c r="Z8" s="10">
        <v>286.14</v>
      </c>
      <c r="AA8" s="10">
        <v>286.82</v>
      </c>
      <c r="AB8" s="95">
        <v>1417400</v>
      </c>
      <c r="AC8" s="10">
        <v>286.82</v>
      </c>
      <c r="AD8" s="2">
        <f t="shared" si="0"/>
        <v>3.8100000000000023</v>
      </c>
      <c r="AE8" s="138">
        <f t="shared" si="1"/>
        <v>-1.0043833914334166E-2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282</v>
      </c>
      <c r="Q9" s="138">
        <f>IF(Q2=0, 0, Q8/Q6)</f>
        <v>0</v>
      </c>
      <c r="T9" s="158"/>
      <c r="W9" s="133">
        <v>42521</v>
      </c>
      <c r="X9" s="10">
        <v>285</v>
      </c>
      <c r="Y9" s="10">
        <v>291.63</v>
      </c>
      <c r="Z9" s="10">
        <v>284.66000000000003</v>
      </c>
      <c r="AA9" s="10">
        <v>289.73</v>
      </c>
      <c r="AB9" s="95">
        <v>2138200</v>
      </c>
      <c r="AC9" s="10">
        <v>289.73</v>
      </c>
      <c r="AD9" s="2">
        <f t="shared" si="0"/>
        <v>6.9699999999999704</v>
      </c>
      <c r="AE9" s="138">
        <f t="shared" si="1"/>
        <v>2.4541178966724475E-2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281</v>
      </c>
      <c r="P10" s="34"/>
      <c r="Q10" s="2">
        <f>M39</f>
        <v>1659.3600000000079</v>
      </c>
      <c r="W10" s="133">
        <v>42517</v>
      </c>
      <c r="X10" s="10">
        <v>282</v>
      </c>
      <c r="Y10" s="10">
        <v>284.25</v>
      </c>
      <c r="Z10" s="10">
        <v>280.61</v>
      </c>
      <c r="AA10" s="10">
        <v>282.79000000000002</v>
      </c>
      <c r="AB10" s="95">
        <v>1262400</v>
      </c>
      <c r="AC10" s="10">
        <v>282.79000000000002</v>
      </c>
      <c r="AD10" s="2">
        <f t="shared" si="0"/>
        <v>3.6399999999999864</v>
      </c>
      <c r="AE10" s="138">
        <f t="shared" si="1"/>
        <v>2.8014184397164854E-3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197</v>
      </c>
      <c r="P11" s="34"/>
      <c r="Q11" s="138">
        <f>IF(U58="N/A (N/A)", 0, VALUE(TRIM(CLEAN(MID(U58, FIND("(", U58)+1, 5)))))</f>
        <v>0</v>
      </c>
      <c r="W11" s="133">
        <v>42516</v>
      </c>
      <c r="X11" s="10">
        <v>279.52999999999997</v>
      </c>
      <c r="Y11" s="10">
        <v>284.27999999999997</v>
      </c>
      <c r="Z11" s="10">
        <v>279.08999999999997</v>
      </c>
      <c r="AA11" s="10">
        <v>282</v>
      </c>
      <c r="AB11" s="95">
        <v>1805900</v>
      </c>
      <c r="AC11" s="10">
        <v>282</v>
      </c>
      <c r="AD11" s="2">
        <f t="shared" si="0"/>
        <v>5.1899999999999977</v>
      </c>
      <c r="AE11" s="138">
        <f t="shared" si="1"/>
        <v>8.2230961744726994E-3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42515</v>
      </c>
      <c r="X12" s="10">
        <v>273.73</v>
      </c>
      <c r="Y12" s="10">
        <v>280.07</v>
      </c>
      <c r="Z12" s="10">
        <v>273.51</v>
      </c>
      <c r="AA12" s="10">
        <v>279.7</v>
      </c>
      <c r="AB12" s="95">
        <v>1796300</v>
      </c>
      <c r="AC12" s="10">
        <v>279.7</v>
      </c>
      <c r="AD12" s="2">
        <f t="shared" si="0"/>
        <v>6.5600000000000023</v>
      </c>
      <c r="AE12" s="138">
        <f t="shared" si="1"/>
        <v>2.4767348135121159E-2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42514</v>
      </c>
      <c r="X13" s="10">
        <v>266.33</v>
      </c>
      <c r="Y13" s="10">
        <v>273.42</v>
      </c>
      <c r="Z13" s="10">
        <v>263.94</v>
      </c>
      <c r="AA13" s="10">
        <v>272.94</v>
      </c>
      <c r="AB13" s="95">
        <v>1540300</v>
      </c>
      <c r="AC13" s="10">
        <v>272.94</v>
      </c>
      <c r="AD13" s="2">
        <f t="shared" si="0"/>
        <v>9.4800000000000182</v>
      </c>
      <c r="AE13" s="138">
        <f t="shared" si="1"/>
        <v>3.0545591844440168E-2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42513</v>
      </c>
      <c r="X14" s="10">
        <v>263.77</v>
      </c>
      <c r="Y14" s="10">
        <v>267.18</v>
      </c>
      <c r="Z14" s="10">
        <v>263.14999999999998</v>
      </c>
      <c r="AA14" s="10">
        <v>264.85000000000002</v>
      </c>
      <c r="AB14" s="95">
        <v>844300</v>
      </c>
      <c r="AC14" s="10">
        <v>264.85000000000002</v>
      </c>
      <c r="AD14" s="2">
        <f t="shared" si="0"/>
        <v>4.0300000000000296</v>
      </c>
      <c r="AE14" s="138">
        <f t="shared" si="1"/>
        <v>4.5133884548280712E-3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42510</v>
      </c>
      <c r="X15" s="10">
        <v>259.31</v>
      </c>
      <c r="Y15" s="10">
        <v>265.55</v>
      </c>
      <c r="Z15" s="10">
        <v>259</v>
      </c>
      <c r="AA15" s="10">
        <v>263.66000000000003</v>
      </c>
      <c r="AB15" s="95">
        <v>1338900</v>
      </c>
      <c r="AC15" s="10">
        <v>263.66000000000003</v>
      </c>
      <c r="AD15" s="2">
        <f t="shared" si="0"/>
        <v>6.5500000000000114</v>
      </c>
      <c r="AE15" s="138">
        <f t="shared" si="1"/>
        <v>1.9094001236858338E-2</v>
      </c>
    </row>
    <row r="16" spans="1:40" x14ac:dyDescent="0.25">
      <c r="G16" s="1"/>
      <c r="W16" s="133">
        <v>42509</v>
      </c>
      <c r="X16" s="10">
        <v>262.8</v>
      </c>
      <c r="Y16" s="10">
        <v>264.7</v>
      </c>
      <c r="Z16" s="10">
        <v>256.42</v>
      </c>
      <c r="AA16" s="10">
        <v>258.72000000000003</v>
      </c>
      <c r="AB16" s="95">
        <v>1277700</v>
      </c>
      <c r="AC16" s="10">
        <v>258.72000000000003</v>
      </c>
      <c r="AD16" s="2">
        <f t="shared" si="0"/>
        <v>8.2799999999999727</v>
      </c>
      <c r="AE16" s="138">
        <f t="shared" si="1"/>
        <v>-2.1075333913504024E-2</v>
      </c>
    </row>
    <row r="17" spans="1:31" x14ac:dyDescent="0.25">
      <c r="G17" s="1"/>
      <c r="W17" s="133">
        <v>42508</v>
      </c>
      <c r="X17" s="10">
        <v>262.64999999999998</v>
      </c>
      <c r="Y17" s="10">
        <v>265.82</v>
      </c>
      <c r="Z17" s="10">
        <v>262.26</v>
      </c>
      <c r="AA17" s="10">
        <v>264.29000000000002</v>
      </c>
      <c r="AB17" s="95">
        <v>1035300</v>
      </c>
      <c r="AC17" s="10">
        <v>264.29000000000002</v>
      </c>
      <c r="AD17" s="2">
        <f t="shared" si="0"/>
        <v>3.5600000000000023</v>
      </c>
      <c r="AE17" s="138">
        <f t="shared" si="1"/>
        <v>2.9219793564057017E-3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42507</v>
      </c>
      <c r="X18" s="10">
        <v>265.14999999999998</v>
      </c>
      <c r="Y18" s="10">
        <v>267.89</v>
      </c>
      <c r="Z18" s="10">
        <v>263.08</v>
      </c>
      <c r="AA18" s="10">
        <v>263.52</v>
      </c>
      <c r="AB18" s="95">
        <v>1158100</v>
      </c>
      <c r="AC18" s="10">
        <v>263.52</v>
      </c>
      <c r="AD18" s="2">
        <f t="shared" si="0"/>
        <v>4.8100000000000023</v>
      </c>
      <c r="AE18" s="138">
        <f t="shared" si="1"/>
        <v>-1.0290693307293708E-2</v>
      </c>
    </row>
    <row r="19" spans="1:31" x14ac:dyDescent="0.25">
      <c r="N19" s="2"/>
      <c r="W19" s="133">
        <v>42506</v>
      </c>
      <c r="X19" s="10">
        <v>263.02999999999997</v>
      </c>
      <c r="Y19" s="10">
        <v>266.95</v>
      </c>
      <c r="Z19" s="10">
        <v>262.60000000000002</v>
      </c>
      <c r="AA19" s="10">
        <v>266.26</v>
      </c>
      <c r="AB19" s="95">
        <v>1301500</v>
      </c>
      <c r="AC19" s="10">
        <v>266.26</v>
      </c>
      <c r="AD19" s="2">
        <f t="shared" si="0"/>
        <v>4.3499999999999659</v>
      </c>
      <c r="AE19" s="138">
        <f t="shared" si="1"/>
        <v>1.6143189711101957E-2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42503</v>
      </c>
      <c r="X20" s="10">
        <v>261.41000000000003</v>
      </c>
      <c r="Y20" s="10">
        <v>264.98</v>
      </c>
      <c r="Z20" s="10">
        <v>260.10000000000002</v>
      </c>
      <c r="AA20" s="10">
        <v>262.02999999999997</v>
      </c>
      <c r="AB20" s="95">
        <v>993200</v>
      </c>
      <c r="AC20" s="10">
        <v>262.02999999999997</v>
      </c>
      <c r="AD20" s="2">
        <f t="shared" si="0"/>
        <v>4.8799999999999955</v>
      </c>
      <c r="AE20" s="138">
        <f t="shared" si="1"/>
        <v>-2.5884054661032829E-3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42502</v>
      </c>
      <c r="X21" s="10">
        <v>268.25</v>
      </c>
      <c r="Y21" s="10">
        <v>270.55</v>
      </c>
      <c r="Z21" s="10">
        <v>259.58999999999997</v>
      </c>
      <c r="AA21" s="10">
        <v>262.70999999999998</v>
      </c>
      <c r="AB21" s="95">
        <v>1295600</v>
      </c>
      <c r="AC21" s="10">
        <v>262.70999999999998</v>
      </c>
      <c r="AD21" s="2">
        <f t="shared" si="0"/>
        <v>10.960000000000036</v>
      </c>
      <c r="AE21" s="138">
        <f t="shared" si="1"/>
        <v>-1.6987839101964552E-2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42501</v>
      </c>
      <c r="X22" s="10">
        <v>272.22000000000003</v>
      </c>
      <c r="Y22" s="10">
        <v>273.61</v>
      </c>
      <c r="Z22" s="10">
        <v>267</v>
      </c>
      <c r="AA22" s="10">
        <v>267.25</v>
      </c>
      <c r="AB22" s="95">
        <v>968300</v>
      </c>
      <c r="AC22" s="10">
        <v>267.25</v>
      </c>
      <c r="AD22" s="2">
        <f t="shared" si="0"/>
        <v>6.6100000000000136</v>
      </c>
      <c r="AE22" s="138">
        <f t="shared" si="1"/>
        <v>-2.2029494639001612E-2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42500</v>
      </c>
      <c r="X23" s="10">
        <v>271.64</v>
      </c>
      <c r="Y23" s="10">
        <v>273.61</v>
      </c>
      <c r="Z23" s="10">
        <v>269.60000000000002</v>
      </c>
      <c r="AA23" s="10">
        <v>273.27</v>
      </c>
      <c r="AB23" s="95">
        <v>1029900</v>
      </c>
      <c r="AC23" s="10">
        <v>273.27</v>
      </c>
      <c r="AD23" s="2">
        <f t="shared" si="0"/>
        <v>4.0099999999999909</v>
      </c>
      <c r="AE23" s="138">
        <f t="shared" si="1"/>
        <v>1.1474256949328021E-2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42499</v>
      </c>
      <c r="X24" s="10">
        <v>264.72000000000003</v>
      </c>
      <c r="Y24" s="10">
        <v>273.14</v>
      </c>
      <c r="Z24" s="10">
        <v>264.10000000000002</v>
      </c>
      <c r="AA24" s="10">
        <v>270.17</v>
      </c>
      <c r="AB24" s="95">
        <v>1424300</v>
      </c>
      <c r="AC24" s="10">
        <v>270.17</v>
      </c>
      <c r="AD24" s="2">
        <f t="shared" si="0"/>
        <v>9.0399999999999636</v>
      </c>
      <c r="AE24" s="138">
        <f t="shared" si="1"/>
        <v>2.4885247145404188E-2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42496</v>
      </c>
      <c r="X25" s="10">
        <v>263.47000000000003</v>
      </c>
      <c r="Y25" s="10">
        <v>265.87</v>
      </c>
      <c r="Z25" s="10">
        <v>260.89</v>
      </c>
      <c r="AA25" s="10">
        <v>263.61</v>
      </c>
      <c r="AB25" s="95">
        <v>1202000</v>
      </c>
      <c r="AC25" s="10">
        <v>263.61</v>
      </c>
      <c r="AD25" s="2">
        <f t="shared" si="0"/>
        <v>4.9800000000000182</v>
      </c>
      <c r="AE25" s="138">
        <f t="shared" si="1"/>
        <v>-3.8167938931297218E-3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42495</v>
      </c>
      <c r="X26" s="10">
        <v>263.58</v>
      </c>
      <c r="Y26" s="10">
        <v>265.39999999999998</v>
      </c>
      <c r="Z26" s="10">
        <v>262.63</v>
      </c>
      <c r="AA26" s="10">
        <v>264.62</v>
      </c>
      <c r="AB26" s="95">
        <v>1104800</v>
      </c>
      <c r="AC26" s="10">
        <v>264.62</v>
      </c>
      <c r="AD26" s="2">
        <f t="shared" si="0"/>
        <v>2.7699999999999818</v>
      </c>
      <c r="AE26" s="138">
        <f t="shared" si="1"/>
        <v>5.7008209182121128E-3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42494</v>
      </c>
      <c r="X27" s="10">
        <v>271.7</v>
      </c>
      <c r="Y27" s="10">
        <v>271.75</v>
      </c>
      <c r="Z27" s="10">
        <v>262.44</v>
      </c>
      <c r="AA27" s="10">
        <v>263.12</v>
      </c>
      <c r="AB27" s="95">
        <v>1775900</v>
      </c>
      <c r="AC27" s="10">
        <v>263.12</v>
      </c>
      <c r="AD27" s="2">
        <f t="shared" si="0"/>
        <v>9.3100000000000023</v>
      </c>
      <c r="AE27" s="138">
        <f t="shared" si="1"/>
        <v>-3.8690584925651139E-2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42493</v>
      </c>
      <c r="X28" s="10">
        <v>272.82</v>
      </c>
      <c r="Y28" s="10">
        <v>276.61</v>
      </c>
      <c r="Z28" s="10">
        <v>271.08999999999997</v>
      </c>
      <c r="AA28" s="10">
        <v>273.70999999999998</v>
      </c>
      <c r="AB28" s="95">
        <v>1598400</v>
      </c>
      <c r="AC28" s="10">
        <v>273.70999999999998</v>
      </c>
      <c r="AD28" s="2">
        <f t="shared" si="0"/>
        <v>5.5200000000000387</v>
      </c>
      <c r="AE28" s="138">
        <f t="shared" si="1"/>
        <v>7.307537725154134E-5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42492</v>
      </c>
      <c r="X29" s="10">
        <v>274.74</v>
      </c>
      <c r="Y29" s="10">
        <v>274.99</v>
      </c>
      <c r="Z29" s="10">
        <v>268.88</v>
      </c>
      <c r="AA29" s="10">
        <v>273.69</v>
      </c>
      <c r="AB29" s="95">
        <v>1358300</v>
      </c>
      <c r="AC29" s="10">
        <v>273.69</v>
      </c>
      <c r="AD29" s="2">
        <f t="shared" si="0"/>
        <v>6.1100000000000136</v>
      </c>
      <c r="AE29" s="138">
        <f t="shared" si="1"/>
        <v>-4.7274446343503751E-3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42489</v>
      </c>
      <c r="X30" s="10">
        <v>278.24</v>
      </c>
      <c r="Y30" s="10">
        <v>280.52999999999997</v>
      </c>
      <c r="Z30" s="10">
        <v>271.39999999999998</v>
      </c>
      <c r="AA30" s="10">
        <v>274.99</v>
      </c>
      <c r="AB30" s="95">
        <v>1937800</v>
      </c>
      <c r="AC30" s="10">
        <v>274.99</v>
      </c>
      <c r="AD30" s="2">
        <f t="shared" si="0"/>
        <v>9.1299999999999955</v>
      </c>
      <c r="AE30" s="138">
        <f t="shared" si="1"/>
        <v>-2.166642948626718E-2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42488</v>
      </c>
      <c r="X31" s="10">
        <v>278</v>
      </c>
      <c r="Y31" s="10">
        <v>284.05</v>
      </c>
      <c r="Z31" s="10">
        <v>277.51</v>
      </c>
      <c r="AA31" s="10">
        <v>281.08</v>
      </c>
      <c r="AB31" s="95">
        <v>1403300</v>
      </c>
      <c r="AC31" s="10">
        <v>281.08</v>
      </c>
      <c r="AD31" s="2">
        <f t="shared" si="0"/>
        <v>6.5400000000000205</v>
      </c>
      <c r="AE31" s="138">
        <f t="shared" si="1"/>
        <v>3.6420766978504382E-3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42487</v>
      </c>
      <c r="X32" s="10">
        <v>281.57</v>
      </c>
      <c r="Y32" s="10">
        <v>282</v>
      </c>
      <c r="Z32" s="10">
        <v>278.52</v>
      </c>
      <c r="AA32" s="10">
        <v>280.06</v>
      </c>
      <c r="AB32" s="95">
        <v>1099100</v>
      </c>
      <c r="AC32" s="10">
        <v>280.06</v>
      </c>
      <c r="AD32" s="2">
        <f t="shared" si="0"/>
        <v>3.4800000000000182</v>
      </c>
      <c r="AE32" s="138">
        <f t="shared" si="1"/>
        <v>-5.8217962371316379E-3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42486</v>
      </c>
      <c r="X33" s="10">
        <v>285.63</v>
      </c>
      <c r="Y33" s="10">
        <v>285.95</v>
      </c>
      <c r="Z33" s="10">
        <v>280.67</v>
      </c>
      <c r="AA33" s="10">
        <v>281.7</v>
      </c>
      <c r="AB33" s="95">
        <v>1472300</v>
      </c>
      <c r="AC33" s="10">
        <v>281.7</v>
      </c>
      <c r="AD33" s="2">
        <f t="shared" si="0"/>
        <v>5.2799999999999727</v>
      </c>
      <c r="AE33" s="138">
        <f t="shared" si="1"/>
        <v>-1.1058451816745807E-2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42485</v>
      </c>
      <c r="X34" s="10">
        <v>281.57</v>
      </c>
      <c r="Y34" s="10">
        <v>286.32</v>
      </c>
      <c r="Z34" s="10">
        <v>281.56</v>
      </c>
      <c r="AA34" s="10">
        <v>284.85000000000002</v>
      </c>
      <c r="AB34" s="95">
        <v>1633400</v>
      </c>
      <c r="AC34" s="10">
        <v>284.85000000000002</v>
      </c>
      <c r="AD34" s="2">
        <f t="shared" si="0"/>
        <v>4.7599999999999909</v>
      </c>
      <c r="AE34" s="138">
        <f t="shared" si="1"/>
        <v>7.6052352316944294E-3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42482</v>
      </c>
      <c r="X35" s="10">
        <v>280.39999999999998</v>
      </c>
      <c r="Y35" s="10">
        <v>283.54000000000002</v>
      </c>
      <c r="Z35" s="10">
        <v>278.20999999999998</v>
      </c>
      <c r="AA35" s="10">
        <v>282.7</v>
      </c>
      <c r="AB35" s="95">
        <v>2334400</v>
      </c>
      <c r="AC35" s="10">
        <v>282.7</v>
      </c>
      <c r="AD35" s="2">
        <f t="shared" si="0"/>
        <v>5.3300000000000409</v>
      </c>
      <c r="AE35" s="138">
        <f t="shared" si="1"/>
        <v>1.1087267525035749E-2</v>
      </c>
    </row>
    <row r="36" spans="1:31" x14ac:dyDescent="0.25">
      <c r="W36" s="133">
        <v>42481</v>
      </c>
      <c r="X36" s="10">
        <v>268.83999999999997</v>
      </c>
      <c r="Y36" s="10">
        <v>280.13</v>
      </c>
      <c r="Z36" s="10">
        <v>268.83999999999997</v>
      </c>
      <c r="AA36" s="10">
        <v>279.60000000000002</v>
      </c>
      <c r="AB36" s="95">
        <v>3145500</v>
      </c>
      <c r="AC36" s="10">
        <v>279.60000000000002</v>
      </c>
      <c r="AD36" s="2">
        <f t="shared" si="0"/>
        <v>11.29000000000002</v>
      </c>
      <c r="AE36" s="138">
        <f t="shared" si="1"/>
        <v>5.1562676294708565E-2</v>
      </c>
    </row>
    <row r="37" spans="1:31" x14ac:dyDescent="0.25">
      <c r="W37" s="133">
        <v>42480</v>
      </c>
      <c r="X37" s="10">
        <v>271.92</v>
      </c>
      <c r="Y37" s="10">
        <v>271.92</v>
      </c>
      <c r="Z37" s="10">
        <v>263.31</v>
      </c>
      <c r="AA37" s="10">
        <v>265.89</v>
      </c>
      <c r="AB37" s="95">
        <v>2513900</v>
      </c>
      <c r="AC37" s="10">
        <v>265.89</v>
      </c>
      <c r="AD37" s="2">
        <f t="shared" si="0"/>
        <v>8.6100000000000136</v>
      </c>
      <c r="AE37" s="138">
        <f t="shared" si="1"/>
        <v>-1.8856088560885609E-2</v>
      </c>
    </row>
    <row r="38" spans="1:31" x14ac:dyDescent="0.25">
      <c r="W38" s="133">
        <v>42479</v>
      </c>
      <c r="X38" s="10">
        <v>273.10000000000002</v>
      </c>
      <c r="Y38" s="10">
        <v>275.98</v>
      </c>
      <c r="Z38" s="10">
        <v>270.23</v>
      </c>
      <c r="AA38" s="10">
        <v>271</v>
      </c>
      <c r="AB38" s="95">
        <v>1366500</v>
      </c>
      <c r="AC38" s="10">
        <v>271</v>
      </c>
      <c r="AD38" s="2">
        <f t="shared" si="0"/>
        <v>5.75</v>
      </c>
      <c r="AE38" s="138">
        <f t="shared" si="1"/>
        <v>-7.0350285798036483E-3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134</v>
      </c>
      <c r="L39" s="277"/>
      <c r="M39" s="278">
        <f>K57+M57-F57</f>
        <v>1659.3600000000079</v>
      </c>
      <c r="W39" s="133">
        <v>42478</v>
      </c>
      <c r="X39" s="10">
        <v>267.85000000000002</v>
      </c>
      <c r="Y39" s="10">
        <v>273.37</v>
      </c>
      <c r="Z39" s="10">
        <v>267.04000000000002</v>
      </c>
      <c r="AA39" s="10">
        <v>272.92</v>
      </c>
      <c r="AB39" s="95">
        <v>1513100</v>
      </c>
      <c r="AC39" s="10">
        <v>272.92</v>
      </c>
      <c r="AD39" s="2">
        <f t="shared" si="0"/>
        <v>6.3299999999999841</v>
      </c>
      <c r="AE39" s="138">
        <f t="shared" si="1"/>
        <v>1.646182495344517E-2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95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96</v>
      </c>
      <c r="K40" s="280" t="s">
        <v>61</v>
      </c>
      <c r="L40" s="279" t="s">
        <v>77</v>
      </c>
      <c r="M40" s="279" t="s">
        <v>38</v>
      </c>
      <c r="W40" s="133">
        <v>42475</v>
      </c>
      <c r="X40" s="10">
        <v>270.56</v>
      </c>
      <c r="Y40" s="10">
        <v>271.07</v>
      </c>
      <c r="Z40" s="10">
        <v>265.31</v>
      </c>
      <c r="AA40" s="10">
        <v>268.5</v>
      </c>
      <c r="AB40" s="95">
        <v>1683900</v>
      </c>
      <c r="AC40" s="10">
        <v>268.5</v>
      </c>
      <c r="AD40" s="2">
        <f t="shared" si="0"/>
        <v>5.7599999999999909</v>
      </c>
      <c r="AE40" s="138">
        <f t="shared" si="1"/>
        <v>-7.6138379657008093E-3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42474</v>
      </c>
      <c r="X41" s="10">
        <v>270.70999999999998</v>
      </c>
      <c r="Y41" s="10">
        <v>272</v>
      </c>
      <c r="Z41" s="10">
        <v>269.07</v>
      </c>
      <c r="AA41" s="10">
        <v>270.56</v>
      </c>
      <c r="AB41" s="95">
        <v>905400</v>
      </c>
      <c r="AC41" s="10">
        <v>270.56</v>
      </c>
      <c r="AD41" s="2">
        <f t="shared" si="0"/>
        <v>2.9300000000000068</v>
      </c>
      <c r="AE41" s="138">
        <f t="shared" si="1"/>
        <v>-4.305744673021028E-3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0" t="s">
        <v>78</v>
      </c>
      <c r="P42" s="470"/>
      <c r="T42" s="112" t="s">
        <v>114</v>
      </c>
      <c r="U42" s="4"/>
      <c r="W42" s="133">
        <v>42473</v>
      </c>
      <c r="X42" s="10">
        <v>269.22000000000003</v>
      </c>
      <c r="Y42" s="10">
        <v>272.77</v>
      </c>
      <c r="Z42" s="10">
        <v>267.35000000000002</v>
      </c>
      <c r="AA42" s="10">
        <v>271.73</v>
      </c>
      <c r="AB42" s="95">
        <v>1382200</v>
      </c>
      <c r="AC42" s="10">
        <v>271.73</v>
      </c>
      <c r="AD42" s="2">
        <f t="shared" si="0"/>
        <v>5.4199999999999591</v>
      </c>
      <c r="AE42" s="138">
        <f t="shared" si="1"/>
        <v>1.5395538283322852E-2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270.74299999999999</v>
      </c>
      <c r="Q43" s="2"/>
      <c r="T43" s="189" t="s">
        <v>99</v>
      </c>
      <c r="U43" s="189">
        <v>254.17</v>
      </c>
      <c r="W43" s="133">
        <v>42472</v>
      </c>
      <c r="X43" s="10">
        <v>265</v>
      </c>
      <c r="Y43" s="10">
        <v>268.68</v>
      </c>
      <c r="Z43" s="10">
        <v>262.27</v>
      </c>
      <c r="AA43" s="10">
        <v>267.61</v>
      </c>
      <c r="AB43" s="95">
        <v>1441400</v>
      </c>
      <c r="AC43" s="10">
        <v>267.61</v>
      </c>
      <c r="AD43" s="2">
        <f t="shared" si="0"/>
        <v>6.410000000000025</v>
      </c>
      <c r="AE43" s="138">
        <f t="shared" si="1"/>
        <v>9.1255326369772405E-3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268.2817</v>
      </c>
      <c r="Q44" s="2"/>
      <c r="T44" s="189" t="s">
        <v>100</v>
      </c>
      <c r="U44" s="189">
        <v>253.14</v>
      </c>
      <c r="W44" s="133">
        <v>42471</v>
      </c>
      <c r="X44" s="10">
        <v>271.57</v>
      </c>
      <c r="Y44" s="10">
        <v>272.98</v>
      </c>
      <c r="Z44" s="10">
        <v>264.20999999999998</v>
      </c>
      <c r="AA44" s="10">
        <v>265.19</v>
      </c>
      <c r="AB44" s="95">
        <v>1885000</v>
      </c>
      <c r="AC44" s="10">
        <v>265.19</v>
      </c>
      <c r="AD44" s="2">
        <f t="shared" si="0"/>
        <v>8.7700000000000387</v>
      </c>
      <c r="AE44" s="138">
        <f t="shared" si="1"/>
        <v>-2.0824871690728441E-2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265.82040000000001</v>
      </c>
      <c r="Q45" s="2"/>
      <c r="T45" s="189" t="s">
        <v>101</v>
      </c>
      <c r="U45" s="189" t="s">
        <v>339</v>
      </c>
      <c r="W45" s="133">
        <v>42468</v>
      </c>
      <c r="X45" s="10">
        <v>275</v>
      </c>
      <c r="Y45" s="10">
        <v>275.16000000000003</v>
      </c>
      <c r="Z45" s="10">
        <v>267.33</v>
      </c>
      <c r="AA45" s="10">
        <v>270.83</v>
      </c>
      <c r="AB45" s="95">
        <v>2132300</v>
      </c>
      <c r="AC45" s="10">
        <v>270.83</v>
      </c>
      <c r="AD45" s="2">
        <f t="shared" si="0"/>
        <v>7.8300000000000409</v>
      </c>
      <c r="AE45" s="138">
        <f t="shared" si="1"/>
        <v>-8.0940521535307619E-3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263.35910000000001</v>
      </c>
      <c r="Q46" s="2"/>
      <c r="T46" s="189" t="s">
        <v>102</v>
      </c>
      <c r="U46" s="189" t="s">
        <v>340</v>
      </c>
      <c r="W46" s="133">
        <v>42467</v>
      </c>
      <c r="X46" s="10">
        <v>278.02999999999997</v>
      </c>
      <c r="Y46" s="10">
        <v>280.7</v>
      </c>
      <c r="Z46" s="10">
        <v>271.14999999999998</v>
      </c>
      <c r="AA46" s="10">
        <v>273.04000000000002</v>
      </c>
      <c r="AB46" s="95">
        <v>1968100</v>
      </c>
      <c r="AC46" s="10">
        <v>273.04000000000002</v>
      </c>
      <c r="AD46" s="2">
        <f t="shared" si="0"/>
        <v>9.5500000000000114</v>
      </c>
      <c r="AE46" s="138">
        <f t="shared" si="1"/>
        <v>-2.3357298708731156E-2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260.89780000000002</v>
      </c>
      <c r="Q47" s="2"/>
      <c r="T47" s="189" t="s">
        <v>103</v>
      </c>
      <c r="U47" s="189">
        <v>341.83</v>
      </c>
      <c r="W47" s="133">
        <v>42466</v>
      </c>
      <c r="X47" s="10">
        <v>266.33</v>
      </c>
      <c r="Y47" s="10">
        <v>280.58</v>
      </c>
      <c r="Z47" s="10">
        <v>266.17</v>
      </c>
      <c r="AA47" s="10">
        <v>279.57</v>
      </c>
      <c r="AB47" s="95">
        <v>2960600</v>
      </c>
      <c r="AC47" s="10">
        <v>279.57</v>
      </c>
      <c r="AD47" s="2">
        <f t="shared" si="0"/>
        <v>14.409999999999968</v>
      </c>
      <c r="AE47" s="138">
        <f t="shared" si="1"/>
        <v>5.2518635644906109E-2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258.43650000000002</v>
      </c>
      <c r="Q48" s="2"/>
      <c r="T48" s="189" t="s">
        <v>104</v>
      </c>
      <c r="U48" s="189">
        <v>0.30941800000000003</v>
      </c>
      <c r="W48" s="133">
        <v>42465</v>
      </c>
      <c r="X48" s="10">
        <v>262.27999999999997</v>
      </c>
      <c r="Y48" s="10">
        <v>267.75</v>
      </c>
      <c r="Z48" s="10">
        <v>262.14999999999998</v>
      </c>
      <c r="AA48" s="10">
        <v>265.62</v>
      </c>
      <c r="AB48" s="95">
        <v>1698900</v>
      </c>
      <c r="AC48" s="10">
        <v>265.62</v>
      </c>
      <c r="AD48" s="2">
        <f t="shared" si="0"/>
        <v>5.6000000000000227</v>
      </c>
      <c r="AE48" s="138">
        <f t="shared" si="1"/>
        <v>6.0982538540206299E-3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255.9752</v>
      </c>
      <c r="Q49" s="2"/>
      <c r="T49" s="189" t="s">
        <v>124</v>
      </c>
      <c r="U49" s="189" t="s">
        <v>241</v>
      </c>
      <c r="W49" s="133">
        <v>42464</v>
      </c>
      <c r="X49" s="10">
        <v>260.56</v>
      </c>
      <c r="Y49" s="10">
        <v>266</v>
      </c>
      <c r="Z49" s="10">
        <v>260.04000000000002</v>
      </c>
      <c r="AA49" s="10">
        <v>264.01</v>
      </c>
      <c r="AB49" s="95">
        <v>2411500</v>
      </c>
      <c r="AC49" s="10">
        <v>264.01</v>
      </c>
      <c r="AD49" s="2">
        <f t="shared" si="0"/>
        <v>5.9599999999999795</v>
      </c>
      <c r="AE49" s="138">
        <f t="shared" si="1"/>
        <v>1.331849236201732E-2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253.51390000000001</v>
      </c>
      <c r="Q50" s="2"/>
      <c r="T50" s="189"/>
      <c r="U50" s="189"/>
      <c r="W50" s="133">
        <v>42461</v>
      </c>
      <c r="X50" s="10">
        <v>258.83</v>
      </c>
      <c r="Y50" s="10">
        <v>261.95999999999998</v>
      </c>
      <c r="Z50" s="10">
        <v>257.5</v>
      </c>
      <c r="AA50" s="10">
        <v>260.54000000000002</v>
      </c>
      <c r="AB50" s="95">
        <v>2154000</v>
      </c>
      <c r="AC50" s="10">
        <v>260.54000000000002</v>
      </c>
      <c r="AD50" s="2">
        <f t="shared" si="0"/>
        <v>4.4599999999999795</v>
      </c>
      <c r="AE50" s="138">
        <f t="shared" si="1"/>
        <v>8.4511370620776738E-4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251.05260000000001</v>
      </c>
      <c r="Q51" s="2"/>
      <c r="T51" s="189" t="s">
        <v>106</v>
      </c>
      <c r="U51" s="189" t="s">
        <v>341</v>
      </c>
      <c r="W51" s="133">
        <v>42460</v>
      </c>
      <c r="X51" s="10">
        <v>255.07</v>
      </c>
      <c r="Y51" s="10">
        <v>261.39999999999998</v>
      </c>
      <c r="Z51" s="10">
        <v>254.19</v>
      </c>
      <c r="AA51" s="10">
        <v>260.32</v>
      </c>
      <c r="AB51" s="95">
        <v>1542000</v>
      </c>
      <c r="AC51" s="10">
        <v>260.32</v>
      </c>
      <c r="AD51" s="2">
        <f t="shared" si="0"/>
        <v>7.2099999999999795</v>
      </c>
      <c r="AE51" s="138">
        <f t="shared" si="1"/>
        <v>2.4156109843417983E-2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248.59129999999999</v>
      </c>
      <c r="Q52" s="2"/>
      <c r="T52" s="189" t="s">
        <v>107</v>
      </c>
      <c r="U52" s="189" t="s">
        <v>236</v>
      </c>
      <c r="W52" s="133">
        <v>42459</v>
      </c>
      <c r="X52" s="10">
        <v>256.04000000000002</v>
      </c>
      <c r="Y52" s="10">
        <v>257.92</v>
      </c>
      <c r="Z52" s="10">
        <v>252.63</v>
      </c>
      <c r="AA52" s="10">
        <v>254.18</v>
      </c>
      <c r="AB52" s="95">
        <v>1161600</v>
      </c>
      <c r="AC52" s="10">
        <v>254.18</v>
      </c>
      <c r="AD52" s="2">
        <f t="shared" si="0"/>
        <v>5.2900000000000205</v>
      </c>
      <c r="AE52" s="138">
        <f t="shared" si="1"/>
        <v>-1.9632479974870387E-3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246.13</v>
      </c>
      <c r="Q53" s="2"/>
      <c r="T53" s="189" t="s">
        <v>108</v>
      </c>
      <c r="U53" s="190">
        <v>2860194</v>
      </c>
      <c r="W53" s="133">
        <v>42458</v>
      </c>
      <c r="X53" s="10">
        <v>251.68</v>
      </c>
      <c r="Y53" s="10">
        <v>254.97</v>
      </c>
      <c r="Z53" s="10">
        <v>246.74</v>
      </c>
      <c r="AA53" s="10">
        <v>254.68</v>
      </c>
      <c r="AB53" s="95">
        <v>1266500</v>
      </c>
      <c r="AC53" s="10">
        <v>254.68</v>
      </c>
      <c r="AD53" s="2">
        <f t="shared" si="0"/>
        <v>8.2299999999999898</v>
      </c>
      <c r="AE53" s="138">
        <f t="shared" si="1"/>
        <v>1.1598347632665984E-2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243.6687</v>
      </c>
      <c r="Q54" s="2"/>
      <c r="T54" s="189" t="s">
        <v>111</v>
      </c>
      <c r="U54" s="190">
        <v>1768830</v>
      </c>
      <c r="W54" s="133">
        <v>42457</v>
      </c>
      <c r="X54" s="10">
        <v>255.05</v>
      </c>
      <c r="Y54" s="10">
        <v>256.70999999999998</v>
      </c>
      <c r="Z54" s="10">
        <v>251.45</v>
      </c>
      <c r="AA54" s="10">
        <v>251.76</v>
      </c>
      <c r="AB54" s="95">
        <v>1017400</v>
      </c>
      <c r="AC54" s="10">
        <v>251.76</v>
      </c>
      <c r="AD54" s="2">
        <f t="shared" si="0"/>
        <v>5.2599999999999909</v>
      </c>
      <c r="AE54" s="138">
        <f t="shared" si="1"/>
        <v>-1.1504181554046089E-2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241.20739999999998</v>
      </c>
      <c r="Q55" s="2"/>
      <c r="T55" s="189" t="s">
        <v>109</v>
      </c>
      <c r="U55" s="189" t="s">
        <v>342</v>
      </c>
      <c r="W55" s="133">
        <v>42453</v>
      </c>
      <c r="X55" s="10">
        <v>253.79</v>
      </c>
      <c r="Y55" s="10">
        <v>257.54000000000002</v>
      </c>
      <c r="Z55" s="10">
        <v>251.13</v>
      </c>
      <c r="AA55" s="10">
        <v>254.69</v>
      </c>
      <c r="AB55" s="95">
        <v>1056700</v>
      </c>
      <c r="AC55" s="10">
        <v>254.69</v>
      </c>
      <c r="AD55" s="2">
        <f t="shared" si="0"/>
        <v>6.410000000000025</v>
      </c>
      <c r="AE55" s="138">
        <f t="shared" si="1"/>
        <v>-2.1548346654129968E-3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238.74609999999998</v>
      </c>
      <c r="T56" s="189" t="s">
        <v>112</v>
      </c>
      <c r="U56" s="189">
        <v>15.39</v>
      </c>
      <c r="W56" s="133">
        <v>42452</v>
      </c>
      <c r="X56" s="10">
        <v>257</v>
      </c>
      <c r="Y56" s="10">
        <v>258.35000000000002</v>
      </c>
      <c r="Z56" s="10">
        <v>253.59</v>
      </c>
      <c r="AA56" s="10">
        <v>255.24</v>
      </c>
      <c r="AB56" s="95">
        <v>1518500</v>
      </c>
      <c r="AC56" s="10">
        <v>255.24</v>
      </c>
      <c r="AD56" s="2">
        <f t="shared" si="0"/>
        <v>4.7600000000000193</v>
      </c>
      <c r="AE56" s="138">
        <f t="shared" si="1"/>
        <v>-1.6112867165214761E-2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236.28479999999999</v>
      </c>
      <c r="T57" s="189" t="s">
        <v>113</v>
      </c>
      <c r="U57" s="189">
        <v>16.27</v>
      </c>
      <c r="W57" s="133">
        <v>42451</v>
      </c>
      <c r="X57" s="10">
        <v>252.7</v>
      </c>
      <c r="Y57" s="10">
        <v>261.38</v>
      </c>
      <c r="Z57" s="10">
        <v>252.2</v>
      </c>
      <c r="AA57" s="10">
        <v>259.42</v>
      </c>
      <c r="AB57" s="95">
        <v>1544000</v>
      </c>
      <c r="AC57" s="10">
        <v>259.42</v>
      </c>
      <c r="AD57" s="2">
        <f t="shared" si="0"/>
        <v>9.1800000000000068</v>
      </c>
      <c r="AE57" s="138">
        <f t="shared" si="1"/>
        <v>1.3161491896114041E-2</v>
      </c>
    </row>
    <row r="58" spans="1:31" x14ac:dyDescent="0.25">
      <c r="O58" s="83">
        <v>0.95</v>
      </c>
      <c r="P58" s="83">
        <f t="shared" si="5"/>
        <v>233.8235</v>
      </c>
      <c r="T58" s="189" t="s">
        <v>110</v>
      </c>
      <c r="U58" s="189" t="s">
        <v>125</v>
      </c>
      <c r="W58" s="133">
        <v>42450</v>
      </c>
      <c r="X58" s="10">
        <v>249.52</v>
      </c>
      <c r="Y58" s="10">
        <v>257.41000000000003</v>
      </c>
      <c r="Z58" s="10">
        <v>247.01</v>
      </c>
      <c r="AA58" s="10">
        <v>256.05</v>
      </c>
      <c r="AB58" s="95">
        <v>1451300</v>
      </c>
      <c r="AC58" s="10">
        <v>256.05</v>
      </c>
      <c r="AD58" s="2">
        <f t="shared" si="0"/>
        <v>10.400000000000034</v>
      </c>
      <c r="AE58" s="138">
        <f t="shared" si="1"/>
        <v>2.1014434962915773E-2</v>
      </c>
    </row>
    <row r="59" spans="1:31" x14ac:dyDescent="0.25">
      <c r="O59" s="83">
        <v>0.94</v>
      </c>
      <c r="P59" s="83">
        <f t="shared" si="5"/>
        <v>231.36219999999997</v>
      </c>
      <c r="W59" s="133">
        <v>42447</v>
      </c>
      <c r="X59" s="10">
        <v>247.83</v>
      </c>
      <c r="Y59" s="10">
        <v>251.16</v>
      </c>
      <c r="Z59" s="10">
        <v>243.21</v>
      </c>
      <c r="AA59" s="10">
        <v>250.78</v>
      </c>
      <c r="AB59" s="95">
        <v>3341600</v>
      </c>
      <c r="AC59" s="10">
        <v>250.78</v>
      </c>
      <c r="AD59" s="2">
        <f t="shared" si="0"/>
        <v>7.9499999999999886</v>
      </c>
      <c r="AE59" s="138">
        <f t="shared" si="1"/>
        <v>1.8147862449758412E-2</v>
      </c>
    </row>
    <row r="60" spans="1:31" x14ac:dyDescent="0.25">
      <c r="B60" s="285" t="s">
        <v>115</v>
      </c>
      <c r="C60" s="285" t="s">
        <v>154</v>
      </c>
      <c r="D60" s="286" t="s">
        <v>153</v>
      </c>
      <c r="E60" s="287" t="s">
        <v>155</v>
      </c>
      <c r="F60" s="288" t="s">
        <v>65</v>
      </c>
      <c r="G60" s="289" t="s">
        <v>159</v>
      </c>
      <c r="H60" s="288" t="s">
        <v>89</v>
      </c>
      <c r="O60" s="83">
        <v>0.93</v>
      </c>
      <c r="P60" s="83">
        <f t="shared" si="5"/>
        <v>228.90090000000001</v>
      </c>
      <c r="W60" s="133">
        <v>42446</v>
      </c>
      <c r="X60" s="10">
        <v>250</v>
      </c>
      <c r="Y60" s="10">
        <v>250.03</v>
      </c>
      <c r="Z60" s="10">
        <v>242.25</v>
      </c>
      <c r="AA60" s="10">
        <v>246.31</v>
      </c>
      <c r="AB60" s="95">
        <v>1892100</v>
      </c>
      <c r="AC60" s="10">
        <v>246.31</v>
      </c>
      <c r="AD60" s="2">
        <f t="shared" si="0"/>
        <v>7.7800000000000011</v>
      </c>
      <c r="AE60" s="138">
        <f t="shared" si="1"/>
        <v>-1.8059320682506819E-2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226.43960000000001</v>
      </c>
      <c r="W61" s="133">
        <v>42445</v>
      </c>
      <c r="X61" s="10">
        <v>250.42</v>
      </c>
      <c r="Y61" s="10">
        <v>256.19</v>
      </c>
      <c r="Z61" s="10">
        <v>247.61</v>
      </c>
      <c r="AA61" s="10">
        <v>250.84</v>
      </c>
      <c r="AB61" s="95">
        <v>1734900</v>
      </c>
      <c r="AC61" s="10">
        <v>250.84</v>
      </c>
      <c r="AD61" s="2">
        <f t="shared" si="0"/>
        <v>8.5799999999999841</v>
      </c>
      <c r="AE61" s="138">
        <f t="shared" si="1"/>
        <v>2.0373107498101728E-3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223.97829999999999</v>
      </c>
      <c r="W62" s="133">
        <v>42444</v>
      </c>
      <c r="X62" s="10">
        <v>257.47000000000003</v>
      </c>
      <c r="Y62" s="10">
        <v>257.92</v>
      </c>
      <c r="Z62" s="10">
        <v>248.54</v>
      </c>
      <c r="AA62" s="10">
        <v>250.33</v>
      </c>
      <c r="AB62" s="95">
        <v>1944300</v>
      </c>
      <c r="AC62" s="10">
        <v>250.33</v>
      </c>
      <c r="AD62" s="2">
        <f t="shared" si="0"/>
        <v>9.3800000000000239</v>
      </c>
      <c r="AE62" s="138">
        <f t="shared" si="1"/>
        <v>-2.8862939830080925E-2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221.517</v>
      </c>
      <c r="W63" s="133">
        <v>42443</v>
      </c>
      <c r="X63" s="10">
        <v>258.91000000000003</v>
      </c>
      <c r="Y63" s="10">
        <v>259.89</v>
      </c>
      <c r="Z63" s="10">
        <v>256.89999999999998</v>
      </c>
      <c r="AA63" s="10">
        <v>257.77</v>
      </c>
      <c r="AB63" s="95">
        <v>1241700</v>
      </c>
      <c r="AC63" s="10">
        <v>257.77</v>
      </c>
      <c r="AD63" s="2">
        <f t="shared" si="0"/>
        <v>2.9900000000000091</v>
      </c>
      <c r="AE63" s="138">
        <f t="shared" si="1"/>
        <v>-7.5845075845076826E-3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42440</v>
      </c>
      <c r="X64" s="10">
        <v>255.98</v>
      </c>
      <c r="Y64" s="10">
        <v>260.04000000000002</v>
      </c>
      <c r="Z64" s="10">
        <v>255.1</v>
      </c>
      <c r="AA64" s="10">
        <v>259.74</v>
      </c>
      <c r="AB64" s="95">
        <v>1749900</v>
      </c>
      <c r="AC64" s="10">
        <v>259.74</v>
      </c>
      <c r="AD64" s="2">
        <f t="shared" si="0"/>
        <v>4.9400000000000261</v>
      </c>
      <c r="AE64" s="138">
        <f t="shared" si="1"/>
        <v>3.0837004405286361E-2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42439</v>
      </c>
      <c r="X65" s="10">
        <v>257</v>
      </c>
      <c r="Y65" s="10">
        <v>260.57</v>
      </c>
      <c r="Z65" s="10">
        <v>251</v>
      </c>
      <c r="AA65" s="10">
        <v>251.97</v>
      </c>
      <c r="AB65" s="95">
        <v>1962100</v>
      </c>
      <c r="AC65" s="10">
        <v>251.97</v>
      </c>
      <c r="AD65" s="2">
        <f t="shared" si="0"/>
        <v>9.5699999999999932</v>
      </c>
      <c r="AE65" s="138">
        <f t="shared" si="1"/>
        <v>-1.4433231635766264E-2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42438</v>
      </c>
      <c r="X66" s="10">
        <v>261.26</v>
      </c>
      <c r="Y66" s="10">
        <v>263.27999999999997</v>
      </c>
      <c r="Z66" s="10">
        <v>252.38</v>
      </c>
      <c r="AA66" s="10">
        <v>255.66</v>
      </c>
      <c r="AB66" s="95">
        <v>1888300</v>
      </c>
      <c r="AC66" s="10">
        <v>255.66</v>
      </c>
      <c r="AD66" s="2">
        <f t="shared" si="0"/>
        <v>10.899999999999977</v>
      </c>
      <c r="AE66" s="138">
        <f t="shared" si="1"/>
        <v>-2.1509491733006647E-2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42437</v>
      </c>
      <c r="X67" s="10">
        <v>267.24</v>
      </c>
      <c r="Y67" s="10">
        <v>269.02</v>
      </c>
      <c r="Z67" s="10">
        <v>260.77999999999997</v>
      </c>
      <c r="AA67" s="10">
        <v>261.27999999999997</v>
      </c>
      <c r="AB67" s="95">
        <v>1492300</v>
      </c>
      <c r="AC67" s="10">
        <v>261.27999999999997</v>
      </c>
      <c r="AD67" s="2">
        <f>Y67-Z67</f>
        <v>8.2400000000000091</v>
      </c>
      <c r="AE67" s="138" t="e">
        <f>AC67/AC68-1</f>
        <v>#DIV/0!</v>
      </c>
    </row>
    <row r="68" spans="2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2">
        <v>42408</v>
      </c>
      <c r="C69" s="413">
        <v>5</v>
      </c>
      <c r="D69" s="414">
        <v>251.5</v>
      </c>
      <c r="E69" s="414">
        <v>256.52</v>
      </c>
      <c r="F69" s="414">
        <f>C69*(E69-D69)</f>
        <v>25.099999999999909</v>
      </c>
      <c r="G69" s="414">
        <f>D69*C69</f>
        <v>1257.5</v>
      </c>
      <c r="H69" s="415">
        <f>(E69-D69)/D69</f>
        <v>1.9960238568588397E-2</v>
      </c>
      <c r="I69" s="415"/>
    </row>
    <row r="70" spans="2:31" x14ac:dyDescent="0.25">
      <c r="B70" s="412">
        <v>42422</v>
      </c>
      <c r="C70" s="413">
        <v>5</v>
      </c>
      <c r="D70" s="414">
        <v>251.5</v>
      </c>
      <c r="E70" s="414">
        <v>265.83</v>
      </c>
      <c r="F70" s="414">
        <f t="shared" ref="F70:F79" si="8">C70*(E70-D70)</f>
        <v>71.64999999999992</v>
      </c>
      <c r="G70" s="414">
        <f t="shared" ref="G70:G80" si="9">D70*C70</f>
        <v>1257.5</v>
      </c>
      <c r="H70" s="415">
        <f t="shared" ref="H70:H79" si="10">(E70-D70)/D70</f>
        <v>5.6978131212723597E-2</v>
      </c>
      <c r="I70" s="415"/>
    </row>
    <row r="71" spans="2:31" x14ac:dyDescent="0.25">
      <c r="B71" s="412">
        <v>42431</v>
      </c>
      <c r="C71" s="413">
        <v>5</v>
      </c>
      <c r="D71" s="414">
        <v>251.5</v>
      </c>
      <c r="E71" s="414">
        <v>273.66000000000003</v>
      </c>
      <c r="F71" s="414">
        <f t="shared" si="8"/>
        <v>110.80000000000013</v>
      </c>
      <c r="G71" s="414">
        <f t="shared" si="9"/>
        <v>1257.5</v>
      </c>
      <c r="H71" s="415">
        <f t="shared" si="10"/>
        <v>8.8111332007952389E-2</v>
      </c>
      <c r="I71" s="415"/>
    </row>
    <row r="72" spans="2:31" x14ac:dyDescent="0.25">
      <c r="B72" s="412">
        <v>42433</v>
      </c>
      <c r="C72" s="413">
        <v>5</v>
      </c>
      <c r="D72" s="414">
        <v>251.5</v>
      </c>
      <c r="E72" s="414">
        <v>263.94</v>
      </c>
      <c r="F72" s="414">
        <f t="shared" si="8"/>
        <v>62.199999999999989</v>
      </c>
      <c r="G72" s="414">
        <f t="shared" si="9"/>
        <v>1257.5</v>
      </c>
      <c r="H72" s="415">
        <f t="shared" si="10"/>
        <v>4.9463220675944324E-2</v>
      </c>
      <c r="I72" s="415"/>
    </row>
    <row r="73" spans="2:31" x14ac:dyDescent="0.25">
      <c r="B73" s="412">
        <v>42439</v>
      </c>
      <c r="C73" s="413">
        <v>5</v>
      </c>
      <c r="D73" s="414">
        <v>251.5</v>
      </c>
      <c r="E73" s="414">
        <v>251.97</v>
      </c>
      <c r="F73" s="414">
        <f t="shared" si="8"/>
        <v>2.3499999999999943</v>
      </c>
      <c r="G73" s="414">
        <f t="shared" si="9"/>
        <v>1257.5</v>
      </c>
      <c r="H73" s="416">
        <f t="shared" si="10"/>
        <v>1.8687872763419437E-3</v>
      </c>
      <c r="I73" s="416"/>
    </row>
    <row r="74" spans="2:31" x14ac:dyDescent="0.25">
      <c r="B74" s="412">
        <v>42444</v>
      </c>
      <c r="C74" s="413">
        <v>5</v>
      </c>
      <c r="D74" s="414">
        <v>251.5</v>
      </c>
      <c r="E74" s="414">
        <v>250.33</v>
      </c>
      <c r="F74" s="414">
        <f t="shared" si="8"/>
        <v>-5.8499999999999375</v>
      </c>
      <c r="G74" s="414">
        <f t="shared" si="9"/>
        <v>1257.5</v>
      </c>
      <c r="H74" s="416">
        <f t="shared" si="10"/>
        <v>-4.6520874751490556E-3</v>
      </c>
      <c r="I74" s="416"/>
    </row>
    <row r="75" spans="2:31" x14ac:dyDescent="0.25">
      <c r="B75" s="412">
        <v>42446</v>
      </c>
      <c r="C75" s="413">
        <v>15</v>
      </c>
      <c r="D75" s="414">
        <v>245.5333</v>
      </c>
      <c r="E75" s="414">
        <v>246.31</v>
      </c>
      <c r="F75" s="414">
        <f t="shared" si="8"/>
        <v>11.650500000000079</v>
      </c>
      <c r="G75" s="414">
        <f t="shared" si="9"/>
        <v>3682.9994999999999</v>
      </c>
      <c r="H75" s="416">
        <f t="shared" si="10"/>
        <v>3.1633183767741701E-3</v>
      </c>
      <c r="I75" s="416"/>
    </row>
    <row r="76" spans="2:31" x14ac:dyDescent="0.25">
      <c r="B76" s="412">
        <v>42447</v>
      </c>
      <c r="C76" s="413">
        <v>10</v>
      </c>
      <c r="D76" s="414">
        <v>243.50800000000001</v>
      </c>
      <c r="E76" s="414">
        <v>250.78</v>
      </c>
      <c r="F76" s="414">
        <f t="shared" si="8"/>
        <v>72.719999999999914</v>
      </c>
      <c r="G76" s="414">
        <f t="shared" si="9"/>
        <v>2435.08</v>
      </c>
      <c r="H76" s="416">
        <f t="shared" si="10"/>
        <v>2.9863495244509385E-2</v>
      </c>
      <c r="I76" s="416" t="s">
        <v>222</v>
      </c>
    </row>
    <row r="77" spans="2:31" x14ac:dyDescent="0.25">
      <c r="B77" s="412">
        <v>42458</v>
      </c>
      <c r="C77" s="413">
        <v>10</v>
      </c>
      <c r="D77" s="414">
        <v>243.50800000000001</v>
      </c>
      <c r="E77" s="414">
        <v>254.68</v>
      </c>
      <c r="F77" s="414">
        <f t="shared" si="8"/>
        <v>111.71999999999997</v>
      </c>
      <c r="G77" s="414">
        <f t="shared" si="9"/>
        <v>2435.08</v>
      </c>
      <c r="H77" s="416">
        <f t="shared" si="10"/>
        <v>4.587939615946908E-2</v>
      </c>
      <c r="I77" s="416"/>
    </row>
    <row r="78" spans="2:31" x14ac:dyDescent="0.25">
      <c r="B78" s="412">
        <v>42460</v>
      </c>
      <c r="C78" s="413">
        <v>5</v>
      </c>
      <c r="D78" s="414">
        <v>225.80199999999999</v>
      </c>
      <c r="E78" s="414">
        <v>260.32</v>
      </c>
      <c r="F78" s="414">
        <f t="shared" si="8"/>
        <v>172.59</v>
      </c>
      <c r="G78" s="414">
        <f t="shared" si="9"/>
        <v>1129.01</v>
      </c>
      <c r="H78" s="416">
        <f t="shared" si="10"/>
        <v>0.15286844226357607</v>
      </c>
      <c r="I78" s="416"/>
    </row>
    <row r="79" spans="2:31" x14ac:dyDescent="0.25">
      <c r="B79" s="412">
        <v>42469</v>
      </c>
      <c r="C79" s="413">
        <v>5</v>
      </c>
      <c r="D79" s="414">
        <v>225.80199999999999</v>
      </c>
      <c r="E79" s="414">
        <v>270.83</v>
      </c>
      <c r="F79" s="414">
        <f t="shared" si="8"/>
        <v>225.13999999999996</v>
      </c>
      <c r="G79" s="414">
        <f t="shared" si="9"/>
        <v>1129.01</v>
      </c>
      <c r="H79" s="416">
        <f t="shared" si="10"/>
        <v>0.1994136455832986</v>
      </c>
      <c r="I79" s="416"/>
    </row>
    <row r="80" spans="2:31" x14ac:dyDescent="0.25">
      <c r="B80" s="412">
        <v>42482</v>
      </c>
      <c r="C80" s="413">
        <v>0</v>
      </c>
      <c r="D80" s="414">
        <v>0</v>
      </c>
      <c r="E80" s="414">
        <v>0</v>
      </c>
      <c r="F80" s="414">
        <v>285.70999999999998</v>
      </c>
      <c r="G80" s="414">
        <f t="shared" si="9"/>
        <v>0</v>
      </c>
      <c r="H80" s="416"/>
      <c r="I80" s="416"/>
    </row>
    <row r="81" spans="2:9" x14ac:dyDescent="0.25">
      <c r="B81" s="413"/>
      <c r="C81" s="413"/>
      <c r="D81" s="414"/>
      <c r="E81" s="414"/>
      <c r="F81" s="414"/>
      <c r="G81" s="414"/>
      <c r="H81" s="416"/>
      <c r="I81" s="416"/>
    </row>
    <row r="82" spans="2:9" x14ac:dyDescent="0.25">
      <c r="B82" s="413"/>
      <c r="C82" s="413"/>
      <c r="D82" s="414"/>
      <c r="E82" s="414"/>
      <c r="F82" s="414"/>
      <c r="G82" s="414"/>
      <c r="H82" s="416"/>
      <c r="I82" s="416"/>
    </row>
  </sheetData>
  <mergeCells count="1">
    <mergeCell ref="O42:P42"/>
  </mergeCells>
  <conditionalFormatting sqref="N19 F25:F35">
    <cfRule type="expression" dxfId="611" priority="58">
      <formula>F19&gt;0</formula>
    </cfRule>
    <cfRule type="expression" dxfId="6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9" priority="47">
      <formula>H25&gt;0</formula>
    </cfRule>
    <cfRule type="expression" dxfId="608" priority="48">
      <formula>H25&lt;0</formula>
    </cfRule>
  </conditionalFormatting>
  <conditionalFormatting sqref="M39">
    <cfRule type="expression" dxfId="607" priority="45">
      <formula>M39&gt;0</formula>
    </cfRule>
    <cfRule type="expression" dxfId="606" priority="46">
      <formula>M39&lt;0</formula>
    </cfRule>
  </conditionalFormatting>
  <conditionalFormatting sqref="F61:F67">
    <cfRule type="expression" dxfId="605" priority="43">
      <formula>F61&gt;0</formula>
    </cfRule>
    <cfRule type="expression" dxfId="604" priority="44">
      <formula>F61&lt;0</formula>
    </cfRule>
  </conditionalFormatting>
  <conditionalFormatting sqref="H61:H67">
    <cfRule type="expression" dxfId="603" priority="41">
      <formula>H61&gt;0</formula>
    </cfRule>
    <cfRule type="expression" dxfId="602" priority="42">
      <formula>H61&lt;0</formula>
    </cfRule>
  </conditionalFormatting>
  <conditionalFormatting sqref="F21:F24">
    <cfRule type="expression" dxfId="601" priority="39">
      <formula>F21&gt;0</formula>
    </cfRule>
    <cfRule type="expression" dxfId="600" priority="40">
      <formula>F21&lt;0</formula>
    </cfRule>
  </conditionalFormatting>
  <conditionalFormatting sqref="H21:H24">
    <cfRule type="expression" dxfId="599" priority="37">
      <formula>H21&gt;0</formula>
    </cfRule>
    <cfRule type="expression" dxfId="598" priority="38">
      <formula>H21&lt;0</formula>
    </cfRule>
  </conditionalFormatting>
  <conditionalFormatting sqref="I25:I28">
    <cfRule type="expression" dxfId="597" priority="31">
      <formula>I25&gt;0</formula>
    </cfRule>
    <cfRule type="expression" dxfId="596" priority="32">
      <formula>I25&lt;0</formula>
    </cfRule>
  </conditionalFormatting>
  <conditionalFormatting sqref="I21:I24">
    <cfRule type="expression" dxfId="595" priority="29">
      <formula>I21&gt;0</formula>
    </cfRule>
    <cfRule type="expression" dxfId="594" priority="30">
      <formula>I21&lt;0</formula>
    </cfRule>
  </conditionalFormatting>
  <conditionalFormatting sqref="H29">
    <cfRule type="expression" dxfId="593" priority="27">
      <formula>H29&gt;0</formula>
    </cfRule>
    <cfRule type="expression" dxfId="592" priority="28">
      <formula>H29&lt;0</formula>
    </cfRule>
  </conditionalFormatting>
  <conditionalFormatting sqref="H30">
    <cfRule type="expression" dxfId="591" priority="25">
      <formula>H30&gt;0</formula>
    </cfRule>
    <cfRule type="expression" dxfId="590" priority="26">
      <formula>H30&lt;0</formula>
    </cfRule>
  </conditionalFormatting>
  <conditionalFormatting sqref="H31">
    <cfRule type="expression" dxfId="589" priority="23">
      <formula>H31&gt;0</formula>
    </cfRule>
    <cfRule type="expression" dxfId="588" priority="24">
      <formula>H31&lt;0</formula>
    </cfRule>
  </conditionalFormatting>
  <conditionalFormatting sqref="Q7">
    <cfRule type="expression" dxfId="587" priority="21">
      <formula>Q7&gt;0</formula>
    </cfRule>
    <cfRule type="expression" dxfId="586" priority="22">
      <formula>Q7&lt;0</formula>
    </cfRule>
  </conditionalFormatting>
  <conditionalFormatting sqref="Q8">
    <cfRule type="expression" dxfId="585" priority="19">
      <formula>Q8&gt;0</formula>
    </cfRule>
    <cfRule type="expression" dxfId="584" priority="20">
      <formula>Q8&lt;0</formula>
    </cfRule>
  </conditionalFormatting>
  <conditionalFormatting sqref="F73:F82">
    <cfRule type="expression" dxfId="583" priority="17">
      <formula>F73&gt;0</formula>
    </cfRule>
    <cfRule type="expression" dxfId="582" priority="18">
      <formula>F73&lt;0</formula>
    </cfRule>
  </conditionalFormatting>
  <conditionalFormatting sqref="H73:H76">
    <cfRule type="expression" dxfId="581" priority="15">
      <formula>H73&gt;0</formula>
    </cfRule>
    <cfRule type="expression" dxfId="580" priority="16">
      <formula>H73&lt;0</formula>
    </cfRule>
  </conditionalFormatting>
  <conditionalFormatting sqref="F69:F72">
    <cfRule type="expression" dxfId="579" priority="13">
      <formula>F69&gt;0</formula>
    </cfRule>
    <cfRule type="expression" dxfId="578" priority="14">
      <formula>F69&lt;0</formula>
    </cfRule>
  </conditionalFormatting>
  <conditionalFormatting sqref="H69:H72">
    <cfRule type="expression" dxfId="577" priority="11">
      <formula>H69&gt;0</formula>
    </cfRule>
    <cfRule type="expression" dxfId="576" priority="12">
      <formula>H69&lt;0</formula>
    </cfRule>
  </conditionalFormatting>
  <conditionalFormatting sqref="I73:I76">
    <cfRule type="expression" dxfId="575" priority="9">
      <formula>I73&gt;0</formula>
    </cfRule>
    <cfRule type="expression" dxfId="574" priority="10">
      <formula>I73&lt;0</formula>
    </cfRule>
  </conditionalFormatting>
  <conditionalFormatting sqref="I69:I72">
    <cfRule type="expression" dxfId="573" priority="7">
      <formula>I69&gt;0</formula>
    </cfRule>
    <cfRule type="expression" dxfId="572" priority="8">
      <formula>I69&lt;0</formula>
    </cfRule>
  </conditionalFormatting>
  <conditionalFormatting sqref="H77">
    <cfRule type="expression" dxfId="571" priority="5">
      <formula>H77&gt;0</formula>
    </cfRule>
    <cfRule type="expression" dxfId="570" priority="6">
      <formula>H77&lt;0</formula>
    </cfRule>
  </conditionalFormatting>
  <conditionalFormatting sqref="H78">
    <cfRule type="expression" dxfId="569" priority="3">
      <formula>H78&gt;0</formula>
    </cfRule>
    <cfRule type="expression" dxfId="568" priority="4">
      <formula>H78&lt;0</formula>
    </cfRule>
  </conditionalFormatting>
  <conditionalFormatting sqref="H79">
    <cfRule type="expression" dxfId="567" priority="1">
      <formula>H79&gt;0</formula>
    </cfRule>
    <cfRule type="expression" dxfId="5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275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42530</v>
      </c>
      <c r="X2" s="10">
        <v>46.29</v>
      </c>
      <c r="Y2" s="10">
        <v>46.71</v>
      </c>
      <c r="Z2" s="10">
        <v>45.71</v>
      </c>
      <c r="AA2" s="10">
        <v>45.76</v>
      </c>
      <c r="AB2" s="95">
        <v>3915800</v>
      </c>
      <c r="AC2" s="10">
        <v>45.76</v>
      </c>
      <c r="AD2" s="2">
        <f>Y2-Z2</f>
        <v>1</v>
      </c>
      <c r="AE2" s="138">
        <f>AC2/AC3-1</f>
        <v>-1.6125564394753766E-2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42529</v>
      </c>
      <c r="X3" s="10">
        <v>46.67</v>
      </c>
      <c r="Y3" s="10">
        <v>47</v>
      </c>
      <c r="Z3" s="10">
        <v>46.18</v>
      </c>
      <c r="AA3" s="10">
        <v>46.51</v>
      </c>
      <c r="AB3" s="95">
        <v>4764000</v>
      </c>
      <c r="AC3" s="10">
        <v>46.51</v>
      </c>
      <c r="AD3" s="2">
        <f t="shared" ref="AD3:AD66" si="0">Y3-Z3</f>
        <v>0.82000000000000028</v>
      </c>
      <c r="AE3" s="138">
        <f t="shared" ref="AE3:AE66" si="1">AC3/AC4-1</f>
        <v>-2.1454623471358625E-3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44.53</v>
      </c>
      <c r="T4" s="1"/>
      <c r="W4" s="133">
        <v>42528</v>
      </c>
      <c r="X4" s="10">
        <v>46.28</v>
      </c>
      <c r="Y4" s="10">
        <v>46.68</v>
      </c>
      <c r="Z4" s="10">
        <v>45.42</v>
      </c>
      <c r="AA4" s="10">
        <v>46.61</v>
      </c>
      <c r="AB4" s="95">
        <v>4569600</v>
      </c>
      <c r="AC4" s="10">
        <v>46.61</v>
      </c>
      <c r="AD4" s="2">
        <f t="shared" si="0"/>
        <v>1.259999999999998</v>
      </c>
      <c r="AE4" s="138">
        <f t="shared" si="1"/>
        <v>1.9346517626825932E-3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2671.8</v>
      </c>
      <c r="T5" s="1"/>
      <c r="W5" s="133">
        <v>42527</v>
      </c>
      <c r="X5" s="10">
        <v>45.12</v>
      </c>
      <c r="Y5" s="10">
        <v>46.55</v>
      </c>
      <c r="Z5" s="10">
        <v>44.8</v>
      </c>
      <c r="AA5" s="10">
        <v>46.52</v>
      </c>
      <c r="AB5" s="95">
        <v>4954700</v>
      </c>
      <c r="AC5" s="10">
        <v>46.52</v>
      </c>
      <c r="AD5" s="2">
        <f t="shared" si="0"/>
        <v>1.75</v>
      </c>
      <c r="AE5" s="138">
        <f t="shared" si="1"/>
        <v>4.4923629829290102E-2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42524</v>
      </c>
      <c r="X6" s="10">
        <v>44.95</v>
      </c>
      <c r="Y6" s="10">
        <v>45.29</v>
      </c>
      <c r="Z6" s="10">
        <v>43.53</v>
      </c>
      <c r="AA6" s="10">
        <v>44.52</v>
      </c>
      <c r="AB6" s="95">
        <v>2791300</v>
      </c>
      <c r="AC6" s="10">
        <v>44.52</v>
      </c>
      <c r="AD6" s="2">
        <f t="shared" si="0"/>
        <v>1.759999999999998</v>
      </c>
      <c r="AE6" s="138">
        <f t="shared" si="1"/>
        <v>-9.7864768683273429E-3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Q7" s="2">
        <f>Q10+Q8</f>
        <v>376.80000000000018</v>
      </c>
      <c r="R7" s="241"/>
      <c r="W7" s="133">
        <v>42523</v>
      </c>
      <c r="X7" s="10">
        <v>44.75</v>
      </c>
      <c r="Y7" s="10">
        <v>45.68</v>
      </c>
      <c r="Z7" s="10">
        <v>44.55</v>
      </c>
      <c r="AA7" s="10">
        <v>44.96</v>
      </c>
      <c r="AB7" s="95">
        <v>6484900</v>
      </c>
      <c r="AC7" s="10">
        <v>44.96</v>
      </c>
      <c r="AD7" s="2">
        <f t="shared" si="0"/>
        <v>1.1300000000000026</v>
      </c>
      <c r="AE7" s="138">
        <f t="shared" si="1"/>
        <v>1.124606387764282E-2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210</v>
      </c>
      <c r="P8" s="34"/>
      <c r="Q8" s="2">
        <f>K18+M18-F18+Q2*Q4</f>
        <v>376.80000000000018</v>
      </c>
      <c r="W8" s="133">
        <v>42522</v>
      </c>
      <c r="X8" s="10">
        <v>43.24</v>
      </c>
      <c r="Y8" s="10">
        <v>44.86</v>
      </c>
      <c r="Z8" s="10">
        <v>42.97</v>
      </c>
      <c r="AA8" s="10">
        <v>44.46</v>
      </c>
      <c r="AB8" s="95">
        <v>5554800</v>
      </c>
      <c r="AC8" s="10">
        <v>44.46</v>
      </c>
      <c r="AD8" s="2">
        <f t="shared" si="0"/>
        <v>1.8900000000000006</v>
      </c>
      <c r="AE8" s="138">
        <f t="shared" si="1"/>
        <v>2.5842178126441961E-2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282</v>
      </c>
      <c r="Q9" s="138">
        <f>IF(Q2=0, 0, Q8/Q6)</f>
        <v>0.16418300653594778</v>
      </c>
      <c r="T9" s="158"/>
      <c r="W9" s="133">
        <v>42521</v>
      </c>
      <c r="X9" s="10">
        <v>43.21</v>
      </c>
      <c r="Y9" s="10">
        <v>43.59</v>
      </c>
      <c r="Z9" s="10">
        <v>42.97</v>
      </c>
      <c r="AA9" s="10">
        <v>43.34</v>
      </c>
      <c r="AB9" s="95">
        <v>3438500</v>
      </c>
      <c r="AC9" s="10">
        <v>43.34</v>
      </c>
      <c r="AD9" s="2">
        <f t="shared" si="0"/>
        <v>0.62000000000000455</v>
      </c>
      <c r="AE9" s="138">
        <f t="shared" si="1"/>
        <v>6.5025545750116986E-3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281</v>
      </c>
      <c r="P10" s="34"/>
      <c r="Q10" s="2">
        <v>0</v>
      </c>
      <c r="W10" s="133">
        <v>42517</v>
      </c>
      <c r="X10" s="10">
        <v>43.06</v>
      </c>
      <c r="Y10" s="10">
        <v>43.84</v>
      </c>
      <c r="Z10" s="10">
        <v>42.89</v>
      </c>
      <c r="AA10" s="10">
        <v>43.06</v>
      </c>
      <c r="AB10" s="95">
        <v>3054000</v>
      </c>
      <c r="AC10" s="10">
        <v>43.06</v>
      </c>
      <c r="AD10" s="2">
        <f t="shared" si="0"/>
        <v>0.95000000000000284</v>
      </c>
      <c r="AE10" s="138">
        <f t="shared" si="1"/>
        <v>4.6663555762949116E-3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197</v>
      </c>
      <c r="P11" s="34"/>
      <c r="Q11" s="138">
        <f>IF(U58="N/A (N/A)", 0, VALUE(TRIM(CLEAN(MID(U58, FIND("(", U58)+1, 5)))))</f>
        <v>0</v>
      </c>
      <c r="W11" s="133">
        <v>42516</v>
      </c>
      <c r="X11" s="10">
        <v>42.66</v>
      </c>
      <c r="Y11" s="10">
        <v>43</v>
      </c>
      <c r="Z11" s="10">
        <v>42.41</v>
      </c>
      <c r="AA11" s="10">
        <v>42.86</v>
      </c>
      <c r="AB11" s="95">
        <v>1951400</v>
      </c>
      <c r="AC11" s="10">
        <v>42.86</v>
      </c>
      <c r="AD11" s="2">
        <f t="shared" si="0"/>
        <v>0.59000000000000341</v>
      </c>
      <c r="AE11" s="138">
        <f t="shared" si="1"/>
        <v>4.217432052483483E-3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42515</v>
      </c>
      <c r="X12" s="10">
        <v>42.47</v>
      </c>
      <c r="Y12" s="10">
        <v>42.97</v>
      </c>
      <c r="Z12" s="10">
        <v>42.14</v>
      </c>
      <c r="AA12" s="10">
        <v>42.68</v>
      </c>
      <c r="AB12" s="95">
        <v>3340100</v>
      </c>
      <c r="AC12" s="10">
        <v>42.68</v>
      </c>
      <c r="AD12" s="2">
        <f t="shared" si="0"/>
        <v>0.82999999999999829</v>
      </c>
      <c r="AE12" s="138">
        <f t="shared" si="1"/>
        <v>5.655042412818112E-3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42514</v>
      </c>
      <c r="X13" s="10">
        <v>41.55</v>
      </c>
      <c r="Y13" s="10">
        <v>42.6</v>
      </c>
      <c r="Z13" s="10">
        <v>41.5</v>
      </c>
      <c r="AA13" s="10">
        <v>42.44</v>
      </c>
      <c r="AB13" s="95">
        <v>3702800</v>
      </c>
      <c r="AC13" s="10">
        <v>42.44</v>
      </c>
      <c r="AD13" s="2">
        <f t="shared" si="0"/>
        <v>1.1000000000000014</v>
      </c>
      <c r="AE13" s="138">
        <f t="shared" si="1"/>
        <v>2.9847124484348342E-2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42513</v>
      </c>
      <c r="X14" s="10">
        <v>41.56</v>
      </c>
      <c r="Y14" s="10">
        <v>41.66</v>
      </c>
      <c r="Z14" s="10">
        <v>40.950000000000003</v>
      </c>
      <c r="AA14" s="10">
        <v>41.21</v>
      </c>
      <c r="AB14" s="95">
        <v>3704500</v>
      </c>
      <c r="AC14" s="10">
        <v>41.21</v>
      </c>
      <c r="AD14" s="2">
        <f t="shared" si="0"/>
        <v>0.70999999999999375</v>
      </c>
      <c r="AE14" s="138">
        <f t="shared" si="1"/>
        <v>-7.2271741748975993E-3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42510</v>
      </c>
      <c r="X15" s="10">
        <v>41.17</v>
      </c>
      <c r="Y15" s="10">
        <v>42.09</v>
      </c>
      <c r="Z15" s="10">
        <v>41.09</v>
      </c>
      <c r="AA15" s="10">
        <v>41.51</v>
      </c>
      <c r="AB15" s="95">
        <v>3550100</v>
      </c>
      <c r="AC15" s="10">
        <v>41.51</v>
      </c>
      <c r="AD15" s="2">
        <f t="shared" si="0"/>
        <v>1</v>
      </c>
      <c r="AE15" s="138">
        <f t="shared" si="1"/>
        <v>9.484435797665336E-3</v>
      </c>
    </row>
    <row r="16" spans="1:40" x14ac:dyDescent="0.25">
      <c r="G16" s="1"/>
      <c r="W16" s="133">
        <v>42509</v>
      </c>
      <c r="X16" s="10">
        <v>41.83</v>
      </c>
      <c r="Y16" s="10">
        <v>42.42</v>
      </c>
      <c r="Z16" s="10">
        <v>40.5</v>
      </c>
      <c r="AA16" s="10">
        <v>41.12</v>
      </c>
      <c r="AB16" s="95">
        <v>3694900</v>
      </c>
      <c r="AC16" s="10">
        <v>41.12</v>
      </c>
      <c r="AD16" s="2">
        <f t="shared" si="0"/>
        <v>1.9200000000000017</v>
      </c>
      <c r="AE16" s="138">
        <f t="shared" si="1"/>
        <v>-2.1883920076118057E-2</v>
      </c>
    </row>
    <row r="17" spans="1:31" x14ac:dyDescent="0.25">
      <c r="G17" s="1"/>
      <c r="W17" s="133">
        <v>42508</v>
      </c>
      <c r="X17" s="10">
        <v>41.18</v>
      </c>
      <c r="Y17" s="10">
        <v>42.76</v>
      </c>
      <c r="Z17" s="10">
        <v>41.15</v>
      </c>
      <c r="AA17" s="10">
        <v>42.04</v>
      </c>
      <c r="AB17" s="95">
        <v>5284500</v>
      </c>
      <c r="AC17" s="10">
        <v>42.04</v>
      </c>
      <c r="AD17" s="2">
        <f t="shared" si="0"/>
        <v>1.6099999999999994</v>
      </c>
      <c r="AE17" s="138">
        <f t="shared" si="1"/>
        <v>2.4865919063871145E-2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42507</v>
      </c>
      <c r="X18" s="10">
        <v>40.4</v>
      </c>
      <c r="Y18" s="10">
        <v>41.72</v>
      </c>
      <c r="Z18" s="10">
        <v>40.21</v>
      </c>
      <c r="AA18" s="10">
        <v>41.02</v>
      </c>
      <c r="AB18" s="95">
        <v>6066900</v>
      </c>
      <c r="AC18" s="10">
        <v>41.02</v>
      </c>
      <c r="AD18" s="2">
        <f t="shared" si="0"/>
        <v>1.509999999999998</v>
      </c>
      <c r="AE18" s="138">
        <f t="shared" si="1"/>
        <v>1.4091470951792306E-2</v>
      </c>
    </row>
    <row r="19" spans="1:31" x14ac:dyDescent="0.25">
      <c r="N19" s="2"/>
      <c r="W19" s="133">
        <v>42506</v>
      </c>
      <c r="X19" s="10">
        <v>39.47</v>
      </c>
      <c r="Y19" s="10">
        <v>40.53</v>
      </c>
      <c r="Z19" s="10">
        <v>39.200000000000003</v>
      </c>
      <c r="AA19" s="10">
        <v>40.450000000000003</v>
      </c>
      <c r="AB19" s="95">
        <v>4879400</v>
      </c>
      <c r="AC19" s="10">
        <v>40.450000000000003</v>
      </c>
      <c r="AD19" s="2">
        <f t="shared" si="0"/>
        <v>1.3299999999999983</v>
      </c>
      <c r="AE19" s="138">
        <f t="shared" si="1"/>
        <v>3.2941777323799881E-2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42503</v>
      </c>
      <c r="X20" s="10">
        <v>38.380000000000003</v>
      </c>
      <c r="Y20" s="10">
        <v>39.32</v>
      </c>
      <c r="Z20" s="10">
        <v>38.049999999999997</v>
      </c>
      <c r="AA20" s="10">
        <v>39.159999999999997</v>
      </c>
      <c r="AB20" s="95">
        <v>5615200</v>
      </c>
      <c r="AC20" s="10">
        <v>39.159999999999997</v>
      </c>
      <c r="AD20" s="2">
        <f t="shared" si="0"/>
        <v>1.2700000000000031</v>
      </c>
      <c r="AE20" s="138">
        <f t="shared" si="1"/>
        <v>1.3982392542724043E-2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42502</v>
      </c>
      <c r="X21" s="10">
        <v>39.65</v>
      </c>
      <c r="Y21" s="10">
        <v>39.89</v>
      </c>
      <c r="Z21" s="10">
        <v>38.01</v>
      </c>
      <c r="AA21" s="10">
        <v>38.619999999999997</v>
      </c>
      <c r="AB21" s="95">
        <v>7380300</v>
      </c>
      <c r="AC21" s="10">
        <v>38.619999999999997</v>
      </c>
      <c r="AD21" s="2">
        <f t="shared" si="0"/>
        <v>1.8800000000000026</v>
      </c>
      <c r="AE21" s="138">
        <f t="shared" si="1"/>
        <v>-2.5731584258325002E-2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42501</v>
      </c>
      <c r="X22" s="10">
        <v>40.71</v>
      </c>
      <c r="Y22" s="10">
        <v>40.75</v>
      </c>
      <c r="Z22" s="10">
        <v>39.57</v>
      </c>
      <c r="AA22" s="10">
        <v>39.64</v>
      </c>
      <c r="AB22" s="95">
        <v>3850000</v>
      </c>
      <c r="AC22" s="10">
        <v>39.64</v>
      </c>
      <c r="AD22" s="2">
        <f t="shared" si="0"/>
        <v>1.1799999999999997</v>
      </c>
      <c r="AE22" s="138">
        <f t="shared" si="1"/>
        <v>-2.8669443763783442E-2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42500</v>
      </c>
      <c r="X23" s="10">
        <v>40.880000000000003</v>
      </c>
      <c r="Y23" s="10">
        <v>41.37</v>
      </c>
      <c r="Z23" s="10">
        <v>40.56</v>
      </c>
      <c r="AA23" s="10">
        <v>40.81</v>
      </c>
      <c r="AB23" s="95">
        <v>4589800</v>
      </c>
      <c r="AC23" s="10">
        <v>40.81</v>
      </c>
      <c r="AD23" s="2">
        <f t="shared" si="0"/>
        <v>0.80999999999999517</v>
      </c>
      <c r="AE23" s="138">
        <f t="shared" si="1"/>
        <v>9.811135638950752E-4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42499</v>
      </c>
      <c r="X24" s="10">
        <v>40.520000000000003</v>
      </c>
      <c r="Y24" s="10">
        <v>41.1</v>
      </c>
      <c r="Z24" s="10">
        <v>40.159999999999997</v>
      </c>
      <c r="AA24" s="10">
        <v>40.770000000000003</v>
      </c>
      <c r="AB24" s="95">
        <v>5440000</v>
      </c>
      <c r="AC24" s="10">
        <v>40.770000000000003</v>
      </c>
      <c r="AD24" s="2">
        <f t="shared" si="0"/>
        <v>0.94000000000000483</v>
      </c>
      <c r="AE24" s="138">
        <f t="shared" si="1"/>
        <v>2.8247162673392223E-2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42496</v>
      </c>
      <c r="X25" s="10">
        <v>40.31</v>
      </c>
      <c r="Y25" s="10">
        <v>41.22</v>
      </c>
      <c r="Z25" s="10">
        <v>38.46</v>
      </c>
      <c r="AA25" s="10">
        <v>39.65</v>
      </c>
      <c r="AB25" s="95">
        <v>11471900</v>
      </c>
      <c r="AC25" s="10">
        <v>39.65</v>
      </c>
      <c r="AD25" s="2">
        <f t="shared" si="0"/>
        <v>2.759999999999998</v>
      </c>
      <c r="AE25" s="138">
        <f t="shared" si="1"/>
        <v>-4.2270531400966149E-2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42495</v>
      </c>
      <c r="X26" s="10">
        <v>41.84</v>
      </c>
      <c r="Y26" s="10">
        <v>42.03</v>
      </c>
      <c r="Z26" s="10">
        <v>40.76</v>
      </c>
      <c r="AA26" s="10">
        <v>41.4</v>
      </c>
      <c r="AB26" s="95">
        <v>9056200</v>
      </c>
      <c r="AC26" s="10">
        <v>41.4</v>
      </c>
      <c r="AD26" s="2">
        <f t="shared" si="0"/>
        <v>1.2700000000000031</v>
      </c>
      <c r="AE26" s="138">
        <f t="shared" si="1"/>
        <v>-1.2875536480686622E-2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42494</v>
      </c>
      <c r="X27" s="10">
        <v>43.4</v>
      </c>
      <c r="Y27" s="10">
        <v>43.5</v>
      </c>
      <c r="Z27" s="10">
        <v>41.58</v>
      </c>
      <c r="AA27" s="10">
        <v>41.94</v>
      </c>
      <c r="AB27" s="95">
        <v>5543000</v>
      </c>
      <c r="AC27" s="10">
        <v>41.94</v>
      </c>
      <c r="AD27" s="2">
        <f t="shared" si="0"/>
        <v>1.9200000000000017</v>
      </c>
      <c r="AE27" s="138">
        <f t="shared" si="1"/>
        <v>-4.0054932478828076E-2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42493</v>
      </c>
      <c r="X28" s="10">
        <v>43.37</v>
      </c>
      <c r="Y28" s="10">
        <v>44.56</v>
      </c>
      <c r="Z28" s="10">
        <v>41.85</v>
      </c>
      <c r="AA28" s="10">
        <v>43.69</v>
      </c>
      <c r="AB28" s="95">
        <v>11900900</v>
      </c>
      <c r="AC28" s="10">
        <v>43.69</v>
      </c>
      <c r="AD28" s="2">
        <f t="shared" si="0"/>
        <v>2.7100000000000009</v>
      </c>
      <c r="AE28" s="138">
        <f t="shared" si="1"/>
        <v>2.2945446031374273E-2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42492</v>
      </c>
      <c r="X29" s="10">
        <v>42.1</v>
      </c>
      <c r="Y29" s="10">
        <v>42.76</v>
      </c>
      <c r="Z29" s="10">
        <v>41.51</v>
      </c>
      <c r="AA29" s="10">
        <v>42.71</v>
      </c>
      <c r="AB29" s="95">
        <v>5979200</v>
      </c>
      <c r="AC29" s="10">
        <v>42.71</v>
      </c>
      <c r="AD29" s="2">
        <f t="shared" si="0"/>
        <v>1.25</v>
      </c>
      <c r="AE29" s="138">
        <f t="shared" si="1"/>
        <v>2.3975065931431283E-2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42489</v>
      </c>
      <c r="X30" s="10">
        <v>42.37</v>
      </c>
      <c r="Y30" s="10">
        <v>42.73</v>
      </c>
      <c r="Z30" s="10">
        <v>41.31</v>
      </c>
      <c r="AA30" s="10">
        <v>41.71</v>
      </c>
      <c r="AB30" s="95">
        <v>7526200</v>
      </c>
      <c r="AC30" s="10">
        <v>41.71</v>
      </c>
      <c r="AD30" s="2">
        <f t="shared" si="0"/>
        <v>1.4199999999999946</v>
      </c>
      <c r="AE30" s="138">
        <f t="shared" si="1"/>
        <v>-2.0892018779342769E-2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42488</v>
      </c>
      <c r="X31" s="10">
        <v>43.88</v>
      </c>
      <c r="Y31" s="10">
        <v>43.88</v>
      </c>
      <c r="Z31" s="10">
        <v>42.46</v>
      </c>
      <c r="AA31" s="10">
        <v>42.6</v>
      </c>
      <c r="AB31" s="95">
        <v>8607700</v>
      </c>
      <c r="AC31" s="10">
        <v>42.6</v>
      </c>
      <c r="AD31" s="2">
        <f t="shared" si="0"/>
        <v>1.4200000000000017</v>
      </c>
      <c r="AE31" s="138">
        <f t="shared" si="1"/>
        <v>-4.226618705035956E-2</v>
      </c>
    </row>
    <row r="32" spans="1:31" x14ac:dyDescent="0.25">
      <c r="W32" s="133">
        <v>42487</v>
      </c>
      <c r="X32" s="10">
        <v>44.85</v>
      </c>
      <c r="Y32" s="10">
        <v>45.13</v>
      </c>
      <c r="Z32" s="10">
        <v>44.25</v>
      </c>
      <c r="AA32" s="10">
        <v>44.48</v>
      </c>
      <c r="AB32" s="95">
        <v>6407400</v>
      </c>
      <c r="AC32" s="10">
        <v>44.48</v>
      </c>
      <c r="AD32" s="2">
        <f t="shared" si="0"/>
        <v>0.88000000000000256</v>
      </c>
      <c r="AE32" s="138">
        <f t="shared" si="1"/>
        <v>-1.133585241164714E-2</v>
      </c>
    </row>
    <row r="33" spans="15:31" x14ac:dyDescent="0.25">
      <c r="W33" s="133">
        <v>42486</v>
      </c>
      <c r="X33" s="10">
        <v>45.5</v>
      </c>
      <c r="Y33" s="10">
        <v>45.5</v>
      </c>
      <c r="Z33" s="10">
        <v>43.8</v>
      </c>
      <c r="AA33" s="10">
        <v>44.99</v>
      </c>
      <c r="AB33" s="95">
        <v>6884100</v>
      </c>
      <c r="AC33" s="10">
        <v>44.99</v>
      </c>
      <c r="AD33" s="2">
        <f t="shared" si="0"/>
        <v>1.7000000000000028</v>
      </c>
      <c r="AE33" s="138">
        <f t="shared" si="1"/>
        <v>-6.6637050199913617E-4</v>
      </c>
    </row>
    <row r="34" spans="15:31" x14ac:dyDescent="0.25">
      <c r="W34" s="133">
        <v>42485</v>
      </c>
      <c r="X34" s="10">
        <v>46.85</v>
      </c>
      <c r="Y34" s="10">
        <v>47</v>
      </c>
      <c r="Z34" s="10">
        <v>44.98</v>
      </c>
      <c r="AA34" s="10">
        <v>45.02</v>
      </c>
      <c r="AB34" s="95">
        <v>8838000</v>
      </c>
      <c r="AC34" s="10">
        <v>45.02</v>
      </c>
      <c r="AD34" s="2">
        <f t="shared" si="0"/>
        <v>2.0200000000000031</v>
      </c>
      <c r="AE34" s="138">
        <f t="shared" si="1"/>
        <v>-6.7715883205632599E-2</v>
      </c>
    </row>
    <row r="35" spans="15:31" x14ac:dyDescent="0.25">
      <c r="W35" s="133">
        <v>42482</v>
      </c>
      <c r="X35" s="10">
        <v>48.75</v>
      </c>
      <c r="Y35" s="10">
        <v>49.42</v>
      </c>
      <c r="Z35" s="10">
        <v>47.82</v>
      </c>
      <c r="AA35" s="10">
        <v>48.29</v>
      </c>
      <c r="AB35" s="95">
        <v>2739500</v>
      </c>
      <c r="AC35" s="10">
        <v>48.29</v>
      </c>
      <c r="AD35" s="2">
        <f t="shared" si="0"/>
        <v>1.6000000000000014</v>
      </c>
      <c r="AE35" s="138">
        <f t="shared" si="1"/>
        <v>-1.0450819672131129E-2</v>
      </c>
    </row>
    <row r="36" spans="15:31" x14ac:dyDescent="0.25">
      <c r="W36" s="133">
        <v>42481</v>
      </c>
      <c r="X36" s="10">
        <v>48.04</v>
      </c>
      <c r="Y36" s="10">
        <v>49.2</v>
      </c>
      <c r="Z36" s="10">
        <v>48.01</v>
      </c>
      <c r="AA36" s="10">
        <v>48.8</v>
      </c>
      <c r="AB36" s="95">
        <v>3474400</v>
      </c>
      <c r="AC36" s="10">
        <v>48.8</v>
      </c>
      <c r="AD36" s="2">
        <f t="shared" si="0"/>
        <v>1.1900000000000048</v>
      </c>
      <c r="AE36" s="138">
        <f t="shared" si="1"/>
        <v>1.81514708950552E-2</v>
      </c>
    </row>
    <row r="37" spans="15:31" x14ac:dyDescent="0.25">
      <c r="W37" s="133">
        <v>42480</v>
      </c>
      <c r="X37" s="10">
        <v>48.09</v>
      </c>
      <c r="Y37" s="10">
        <v>48.43</v>
      </c>
      <c r="Z37" s="10">
        <v>47.5</v>
      </c>
      <c r="AA37" s="10">
        <v>47.93</v>
      </c>
      <c r="AB37" s="95">
        <v>2619300</v>
      </c>
      <c r="AC37" s="10">
        <v>47.93</v>
      </c>
      <c r="AD37" s="2">
        <f t="shared" si="0"/>
        <v>0.92999999999999972</v>
      </c>
      <c r="AE37" s="138">
        <f t="shared" si="1"/>
        <v>3.3493824576094067E-3</v>
      </c>
    </row>
    <row r="38" spans="15:31" x14ac:dyDescent="0.25">
      <c r="W38" s="133">
        <v>42479</v>
      </c>
      <c r="X38" s="10">
        <v>47.77</v>
      </c>
      <c r="Y38" s="10">
        <v>48.96</v>
      </c>
      <c r="Z38" s="10">
        <v>47.65</v>
      </c>
      <c r="AA38" s="10">
        <v>47.77</v>
      </c>
      <c r="AB38" s="95">
        <v>3031200</v>
      </c>
      <c r="AC38" s="10">
        <v>47.77</v>
      </c>
      <c r="AD38" s="2">
        <f t="shared" si="0"/>
        <v>1.3100000000000023</v>
      </c>
      <c r="AE38" s="138">
        <f t="shared" si="1"/>
        <v>3.5714285714285587E-3</v>
      </c>
    </row>
    <row r="39" spans="15:31" x14ac:dyDescent="0.25">
      <c r="W39" s="133">
        <v>42478</v>
      </c>
      <c r="X39" s="10">
        <v>46.95</v>
      </c>
      <c r="Y39" s="10">
        <v>47.93</v>
      </c>
      <c r="Z39" s="10">
        <v>46.64</v>
      </c>
      <c r="AA39" s="10">
        <v>47.6</v>
      </c>
      <c r="AB39" s="95">
        <v>2575800</v>
      </c>
      <c r="AC39" s="10">
        <v>47.6</v>
      </c>
      <c r="AD39" s="2">
        <f t="shared" si="0"/>
        <v>1.2899999999999991</v>
      </c>
      <c r="AE39" s="138">
        <f t="shared" si="1"/>
        <v>1.5141821283855883E-2</v>
      </c>
    </row>
    <row r="40" spans="15:31" x14ac:dyDescent="0.25">
      <c r="W40" s="133">
        <v>42475</v>
      </c>
      <c r="X40" s="10">
        <v>47.16</v>
      </c>
      <c r="Y40" s="10">
        <v>47.6</v>
      </c>
      <c r="Z40" s="10">
        <v>46.64</v>
      </c>
      <c r="AA40" s="10">
        <v>46.89</v>
      </c>
      <c r="AB40" s="95">
        <v>3535800</v>
      </c>
      <c r="AC40" s="10">
        <v>46.89</v>
      </c>
      <c r="AD40" s="2">
        <f t="shared" si="0"/>
        <v>0.96000000000000085</v>
      </c>
      <c r="AE40" s="138">
        <f t="shared" si="1"/>
        <v>-1.4708972473208681E-2</v>
      </c>
    </row>
    <row r="41" spans="15:31" x14ac:dyDescent="0.25">
      <c r="W41" s="133">
        <v>42474</v>
      </c>
      <c r="X41" s="10">
        <v>47.33</v>
      </c>
      <c r="Y41" s="10">
        <v>48</v>
      </c>
      <c r="Z41" s="10">
        <v>46.78</v>
      </c>
      <c r="AA41" s="10">
        <v>47.59</v>
      </c>
      <c r="AB41" s="95">
        <v>2593100</v>
      </c>
      <c r="AC41" s="10">
        <v>47.59</v>
      </c>
      <c r="AD41" s="2">
        <f t="shared" si="0"/>
        <v>1.2199999999999989</v>
      </c>
      <c r="AE41" s="138">
        <f t="shared" si="1"/>
        <v>7.8356628547227025E-3</v>
      </c>
    </row>
    <row r="42" spans="15:31" ht="20.25" thickBot="1" x14ac:dyDescent="0.35">
      <c r="O42" s="470" t="s">
        <v>78</v>
      </c>
      <c r="P42" s="470"/>
      <c r="T42" s="112" t="s">
        <v>114</v>
      </c>
      <c r="U42" s="9"/>
      <c r="W42" s="133">
        <v>42473</v>
      </c>
      <c r="X42" s="10">
        <v>46.71</v>
      </c>
      <c r="Y42" s="10">
        <v>47.61</v>
      </c>
      <c r="Z42" s="10">
        <v>46.15</v>
      </c>
      <c r="AA42" s="10">
        <v>47.22</v>
      </c>
      <c r="AB42" s="95">
        <v>4063100</v>
      </c>
      <c r="AC42" s="10">
        <v>47.22</v>
      </c>
      <c r="AD42" s="2">
        <f t="shared" si="0"/>
        <v>1.4600000000000009</v>
      </c>
      <c r="AE42" s="138">
        <f t="shared" si="1"/>
        <v>2.0972972972972848E-2</v>
      </c>
    </row>
    <row r="43" spans="15:31" ht="15.75" thickTop="1" x14ac:dyDescent="0.25">
      <c r="O43" s="83">
        <v>1.1000000000000001</v>
      </c>
      <c r="P43" s="83">
        <f>O43*$Q$4</f>
        <v>48.983000000000004</v>
      </c>
      <c r="Q43" s="2"/>
      <c r="T43" s="139" t="s">
        <v>99</v>
      </c>
      <c r="U43" s="399">
        <v>46.51</v>
      </c>
      <c r="W43" s="133">
        <v>42472</v>
      </c>
      <c r="X43" s="10">
        <v>45.61</v>
      </c>
      <c r="Y43" s="10">
        <v>46.94</v>
      </c>
      <c r="Z43" s="10">
        <v>45.61</v>
      </c>
      <c r="AA43" s="10">
        <v>46.25</v>
      </c>
      <c r="AB43" s="95">
        <v>4889200</v>
      </c>
      <c r="AC43" s="10">
        <v>46.25</v>
      </c>
      <c r="AD43" s="2">
        <f t="shared" si="0"/>
        <v>1.3299999999999983</v>
      </c>
      <c r="AE43" s="138">
        <f t="shared" si="1"/>
        <v>1.5144863915715456E-2</v>
      </c>
    </row>
    <row r="44" spans="15:31" x14ac:dyDescent="0.25">
      <c r="O44" s="83">
        <v>1.0900000000000001</v>
      </c>
      <c r="P44" s="83">
        <f t="shared" ref="P44:P63" si="3">O44*$Q$4</f>
        <v>48.537700000000008</v>
      </c>
      <c r="Q44" s="2"/>
      <c r="T44" s="108" t="s">
        <v>100</v>
      </c>
      <c r="U44" s="400">
        <v>46.29</v>
      </c>
      <c r="W44" s="133">
        <v>42471</v>
      </c>
      <c r="X44" s="10">
        <v>47.32</v>
      </c>
      <c r="Y44" s="10">
        <v>47.47</v>
      </c>
      <c r="Z44" s="10">
        <v>45.21</v>
      </c>
      <c r="AA44" s="10">
        <v>45.56</v>
      </c>
      <c r="AB44" s="95">
        <v>5763600</v>
      </c>
      <c r="AC44" s="10">
        <v>45.56</v>
      </c>
      <c r="AD44" s="2">
        <f t="shared" si="0"/>
        <v>2.259999999999998</v>
      </c>
      <c r="AE44" s="138">
        <f t="shared" si="1"/>
        <v>-3.0638297872340403E-2</v>
      </c>
    </row>
    <row r="45" spans="15:31" x14ac:dyDescent="0.25">
      <c r="O45" s="83">
        <v>1.08</v>
      </c>
      <c r="P45" s="83">
        <f t="shared" si="3"/>
        <v>48.092400000000005</v>
      </c>
      <c r="Q45" s="2"/>
      <c r="T45" s="108" t="s">
        <v>101</v>
      </c>
      <c r="U45" s="400" t="s">
        <v>465</v>
      </c>
      <c r="W45" s="133">
        <v>42468</v>
      </c>
      <c r="X45" s="10">
        <v>48.91</v>
      </c>
      <c r="Y45" s="10">
        <v>48.91</v>
      </c>
      <c r="Z45" s="10">
        <v>46.63</v>
      </c>
      <c r="AA45" s="10">
        <v>47</v>
      </c>
      <c r="AB45" s="95">
        <v>4405400</v>
      </c>
      <c r="AC45" s="10">
        <v>47</v>
      </c>
      <c r="AD45" s="2">
        <f t="shared" si="0"/>
        <v>2.279999999999994</v>
      </c>
      <c r="AE45" s="138">
        <f t="shared" si="1"/>
        <v>-2.2259205325566911E-2</v>
      </c>
    </row>
    <row r="46" spans="15:31" x14ac:dyDescent="0.25">
      <c r="O46" s="83">
        <v>1.07</v>
      </c>
      <c r="P46" s="83">
        <f t="shared" si="3"/>
        <v>47.647100000000002</v>
      </c>
      <c r="Q46" s="2"/>
      <c r="T46" s="108" t="s">
        <v>102</v>
      </c>
      <c r="U46" s="400" t="s">
        <v>466</v>
      </c>
      <c r="W46" s="133">
        <v>42467</v>
      </c>
      <c r="X46" s="10">
        <v>47.95</v>
      </c>
      <c r="Y46" s="10">
        <v>48.81</v>
      </c>
      <c r="Z46" s="10">
        <v>47.66</v>
      </c>
      <c r="AA46" s="10">
        <v>48.07</v>
      </c>
      <c r="AB46" s="95">
        <v>3740800</v>
      </c>
      <c r="AC46" s="10">
        <v>48.07</v>
      </c>
      <c r="AD46" s="2">
        <f t="shared" si="0"/>
        <v>1.1500000000000057</v>
      </c>
      <c r="AE46" s="138">
        <f t="shared" si="1"/>
        <v>-5.5854364915184362E-3</v>
      </c>
    </row>
    <row r="47" spans="15:31" x14ac:dyDescent="0.25">
      <c r="O47" s="83">
        <v>1.06</v>
      </c>
      <c r="P47" s="83">
        <f t="shared" si="3"/>
        <v>47.201800000000006</v>
      </c>
      <c r="Q47" s="2"/>
      <c r="T47" s="108" t="s">
        <v>103</v>
      </c>
      <c r="U47" s="400">
        <v>58.13</v>
      </c>
      <c r="W47" s="133">
        <v>42466</v>
      </c>
      <c r="X47" s="10">
        <v>45.92</v>
      </c>
      <c r="Y47" s="10">
        <v>48.39</v>
      </c>
      <c r="Z47" s="10">
        <v>45.77</v>
      </c>
      <c r="AA47" s="10">
        <v>48.34</v>
      </c>
      <c r="AB47" s="95">
        <v>5658000</v>
      </c>
      <c r="AC47" s="10">
        <v>48.34</v>
      </c>
      <c r="AD47" s="2">
        <f t="shared" si="0"/>
        <v>2.6199999999999974</v>
      </c>
      <c r="AE47" s="138">
        <f t="shared" si="1"/>
        <v>5.2700348432055844E-2</v>
      </c>
    </row>
    <row r="48" spans="15:31" x14ac:dyDescent="0.25">
      <c r="O48" s="83">
        <v>1.05</v>
      </c>
      <c r="P48" s="83">
        <f t="shared" si="3"/>
        <v>46.756500000000003</v>
      </c>
      <c r="Q48" s="2"/>
      <c r="T48" s="108" t="s">
        <v>104</v>
      </c>
      <c r="U48" s="400">
        <v>1.2968200000000001</v>
      </c>
      <c r="W48" s="133">
        <v>42465</v>
      </c>
      <c r="X48" s="10">
        <v>46.25</v>
      </c>
      <c r="Y48" s="10">
        <v>46.55</v>
      </c>
      <c r="Z48" s="10">
        <v>45.6</v>
      </c>
      <c r="AA48" s="10">
        <v>45.92</v>
      </c>
      <c r="AB48" s="95">
        <v>5762300</v>
      </c>
      <c r="AC48" s="10">
        <v>45.92</v>
      </c>
      <c r="AD48" s="2">
        <f t="shared" si="0"/>
        <v>0.94999999999999574</v>
      </c>
      <c r="AE48" s="138">
        <f t="shared" si="1"/>
        <v>-2.773660808807954E-2</v>
      </c>
    </row>
    <row r="49" spans="15:31" x14ac:dyDescent="0.25">
      <c r="O49" s="83">
        <v>1.04</v>
      </c>
      <c r="P49" s="83">
        <f t="shared" si="3"/>
        <v>46.311199999999999</v>
      </c>
      <c r="Q49" s="2"/>
      <c r="T49" s="108" t="s">
        <v>124</v>
      </c>
      <c r="U49" s="400" t="s">
        <v>270</v>
      </c>
      <c r="W49" s="133">
        <v>42464</v>
      </c>
      <c r="X49" s="10">
        <v>47.49</v>
      </c>
      <c r="Y49" s="10">
        <v>48.46</v>
      </c>
      <c r="Z49" s="10">
        <v>47.06</v>
      </c>
      <c r="AA49" s="10">
        <v>47.23</v>
      </c>
      <c r="AB49" s="95">
        <v>3690500</v>
      </c>
      <c r="AC49" s="10">
        <v>47.23</v>
      </c>
      <c r="AD49" s="2">
        <f t="shared" si="0"/>
        <v>1.3999999999999986</v>
      </c>
      <c r="AE49" s="138">
        <f t="shared" si="1"/>
        <v>-5.6842105263158471E-3</v>
      </c>
    </row>
    <row r="50" spans="15:31" x14ac:dyDescent="0.25">
      <c r="O50" s="83">
        <v>1.03</v>
      </c>
      <c r="P50" s="83">
        <f t="shared" si="3"/>
        <v>45.865900000000003</v>
      </c>
      <c r="Q50" s="2"/>
      <c r="T50" s="108"/>
      <c r="U50" s="400"/>
      <c r="W50" s="133">
        <v>42461</v>
      </c>
      <c r="X50" s="10">
        <v>46.22</v>
      </c>
      <c r="Y50" s="10">
        <v>47.66</v>
      </c>
      <c r="Z50" s="10">
        <v>45.73</v>
      </c>
      <c r="AA50" s="10">
        <v>47.5</v>
      </c>
      <c r="AB50" s="95">
        <v>3553100</v>
      </c>
      <c r="AC50" s="10">
        <v>47.5</v>
      </c>
      <c r="AD50" s="2">
        <f t="shared" si="0"/>
        <v>1.9299999999999997</v>
      </c>
      <c r="AE50" s="138">
        <f t="shared" si="1"/>
        <v>2.4811218985976158E-2</v>
      </c>
    </row>
    <row r="51" spans="15:31" x14ac:dyDescent="0.25">
      <c r="O51" s="83">
        <v>1.02</v>
      </c>
      <c r="P51" s="83">
        <f t="shared" si="3"/>
        <v>45.4206</v>
      </c>
      <c r="Q51" s="2"/>
      <c r="T51" s="108" t="s">
        <v>106</v>
      </c>
      <c r="U51" s="400" t="s">
        <v>467</v>
      </c>
      <c r="W51" s="133">
        <v>42460</v>
      </c>
      <c r="X51" s="10">
        <v>46.21</v>
      </c>
      <c r="Y51" s="10">
        <v>46.68</v>
      </c>
      <c r="Z51" s="10">
        <v>45.57</v>
      </c>
      <c r="AA51" s="10">
        <v>46.35</v>
      </c>
      <c r="AB51" s="95">
        <v>3305500</v>
      </c>
      <c r="AC51" s="10">
        <v>46.35</v>
      </c>
      <c r="AD51" s="2">
        <f t="shared" si="0"/>
        <v>1.1099999999999994</v>
      </c>
      <c r="AE51" s="138">
        <f t="shared" si="1"/>
        <v>-1.0775862068964637E-3</v>
      </c>
    </row>
    <row r="52" spans="15:31" x14ac:dyDescent="0.25">
      <c r="O52" s="83">
        <v>1.01</v>
      </c>
      <c r="P52" s="83">
        <f t="shared" si="3"/>
        <v>44.975300000000004</v>
      </c>
      <c r="Q52" s="2"/>
      <c r="T52" s="108" t="s">
        <v>107</v>
      </c>
      <c r="U52" s="400" t="s">
        <v>329</v>
      </c>
      <c r="W52" s="133">
        <v>42459</v>
      </c>
      <c r="X52" s="10">
        <v>46.91</v>
      </c>
      <c r="Y52" s="10">
        <v>47.2</v>
      </c>
      <c r="Z52" s="10">
        <v>45.95</v>
      </c>
      <c r="AA52" s="10">
        <v>46.4</v>
      </c>
      <c r="AB52" s="95">
        <v>2207000</v>
      </c>
      <c r="AC52" s="10">
        <v>46.4</v>
      </c>
      <c r="AD52" s="2">
        <f t="shared" si="0"/>
        <v>1.25</v>
      </c>
      <c r="AE52" s="138">
        <f t="shared" si="1"/>
        <v>-1.2975962561157184E-2</v>
      </c>
    </row>
    <row r="53" spans="15:31" x14ac:dyDescent="0.25">
      <c r="O53" s="83">
        <v>1</v>
      </c>
      <c r="P53" s="83">
        <f t="shared" si="3"/>
        <v>44.53</v>
      </c>
      <c r="Q53" s="2"/>
      <c r="T53" s="108" t="s">
        <v>108</v>
      </c>
      <c r="U53" s="401">
        <v>3919152</v>
      </c>
      <c r="W53" s="133">
        <v>42458</v>
      </c>
      <c r="X53" s="10">
        <v>45.07</v>
      </c>
      <c r="Y53" s="10">
        <v>47.2</v>
      </c>
      <c r="Z53" s="10">
        <v>44.76</v>
      </c>
      <c r="AA53" s="10">
        <v>47.01</v>
      </c>
      <c r="AB53" s="95">
        <v>3029600</v>
      </c>
      <c r="AC53" s="10">
        <v>47.01</v>
      </c>
      <c r="AD53" s="2">
        <f t="shared" si="0"/>
        <v>2.4400000000000048</v>
      </c>
      <c r="AE53" s="138">
        <f t="shared" si="1"/>
        <v>4.0044247787610621E-2</v>
      </c>
    </row>
    <row r="54" spans="15:31" x14ac:dyDescent="0.25">
      <c r="O54" s="83">
        <v>0.99</v>
      </c>
      <c r="P54" s="83">
        <f t="shared" si="3"/>
        <v>44.084699999999998</v>
      </c>
      <c r="Q54" s="2"/>
      <c r="T54" s="108" t="s">
        <v>111</v>
      </c>
      <c r="U54" s="401">
        <v>5134400</v>
      </c>
      <c r="W54" s="133">
        <v>42457</v>
      </c>
      <c r="X54" s="10">
        <v>45.98</v>
      </c>
      <c r="Y54" s="10">
        <v>46.07</v>
      </c>
      <c r="Z54" s="10">
        <v>44.82</v>
      </c>
      <c r="AA54" s="10">
        <v>45.2</v>
      </c>
      <c r="AB54" s="95">
        <v>3589100</v>
      </c>
      <c r="AC54" s="10">
        <v>45.2</v>
      </c>
      <c r="AD54" s="2">
        <f t="shared" si="0"/>
        <v>1.25</v>
      </c>
      <c r="AE54" s="138">
        <f t="shared" si="1"/>
        <v>-1.482127288578905E-2</v>
      </c>
    </row>
    <row r="55" spans="15:31" x14ac:dyDescent="0.25">
      <c r="O55" s="83">
        <v>0.98</v>
      </c>
      <c r="P55" s="83">
        <f t="shared" si="3"/>
        <v>43.639400000000002</v>
      </c>
      <c r="Q55" s="2"/>
      <c r="T55" s="108" t="s">
        <v>109</v>
      </c>
      <c r="U55" s="400" t="s">
        <v>468</v>
      </c>
      <c r="W55" s="133">
        <v>42453</v>
      </c>
      <c r="X55" s="10">
        <v>45</v>
      </c>
      <c r="Y55" s="10">
        <v>46.13</v>
      </c>
      <c r="Z55" s="10">
        <v>44.47</v>
      </c>
      <c r="AA55" s="10">
        <v>45.88</v>
      </c>
      <c r="AB55" s="95">
        <v>2567700</v>
      </c>
      <c r="AC55" s="10">
        <v>45.88</v>
      </c>
      <c r="AD55" s="2">
        <f t="shared" si="0"/>
        <v>1.6600000000000037</v>
      </c>
      <c r="AE55" s="138">
        <f t="shared" si="1"/>
        <v>1.0350143140277712E-2</v>
      </c>
    </row>
    <row r="56" spans="15:31" x14ac:dyDescent="0.25">
      <c r="O56" s="83">
        <v>0.97</v>
      </c>
      <c r="P56" s="83">
        <f t="shared" si="3"/>
        <v>43.194099999999999</v>
      </c>
      <c r="T56" s="108" t="s">
        <v>112</v>
      </c>
      <c r="U56" s="400">
        <v>29.28</v>
      </c>
      <c r="W56" s="133">
        <v>42452</v>
      </c>
      <c r="X56" s="10">
        <v>46.22</v>
      </c>
      <c r="Y56" s="10">
        <v>46.45</v>
      </c>
      <c r="Z56" s="10">
        <v>45.37</v>
      </c>
      <c r="AA56" s="10">
        <v>45.41</v>
      </c>
      <c r="AB56" s="95">
        <v>2205300</v>
      </c>
      <c r="AC56" s="10">
        <v>45.41</v>
      </c>
      <c r="AD56" s="2">
        <f t="shared" si="0"/>
        <v>1.0800000000000054</v>
      </c>
      <c r="AE56" s="138">
        <f t="shared" si="1"/>
        <v>-1.7312270071413227E-2</v>
      </c>
    </row>
    <row r="57" spans="15:31" x14ac:dyDescent="0.25">
      <c r="O57" s="83">
        <v>0.96</v>
      </c>
      <c r="P57" s="83">
        <f t="shared" si="3"/>
        <v>42.748800000000003</v>
      </c>
      <c r="T57" s="108" t="s">
        <v>113</v>
      </c>
      <c r="U57" s="400">
        <v>1.56</v>
      </c>
      <c r="W57" s="133">
        <v>42451</v>
      </c>
      <c r="X57" s="10">
        <v>45.29</v>
      </c>
      <c r="Y57" s="10">
        <v>46.38</v>
      </c>
      <c r="Z57" s="10">
        <v>45.25</v>
      </c>
      <c r="AA57" s="10">
        <v>46.21</v>
      </c>
      <c r="AB57" s="95">
        <v>5707100</v>
      </c>
      <c r="AC57" s="10">
        <v>46.21</v>
      </c>
      <c r="AD57" s="2">
        <f t="shared" si="0"/>
        <v>1.1300000000000026</v>
      </c>
      <c r="AE57" s="138">
        <f t="shared" si="1"/>
        <v>1.649802023757152E-2</v>
      </c>
    </row>
    <row r="58" spans="15:31" x14ac:dyDescent="0.25">
      <c r="O58" s="83">
        <v>0.95</v>
      </c>
      <c r="P58" s="83">
        <f t="shared" si="3"/>
        <v>42.3035</v>
      </c>
      <c r="T58" s="108" t="s">
        <v>110</v>
      </c>
      <c r="U58" s="400" t="s">
        <v>125</v>
      </c>
      <c r="W58" s="133">
        <v>42450</v>
      </c>
      <c r="X58" s="10">
        <v>45.13</v>
      </c>
      <c r="Y58" s="10">
        <v>46.13</v>
      </c>
      <c r="Z58" s="10">
        <v>45.1</v>
      </c>
      <c r="AA58" s="10">
        <v>45.46</v>
      </c>
      <c r="AB58" s="95">
        <v>3992200</v>
      </c>
      <c r="AC58" s="10">
        <v>45.46</v>
      </c>
      <c r="AD58" s="2">
        <f t="shared" si="0"/>
        <v>1.0300000000000011</v>
      </c>
      <c r="AE58" s="138">
        <f t="shared" si="1"/>
        <v>9.1009988901220584E-3</v>
      </c>
    </row>
    <row r="59" spans="15:31" x14ac:dyDescent="0.25">
      <c r="O59" s="83">
        <v>0.94</v>
      </c>
      <c r="P59" s="83">
        <f t="shared" si="3"/>
        <v>41.858199999999997</v>
      </c>
      <c r="W59" s="133">
        <v>42447</v>
      </c>
      <c r="X59" s="10">
        <v>44.62</v>
      </c>
      <c r="Y59" s="10">
        <v>45.28</v>
      </c>
      <c r="Z59" s="10">
        <v>43.84</v>
      </c>
      <c r="AA59" s="10">
        <v>45.05</v>
      </c>
      <c r="AB59" s="95">
        <v>6513000</v>
      </c>
      <c r="AC59" s="10">
        <v>45.05</v>
      </c>
      <c r="AD59" s="2">
        <f t="shared" si="0"/>
        <v>1.4399999999999977</v>
      </c>
      <c r="AE59" s="138">
        <f t="shared" si="1"/>
        <v>1.8769787426503814E-2</v>
      </c>
    </row>
    <row r="60" spans="15:31" x14ac:dyDescent="0.25">
      <c r="O60" s="83">
        <v>0.93</v>
      </c>
      <c r="P60" s="83">
        <f t="shared" si="3"/>
        <v>41.4129</v>
      </c>
      <c r="W60" s="133">
        <v>42446</v>
      </c>
      <c r="X60" s="10">
        <v>46.08</v>
      </c>
      <c r="Y60" s="10">
        <v>46.2</v>
      </c>
      <c r="Z60" s="10">
        <v>43.65</v>
      </c>
      <c r="AA60" s="10">
        <v>44.22</v>
      </c>
      <c r="AB60" s="95">
        <v>7654000</v>
      </c>
      <c r="AC60" s="10">
        <v>44.22</v>
      </c>
      <c r="AD60" s="2">
        <f t="shared" si="0"/>
        <v>2.5500000000000043</v>
      </c>
      <c r="AE60" s="138">
        <f t="shared" si="1"/>
        <v>-4.698275862068968E-2</v>
      </c>
    </row>
    <row r="61" spans="15:31" x14ac:dyDescent="0.25">
      <c r="O61" s="83">
        <v>0.92</v>
      </c>
      <c r="P61" s="83">
        <f t="shared" si="3"/>
        <v>40.967600000000004</v>
      </c>
      <c r="W61" s="133">
        <v>42445</v>
      </c>
      <c r="X61" s="10">
        <v>45.64</v>
      </c>
      <c r="Y61" s="10">
        <v>47.18</v>
      </c>
      <c r="Z61" s="10">
        <v>45.61</v>
      </c>
      <c r="AA61" s="10">
        <v>46.4</v>
      </c>
      <c r="AB61" s="95">
        <v>4992500</v>
      </c>
      <c r="AC61" s="10">
        <v>46.4</v>
      </c>
      <c r="AD61" s="2">
        <f t="shared" si="0"/>
        <v>1.5700000000000003</v>
      </c>
      <c r="AE61" s="138">
        <f t="shared" si="1"/>
        <v>1.0452961672473782E-2</v>
      </c>
    </row>
    <row r="62" spans="15:31" x14ac:dyDescent="0.25">
      <c r="O62" s="83">
        <v>0.91</v>
      </c>
      <c r="P62" s="83">
        <f t="shared" si="3"/>
        <v>40.522300000000001</v>
      </c>
      <c r="W62" s="133">
        <v>42444</v>
      </c>
      <c r="X62" s="10">
        <v>47.18</v>
      </c>
      <c r="Y62" s="10">
        <v>47.3</v>
      </c>
      <c r="Z62" s="10">
        <v>45.34</v>
      </c>
      <c r="AA62" s="10">
        <v>45.92</v>
      </c>
      <c r="AB62" s="95">
        <v>6752500</v>
      </c>
      <c r="AC62" s="10">
        <v>45.92</v>
      </c>
      <c r="AD62" s="2">
        <f t="shared" si="0"/>
        <v>1.9599999999999937</v>
      </c>
      <c r="AE62" s="138">
        <f t="shared" si="1"/>
        <v>-4.073532483810316E-2</v>
      </c>
    </row>
    <row r="63" spans="15:31" x14ac:dyDescent="0.25">
      <c r="O63" s="83">
        <v>0.9</v>
      </c>
      <c r="P63" s="83">
        <f t="shared" si="3"/>
        <v>40.077000000000005</v>
      </c>
      <c r="W63" s="133">
        <v>42443</v>
      </c>
      <c r="X63" s="10">
        <v>48.4</v>
      </c>
      <c r="Y63" s="10">
        <v>48.43</v>
      </c>
      <c r="Z63" s="10">
        <v>46.36</v>
      </c>
      <c r="AA63" s="10">
        <v>47.87</v>
      </c>
      <c r="AB63" s="95">
        <v>4389800</v>
      </c>
      <c r="AC63" s="10">
        <v>47.87</v>
      </c>
      <c r="AD63" s="2">
        <f t="shared" si="0"/>
        <v>2.0700000000000003</v>
      </c>
      <c r="AE63" s="138">
        <f t="shared" si="1"/>
        <v>-1.502057613168728E-2</v>
      </c>
    </row>
    <row r="64" spans="15:31" x14ac:dyDescent="0.25">
      <c r="W64" s="133">
        <v>42440</v>
      </c>
      <c r="X64" s="10">
        <v>47</v>
      </c>
      <c r="Y64" s="10">
        <v>48.61</v>
      </c>
      <c r="Z64" s="10">
        <v>46.95</v>
      </c>
      <c r="AA64" s="10">
        <v>48.6</v>
      </c>
      <c r="AB64" s="95">
        <v>5095500</v>
      </c>
      <c r="AC64" s="10">
        <v>48.6</v>
      </c>
      <c r="AD64" s="2">
        <f t="shared" si="0"/>
        <v>1.6599999999999966</v>
      </c>
      <c r="AE64" s="138">
        <f t="shared" si="1"/>
        <v>2.770141679001914E-2</v>
      </c>
    </row>
    <row r="65" spans="23:31" x14ac:dyDescent="0.25">
      <c r="W65" s="133">
        <v>42439</v>
      </c>
      <c r="X65" s="10">
        <v>47.22</v>
      </c>
      <c r="Y65" s="10">
        <v>48.71</v>
      </c>
      <c r="Z65" s="10">
        <v>46.66</v>
      </c>
      <c r="AA65" s="10">
        <v>47.29</v>
      </c>
      <c r="AB65" s="95">
        <v>7327500</v>
      </c>
      <c r="AC65" s="10">
        <v>47.29</v>
      </c>
      <c r="AD65" s="2">
        <f t="shared" si="0"/>
        <v>2.0500000000000043</v>
      </c>
      <c r="AE65" s="138">
        <f t="shared" si="1"/>
        <v>1.5896885069817346E-2</v>
      </c>
    </row>
    <row r="66" spans="23:31" x14ac:dyDescent="0.25">
      <c r="W66" s="133">
        <v>42438</v>
      </c>
      <c r="X66" s="10">
        <v>44.98</v>
      </c>
      <c r="Y66" s="10">
        <v>46.59</v>
      </c>
      <c r="Z66" s="10">
        <v>44.64</v>
      </c>
      <c r="AA66" s="10">
        <v>46.55</v>
      </c>
      <c r="AB66" s="95">
        <v>5782300</v>
      </c>
      <c r="AC66" s="10">
        <v>46.55</v>
      </c>
      <c r="AD66" s="2">
        <f t="shared" si="0"/>
        <v>1.9500000000000028</v>
      </c>
      <c r="AE66" s="138">
        <f t="shared" si="1"/>
        <v>4.0223463687150796E-2</v>
      </c>
    </row>
    <row r="67" spans="23:31" x14ac:dyDescent="0.25">
      <c r="W67" s="133">
        <v>42437</v>
      </c>
      <c r="X67" s="10">
        <v>45.95</v>
      </c>
      <c r="Y67" s="10">
        <v>46</v>
      </c>
      <c r="Z67" s="10">
        <v>44.56</v>
      </c>
      <c r="AA67" s="10">
        <v>44.75</v>
      </c>
      <c r="AB67" s="95">
        <v>4633600</v>
      </c>
      <c r="AC67" s="10">
        <v>44.75</v>
      </c>
      <c r="AD67" s="2">
        <f>Y67-Z67</f>
        <v>1.4399999999999977</v>
      </c>
      <c r="AE67" s="138" t="e">
        <f>AC67/AC68-1</f>
        <v>#DIV/0!</v>
      </c>
    </row>
    <row r="68" spans="23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5" priority="19">
      <formula>N19&gt;0</formula>
    </cfRule>
    <cfRule type="expression" dxfId="564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3" priority="13">
      <formula>F21&gt;0</formula>
    </cfRule>
    <cfRule type="expression" dxfId="562" priority="14">
      <formula>F21&lt;0</formula>
    </cfRule>
  </conditionalFormatting>
  <conditionalFormatting sqref="H21:H31">
    <cfRule type="expression" dxfId="561" priority="11">
      <formula>H21&gt;0</formula>
    </cfRule>
    <cfRule type="expression" dxfId="560" priority="12">
      <formula>H21&lt;0</formula>
    </cfRule>
  </conditionalFormatting>
  <conditionalFormatting sqref="I21:I31">
    <cfRule type="expression" dxfId="559" priority="9">
      <formula>I21&gt;0</formula>
    </cfRule>
    <cfRule type="expression" dxfId="558" priority="10">
      <formula>I21&lt;0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313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25</v>
      </c>
      <c r="W2" s="133">
        <v>42530</v>
      </c>
      <c r="X2" s="10">
        <v>89</v>
      </c>
      <c r="Y2" s="10">
        <v>90.68</v>
      </c>
      <c r="Z2" s="10">
        <v>88.42</v>
      </c>
      <c r="AA2" s="10">
        <v>89.6</v>
      </c>
      <c r="AB2" s="95">
        <v>2610400</v>
      </c>
      <c r="AC2" s="10">
        <v>89.6</v>
      </c>
      <c r="AD2" s="2">
        <f>Y2-Z2</f>
        <v>2.2600000000000051</v>
      </c>
      <c r="AE2" s="138">
        <f>AC2/AC3-1</f>
        <v>3.247116784234505E-3</v>
      </c>
    </row>
    <row r="3" spans="1:40" x14ac:dyDescent="0.25">
      <c r="A3" s="23" t="s">
        <v>71</v>
      </c>
      <c r="B3" s="398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91.359599999999986</v>
      </c>
      <c r="W3" s="133">
        <v>42529</v>
      </c>
      <c r="X3" s="10">
        <v>86.84</v>
      </c>
      <c r="Y3" s="10">
        <v>90.5</v>
      </c>
      <c r="Z3" s="10">
        <v>86.1</v>
      </c>
      <c r="AA3" s="10">
        <v>89.31</v>
      </c>
      <c r="AB3" s="95">
        <v>4561600</v>
      </c>
      <c r="AC3" s="10">
        <v>89.31</v>
      </c>
      <c r="AD3" s="2">
        <f t="shared" ref="AD3:AD66" si="0">Y3-Z3</f>
        <v>4.4000000000000057</v>
      </c>
      <c r="AE3" s="138">
        <f t="shared" ref="AE3:AE66" si="1">AC3/AC4-1</f>
        <v>3.9697322467985963E-2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89.13</v>
      </c>
      <c r="T4" s="1"/>
      <c r="W4" s="133">
        <v>42528</v>
      </c>
      <c r="X4" s="10">
        <v>86.5</v>
      </c>
      <c r="Y4" s="10">
        <v>86.71</v>
      </c>
      <c r="Z4" s="10">
        <v>84.15</v>
      </c>
      <c r="AA4" s="10">
        <v>85.9</v>
      </c>
      <c r="AB4" s="95">
        <v>2969100</v>
      </c>
      <c r="AC4" s="10">
        <v>85.9</v>
      </c>
      <c r="AD4" s="2">
        <f t="shared" si="0"/>
        <v>2.5599999999999881</v>
      </c>
      <c r="AE4" s="138">
        <f t="shared" si="1"/>
        <v>-5.6719527723115837E-3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2228.25</v>
      </c>
      <c r="T5" s="1"/>
      <c r="W5" s="133">
        <v>42527</v>
      </c>
      <c r="X5" s="10">
        <v>87.47</v>
      </c>
      <c r="Y5" s="10">
        <v>87.74</v>
      </c>
      <c r="Z5" s="10">
        <v>84.27</v>
      </c>
      <c r="AA5" s="10">
        <v>86.39</v>
      </c>
      <c r="AB5" s="95">
        <v>4353800</v>
      </c>
      <c r="AC5" s="10">
        <v>86.39</v>
      </c>
      <c r="AD5" s="2">
        <f t="shared" si="0"/>
        <v>3.4699999999999989</v>
      </c>
      <c r="AE5" s="138">
        <f t="shared" si="1"/>
        <v>-2.0410477378387526E-2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2283.9899999999998</v>
      </c>
      <c r="W6" s="133">
        <v>42524</v>
      </c>
      <c r="X6" s="10">
        <v>92.14</v>
      </c>
      <c r="Y6" s="10">
        <v>92.4</v>
      </c>
      <c r="Z6" s="10">
        <v>87.48</v>
      </c>
      <c r="AA6" s="10">
        <v>88.19</v>
      </c>
      <c r="AB6" s="95">
        <v>3836000</v>
      </c>
      <c r="AC6" s="10">
        <v>88.19</v>
      </c>
      <c r="AD6" s="2">
        <f t="shared" si="0"/>
        <v>4.9200000000000017</v>
      </c>
      <c r="AE6" s="138">
        <f t="shared" si="1"/>
        <v>-4.3803534641656761E-2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Q7" s="2">
        <f>Q10+Q8</f>
        <v>-55.739999999999782</v>
      </c>
      <c r="R7" s="456"/>
      <c r="W7" s="133">
        <v>42523</v>
      </c>
      <c r="X7" s="10">
        <v>98.66</v>
      </c>
      <c r="Y7" s="10">
        <v>99.03</v>
      </c>
      <c r="Z7" s="10">
        <v>84.8</v>
      </c>
      <c r="AA7" s="10">
        <v>92.23</v>
      </c>
      <c r="AB7" s="95">
        <v>11581800</v>
      </c>
      <c r="AC7" s="10">
        <v>92.23</v>
      </c>
      <c r="AD7" s="2">
        <f t="shared" si="0"/>
        <v>14.230000000000004</v>
      </c>
      <c r="AE7" s="138">
        <f t="shared" si="1"/>
        <v>-6.5836118707586322E-2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210</v>
      </c>
      <c r="P8" s="34"/>
      <c r="Q8" s="2">
        <f>K18+M18-F18+Q2*Q4</f>
        <v>-55.739999999999782</v>
      </c>
      <c r="W8" s="133">
        <v>42522</v>
      </c>
      <c r="X8" s="10">
        <v>98.76</v>
      </c>
      <c r="Y8" s="10">
        <v>99.28</v>
      </c>
      <c r="Z8" s="10">
        <v>98.01</v>
      </c>
      <c r="AA8" s="10">
        <v>98.73</v>
      </c>
      <c r="AB8" s="95">
        <v>1499300</v>
      </c>
      <c r="AC8" s="10">
        <v>98.73</v>
      </c>
      <c r="AD8" s="2">
        <f t="shared" si="0"/>
        <v>1.269999999999996</v>
      </c>
      <c r="AE8" s="138">
        <f t="shared" si="1"/>
        <v>-2.4249772658381241E-3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282</v>
      </c>
      <c r="Q9" s="138">
        <f>IF(Q2=0, 0, Q8/Q6)</f>
        <v>-2.4404660265587758E-2</v>
      </c>
      <c r="T9" s="158"/>
      <c r="W9" s="133">
        <v>42521</v>
      </c>
      <c r="X9" s="10">
        <v>99.37</v>
      </c>
      <c r="Y9" s="10">
        <v>99.7</v>
      </c>
      <c r="Z9" s="10">
        <v>97.85</v>
      </c>
      <c r="AA9" s="10">
        <v>98.97</v>
      </c>
      <c r="AB9" s="95">
        <v>2002500</v>
      </c>
      <c r="AC9" s="10">
        <v>98.97</v>
      </c>
      <c r="AD9" s="2">
        <f t="shared" si="0"/>
        <v>1.8500000000000085</v>
      </c>
      <c r="AE9" s="138">
        <f t="shared" si="1"/>
        <v>-6.1257280578429496E-3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281</v>
      </c>
      <c r="P10" s="34"/>
      <c r="Q10" s="2">
        <f>M21</f>
        <v>0</v>
      </c>
      <c r="W10" s="133">
        <v>42517</v>
      </c>
      <c r="X10" s="10">
        <v>96.08</v>
      </c>
      <c r="Y10" s="10">
        <v>99.8</v>
      </c>
      <c r="Z10" s="10">
        <v>96.05</v>
      </c>
      <c r="AA10" s="10">
        <v>99.58</v>
      </c>
      <c r="AB10" s="95">
        <v>3782600</v>
      </c>
      <c r="AC10" s="10">
        <v>99.58</v>
      </c>
      <c r="AD10" s="2">
        <f t="shared" si="0"/>
        <v>3.75</v>
      </c>
      <c r="AE10" s="138">
        <f t="shared" si="1"/>
        <v>2.659793814432998E-2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197</v>
      </c>
      <c r="P11" s="34"/>
      <c r="Q11" s="138">
        <f>VALUE(TRIM(CLEAN(MID(U55, FIND("(", U55)+1, 5))))</f>
        <v>2.3599999999999999E-2</v>
      </c>
      <c r="W11" s="133">
        <v>42516</v>
      </c>
      <c r="X11" s="10">
        <v>108.98</v>
      </c>
      <c r="Y11" s="10">
        <v>109.09</v>
      </c>
      <c r="Z11" s="10">
        <v>95.99</v>
      </c>
      <c r="AA11" s="10">
        <v>97</v>
      </c>
      <c r="AB11" s="95">
        <v>9939600</v>
      </c>
      <c r="AC11" s="10">
        <v>97</v>
      </c>
      <c r="AD11" s="2">
        <f t="shared" si="0"/>
        <v>13.100000000000009</v>
      </c>
      <c r="AE11" s="138">
        <f t="shared" si="1"/>
        <v>-0.10491833533265671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42515</v>
      </c>
      <c r="X12" s="10">
        <v>105.97</v>
      </c>
      <c r="Y12" s="10">
        <v>108.81</v>
      </c>
      <c r="Z12" s="10">
        <v>105.95</v>
      </c>
      <c r="AA12" s="10">
        <v>108.37</v>
      </c>
      <c r="AB12" s="95">
        <v>2235800</v>
      </c>
      <c r="AC12" s="10">
        <v>108.37</v>
      </c>
      <c r="AD12" s="2">
        <f t="shared" si="0"/>
        <v>2.8599999999999994</v>
      </c>
      <c r="AE12" s="138">
        <f t="shared" si="1"/>
        <v>2.4484779731518191E-2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42514</v>
      </c>
      <c r="X13" s="10">
        <v>108.03</v>
      </c>
      <c r="Y13" s="10">
        <v>108.52</v>
      </c>
      <c r="Z13" s="10">
        <v>105.55</v>
      </c>
      <c r="AA13" s="10">
        <v>105.78</v>
      </c>
      <c r="AB13" s="95">
        <v>1751500</v>
      </c>
      <c r="AC13" s="10">
        <v>105.78</v>
      </c>
      <c r="AD13" s="2">
        <f t="shared" si="0"/>
        <v>2.9699999999999989</v>
      </c>
      <c r="AE13" s="138">
        <f t="shared" si="1"/>
        <v>-2.0101899027327508E-2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42513</v>
      </c>
      <c r="X14" s="10">
        <v>107.37</v>
      </c>
      <c r="Y14" s="10">
        <v>109.42</v>
      </c>
      <c r="Z14" s="10">
        <v>106.78</v>
      </c>
      <c r="AA14" s="10">
        <v>107.95</v>
      </c>
      <c r="AB14" s="95">
        <v>1452400</v>
      </c>
      <c r="AC14" s="10">
        <v>107.95</v>
      </c>
      <c r="AD14" s="2">
        <f t="shared" si="0"/>
        <v>2.6400000000000006</v>
      </c>
      <c r="AE14" s="138">
        <f t="shared" si="1"/>
        <v>6.9962686567164312E-3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42510</v>
      </c>
      <c r="X15" s="10">
        <v>108.51</v>
      </c>
      <c r="Y15" s="10">
        <v>108.67</v>
      </c>
      <c r="Z15" s="10">
        <v>106.06</v>
      </c>
      <c r="AA15" s="10">
        <v>107.2</v>
      </c>
      <c r="AB15" s="95">
        <v>1192400</v>
      </c>
      <c r="AC15" s="10">
        <v>107.2</v>
      </c>
      <c r="AD15" s="2">
        <f t="shared" si="0"/>
        <v>2.6099999999999994</v>
      </c>
      <c r="AE15" s="138">
        <f t="shared" si="1"/>
        <v>-1.3527192417410516E-2</v>
      </c>
    </row>
    <row r="16" spans="1:40" x14ac:dyDescent="0.25">
      <c r="G16" s="1"/>
      <c r="W16" s="133">
        <v>42509</v>
      </c>
      <c r="X16" s="10">
        <v>106.06</v>
      </c>
      <c r="Y16" s="10">
        <v>109.13</v>
      </c>
      <c r="Z16" s="10">
        <v>105.23</v>
      </c>
      <c r="AA16" s="10">
        <v>108.67</v>
      </c>
      <c r="AB16" s="95">
        <v>1388700</v>
      </c>
      <c r="AC16" s="10">
        <v>108.67</v>
      </c>
      <c r="AD16" s="2">
        <f t="shared" si="0"/>
        <v>3.8999999999999915</v>
      </c>
      <c r="AE16" s="138">
        <f t="shared" si="1"/>
        <v>1.7890595728737413E-2</v>
      </c>
    </row>
    <row r="17" spans="1:31" x14ac:dyDescent="0.25">
      <c r="G17" s="1"/>
      <c r="W17" s="133">
        <v>42508</v>
      </c>
      <c r="X17" s="10">
        <v>105.32</v>
      </c>
      <c r="Y17" s="10">
        <v>107.54</v>
      </c>
      <c r="Z17" s="10">
        <v>105.06</v>
      </c>
      <c r="AA17" s="10">
        <v>106.76</v>
      </c>
      <c r="AB17" s="95">
        <v>793500</v>
      </c>
      <c r="AC17" s="10">
        <v>106.76</v>
      </c>
      <c r="AD17" s="2">
        <f t="shared" si="0"/>
        <v>2.480000000000004</v>
      </c>
      <c r="AE17" s="138">
        <f t="shared" si="1"/>
        <v>6.2205466541001009E-3</v>
      </c>
    </row>
    <row r="18" spans="1:31" x14ac:dyDescent="0.25">
      <c r="A18" s="32" t="s">
        <v>81</v>
      </c>
      <c r="B18" s="14"/>
      <c r="C18" s="14">
        <f>SUM(C2:C14)</f>
        <v>45</v>
      </c>
      <c r="D18" s="14"/>
      <c r="E18" s="14"/>
      <c r="F18" s="18">
        <f t="shared" ref="F18:M18" si="2">SUM(F2:F14)</f>
        <v>4063.75</v>
      </c>
      <c r="G18" s="14"/>
      <c r="H18" s="14">
        <f t="shared" si="2"/>
        <v>20</v>
      </c>
      <c r="I18" s="14"/>
      <c r="J18" s="14"/>
      <c r="K18" s="14">
        <f t="shared" si="2"/>
        <v>1779.76</v>
      </c>
      <c r="L18" s="14">
        <f t="shared" si="2"/>
        <v>0</v>
      </c>
      <c r="M18" s="14">
        <f t="shared" si="2"/>
        <v>0</v>
      </c>
      <c r="W18" s="133">
        <v>42507</v>
      </c>
      <c r="X18" s="10">
        <v>106.32</v>
      </c>
      <c r="Y18" s="10">
        <v>108.44</v>
      </c>
      <c r="Z18" s="10">
        <v>105.08</v>
      </c>
      <c r="AA18" s="10">
        <v>106.1</v>
      </c>
      <c r="AB18" s="95">
        <v>787000</v>
      </c>
      <c r="AC18" s="10">
        <v>106.1</v>
      </c>
      <c r="AD18" s="2">
        <f t="shared" si="0"/>
        <v>3.3599999999999994</v>
      </c>
      <c r="AE18" s="138">
        <f t="shared" si="1"/>
        <v>-9.4161958568750315E-4</v>
      </c>
    </row>
    <row r="19" spans="1:31" x14ac:dyDescent="0.25">
      <c r="N19" s="2"/>
      <c r="W19" s="133">
        <v>42506</v>
      </c>
      <c r="X19" s="10">
        <v>103.03</v>
      </c>
      <c r="Y19" s="10">
        <v>106.95</v>
      </c>
      <c r="Z19" s="10">
        <v>103.03</v>
      </c>
      <c r="AA19" s="10">
        <v>106.2</v>
      </c>
      <c r="AB19" s="95">
        <v>992900</v>
      </c>
      <c r="AC19" s="10">
        <v>106.2</v>
      </c>
      <c r="AD19" s="2">
        <f t="shared" si="0"/>
        <v>3.9200000000000017</v>
      </c>
      <c r="AE19" s="138">
        <f t="shared" si="1"/>
        <v>3.0067895247332777E-2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42503</v>
      </c>
      <c r="X20" s="10">
        <v>103.98</v>
      </c>
      <c r="Y20" s="10">
        <v>104.4</v>
      </c>
      <c r="Z20" s="10">
        <v>102.24</v>
      </c>
      <c r="AA20" s="10">
        <v>103.1</v>
      </c>
      <c r="AB20" s="95">
        <v>1206200</v>
      </c>
      <c r="AC20" s="10">
        <v>103.1</v>
      </c>
      <c r="AD20" s="2">
        <f t="shared" si="0"/>
        <v>2.1600000000000108</v>
      </c>
      <c r="AE20" s="138">
        <f t="shared" si="1"/>
        <v>-9.6061479346781775E-3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42502</v>
      </c>
      <c r="X21" s="10">
        <v>103.98</v>
      </c>
      <c r="Y21" s="10">
        <v>105.68</v>
      </c>
      <c r="Z21" s="10">
        <v>103.11</v>
      </c>
      <c r="AA21" s="10">
        <v>104.1</v>
      </c>
      <c r="AB21" s="95">
        <v>904000</v>
      </c>
      <c r="AC21" s="10">
        <v>104.1</v>
      </c>
      <c r="AD21" s="2">
        <f t="shared" si="0"/>
        <v>2.5700000000000074</v>
      </c>
      <c r="AE21" s="138">
        <f t="shared" si="1"/>
        <v>1.1540680900172795E-3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>C22*(E22-D22)</f>
        <v>50.600000000000023</v>
      </c>
      <c r="G22" s="40">
        <f>D22*C22</f>
        <v>1924</v>
      </c>
      <c r="H22" s="243">
        <f>(E22-D22)/D22</f>
        <v>2.6299376299376311E-2</v>
      </c>
      <c r="I22" s="243"/>
      <c r="W22" s="133">
        <v>42501</v>
      </c>
      <c r="X22" s="10">
        <v>106.77</v>
      </c>
      <c r="Y22" s="10">
        <v>106.96</v>
      </c>
      <c r="Z22" s="10">
        <v>102.15</v>
      </c>
      <c r="AA22" s="10">
        <v>103.98</v>
      </c>
      <c r="AB22" s="95">
        <v>2339600</v>
      </c>
      <c r="AC22" s="10">
        <v>103.98</v>
      </c>
      <c r="AD22" s="2">
        <f t="shared" si="0"/>
        <v>4.8099999999999881</v>
      </c>
      <c r="AE22" s="138">
        <f t="shared" si="1"/>
        <v>-3.820183146794931E-2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>C23*(E23-D23)</f>
        <v>-176.20199999999988</v>
      </c>
      <c r="G23" s="40">
        <f>D23*C23</f>
        <v>4063.752</v>
      </c>
      <c r="H23" s="243">
        <f>(E23-D23)/D23</f>
        <v>-4.3359437288495929E-2</v>
      </c>
      <c r="I23" s="244"/>
      <c r="W23" s="133">
        <v>42500</v>
      </c>
      <c r="X23" s="10">
        <v>107.18</v>
      </c>
      <c r="Y23" s="10">
        <v>108.99</v>
      </c>
      <c r="Z23" s="10">
        <v>107.18</v>
      </c>
      <c r="AA23" s="10">
        <v>108.11</v>
      </c>
      <c r="AB23" s="95">
        <v>960100</v>
      </c>
      <c r="AC23" s="10">
        <v>108.11</v>
      </c>
      <c r="AD23" s="2">
        <f t="shared" si="0"/>
        <v>1.8099999999999881</v>
      </c>
      <c r="AE23" s="138">
        <f t="shared" si="1"/>
        <v>4.5530570525924574E-3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>C24*(E24-D24)</f>
        <v>-51.239999999999952</v>
      </c>
      <c r="G24" s="40">
        <f>D24*C24</f>
        <v>2283.9899999999998</v>
      </c>
      <c r="H24" s="243">
        <f>(E24-D24)/D24</f>
        <v>-2.2434423968581276E-2</v>
      </c>
      <c r="I24" s="243"/>
      <c r="W24" s="133">
        <v>42499</v>
      </c>
      <c r="X24" s="10">
        <v>107.93</v>
      </c>
      <c r="Y24" s="10">
        <v>108.67</v>
      </c>
      <c r="Z24" s="10">
        <v>107.36</v>
      </c>
      <c r="AA24" s="10">
        <v>107.62</v>
      </c>
      <c r="AB24" s="95">
        <v>852800</v>
      </c>
      <c r="AC24" s="10">
        <v>107.62</v>
      </c>
      <c r="AD24" s="2">
        <f t="shared" si="0"/>
        <v>1.3100000000000023</v>
      </c>
      <c r="AE24" s="138">
        <f t="shared" si="1"/>
        <v>-3.4262431706638674E-3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42496</v>
      </c>
      <c r="X25" s="10">
        <v>108.01</v>
      </c>
      <c r="Y25" s="10">
        <v>108.83</v>
      </c>
      <c r="Z25" s="10">
        <v>105.79</v>
      </c>
      <c r="AA25" s="10">
        <v>107.99</v>
      </c>
      <c r="AB25" s="95">
        <v>897100</v>
      </c>
      <c r="AC25" s="10">
        <v>107.99</v>
      </c>
      <c r="AD25" s="2">
        <f t="shared" si="0"/>
        <v>3.039999999999992</v>
      </c>
      <c r="AE25" s="138">
        <f t="shared" si="1"/>
        <v>-6.5317387304508756E-3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42495</v>
      </c>
      <c r="X26" s="10">
        <v>109.3</v>
      </c>
      <c r="Y26" s="10">
        <v>109.62</v>
      </c>
      <c r="Z26" s="10">
        <v>107.9</v>
      </c>
      <c r="AA26" s="10">
        <v>108.7</v>
      </c>
      <c r="AB26" s="95">
        <v>906200</v>
      </c>
      <c r="AC26" s="10">
        <v>108.7</v>
      </c>
      <c r="AD26" s="2">
        <f t="shared" si="0"/>
        <v>1.7199999999999989</v>
      </c>
      <c r="AE26" s="138">
        <f t="shared" si="1"/>
        <v>-7.1245889660211947E-3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42494</v>
      </c>
      <c r="X27" s="10">
        <v>108.43</v>
      </c>
      <c r="Y27" s="10">
        <v>110.14</v>
      </c>
      <c r="Z27" s="10">
        <v>108.28</v>
      </c>
      <c r="AA27" s="10">
        <v>109.48</v>
      </c>
      <c r="AB27" s="95">
        <v>509200</v>
      </c>
      <c r="AC27" s="10">
        <v>109.48</v>
      </c>
      <c r="AD27" s="2">
        <f t="shared" si="0"/>
        <v>1.8599999999999994</v>
      </c>
      <c r="AE27" s="138">
        <f t="shared" si="1"/>
        <v>7.3126142595980603E-4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42493</v>
      </c>
      <c r="X28" s="10">
        <v>108.21</v>
      </c>
      <c r="Y28" s="10">
        <v>111.13</v>
      </c>
      <c r="Z28" s="10">
        <v>107.75</v>
      </c>
      <c r="AA28" s="10">
        <v>109.4</v>
      </c>
      <c r="AB28" s="95">
        <v>865200</v>
      </c>
      <c r="AC28" s="10">
        <v>109.4</v>
      </c>
      <c r="AD28" s="2">
        <f t="shared" si="0"/>
        <v>3.3799999999999955</v>
      </c>
      <c r="AE28" s="138">
        <f t="shared" si="1"/>
        <v>-7.3072707343802001E-4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42492</v>
      </c>
      <c r="X29" s="10">
        <v>109.23</v>
      </c>
      <c r="Y29" s="10">
        <v>109.81</v>
      </c>
      <c r="Z29" s="10">
        <v>108.01</v>
      </c>
      <c r="AA29" s="10">
        <v>109.48</v>
      </c>
      <c r="AB29" s="95">
        <v>553000</v>
      </c>
      <c r="AC29" s="10">
        <v>109.48</v>
      </c>
      <c r="AD29" s="2">
        <f t="shared" si="0"/>
        <v>1.7999999999999972</v>
      </c>
      <c r="AE29" s="138">
        <f t="shared" si="1"/>
        <v>8.4745762711864181E-3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42489</v>
      </c>
      <c r="X30" s="10">
        <v>108.48</v>
      </c>
      <c r="Y30" s="10">
        <v>108.88</v>
      </c>
      <c r="Z30" s="10">
        <v>107.07</v>
      </c>
      <c r="AA30" s="10">
        <v>108.56</v>
      </c>
      <c r="AB30" s="95">
        <v>649600</v>
      </c>
      <c r="AC30" s="10">
        <v>108.56</v>
      </c>
      <c r="AD30" s="2">
        <f t="shared" si="0"/>
        <v>1.8100000000000023</v>
      </c>
      <c r="AE30" s="138">
        <f t="shared" si="1"/>
        <v>-1.1960621952341599E-3</v>
      </c>
    </row>
    <row r="31" spans="1:31" x14ac:dyDescent="0.25">
      <c r="W31" s="133">
        <v>42488</v>
      </c>
      <c r="X31" s="10">
        <v>110.15</v>
      </c>
      <c r="Y31" s="10">
        <v>111.81</v>
      </c>
      <c r="Z31" s="10">
        <v>108.41</v>
      </c>
      <c r="AA31" s="10">
        <v>108.69</v>
      </c>
      <c r="AB31" s="95">
        <v>639700</v>
      </c>
      <c r="AC31" s="10">
        <v>108.69</v>
      </c>
      <c r="AD31" s="2">
        <f t="shared" si="0"/>
        <v>3.4000000000000057</v>
      </c>
      <c r="AE31" s="138">
        <f t="shared" si="1"/>
        <v>-2.8859899928520449E-2</v>
      </c>
    </row>
    <row r="32" spans="1:31" x14ac:dyDescent="0.25">
      <c r="W32" s="133">
        <v>42487</v>
      </c>
      <c r="X32" s="10">
        <v>111.08</v>
      </c>
      <c r="Y32" s="10">
        <v>112.41</v>
      </c>
      <c r="Z32" s="10">
        <v>110.51</v>
      </c>
      <c r="AA32" s="10">
        <v>111.92</v>
      </c>
      <c r="AB32" s="95">
        <v>446200</v>
      </c>
      <c r="AC32" s="10">
        <v>111.92</v>
      </c>
      <c r="AD32" s="2">
        <f t="shared" si="0"/>
        <v>1.8999999999999915</v>
      </c>
      <c r="AE32" s="138" t="e">
        <f t="shared" si="1"/>
        <v>#DIV/0!</v>
      </c>
    </row>
    <row r="33" spans="15:31" x14ac:dyDescent="0.25">
      <c r="W33" s="133">
        <v>42487</v>
      </c>
      <c r="X33" s="10" t="s">
        <v>143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5:31" x14ac:dyDescent="0.25">
      <c r="W34" s="133">
        <v>42486</v>
      </c>
      <c r="X34" s="10">
        <v>109.08</v>
      </c>
      <c r="Y34" s="10">
        <v>111.68</v>
      </c>
      <c r="Z34" s="10">
        <v>108.42</v>
      </c>
      <c r="AA34" s="10">
        <v>111.51</v>
      </c>
      <c r="AB34" s="95">
        <v>722700</v>
      </c>
      <c r="AC34" s="10">
        <v>111.25</v>
      </c>
      <c r="AD34" s="2">
        <f t="shared" si="0"/>
        <v>3.2600000000000051</v>
      </c>
      <c r="AE34" s="138">
        <f t="shared" si="1"/>
        <v>1.9613234350655206E-2</v>
      </c>
    </row>
    <row r="35" spans="15:31" x14ac:dyDescent="0.25">
      <c r="W35" s="133">
        <v>42485</v>
      </c>
      <c r="X35" s="10">
        <v>111.68</v>
      </c>
      <c r="Y35" s="10">
        <v>111.68</v>
      </c>
      <c r="Z35" s="10">
        <v>109.1</v>
      </c>
      <c r="AA35" s="10">
        <v>109.36</v>
      </c>
      <c r="AB35" s="95">
        <v>788800</v>
      </c>
      <c r="AC35" s="10">
        <v>109.11</v>
      </c>
      <c r="AD35" s="2">
        <f t="shared" si="0"/>
        <v>2.5800000000000125</v>
      </c>
      <c r="AE35" s="138">
        <f t="shared" si="1"/>
        <v>-2.2749664128974501E-2</v>
      </c>
    </row>
    <row r="36" spans="15:31" x14ac:dyDescent="0.25">
      <c r="W36" s="133">
        <v>42482</v>
      </c>
      <c r="X36" s="10">
        <v>112</v>
      </c>
      <c r="Y36" s="10">
        <v>113.02</v>
      </c>
      <c r="Z36" s="10">
        <v>111.46</v>
      </c>
      <c r="AA36" s="10">
        <v>111.91</v>
      </c>
      <c r="AB36" s="95">
        <v>968300</v>
      </c>
      <c r="AC36" s="10">
        <v>111.65</v>
      </c>
      <c r="AD36" s="2">
        <f t="shared" si="0"/>
        <v>1.5600000000000023</v>
      </c>
      <c r="AE36" s="138">
        <f t="shared" si="1"/>
        <v>-1.7881090746534323E-3</v>
      </c>
    </row>
    <row r="37" spans="15:31" x14ac:dyDescent="0.25">
      <c r="W37" s="133">
        <v>42481</v>
      </c>
      <c r="X37" s="10">
        <v>112.8</v>
      </c>
      <c r="Y37" s="10">
        <v>113.07</v>
      </c>
      <c r="Z37" s="10">
        <v>111.91</v>
      </c>
      <c r="AA37" s="10">
        <v>112.11</v>
      </c>
      <c r="AB37" s="95">
        <v>685700</v>
      </c>
      <c r="AC37" s="10">
        <v>111.85</v>
      </c>
      <c r="AD37" s="2">
        <f t="shared" si="0"/>
        <v>1.1599999999999966</v>
      </c>
      <c r="AE37" s="138">
        <f t="shared" si="1"/>
        <v>-7.1473242204955767E-4</v>
      </c>
    </row>
    <row r="38" spans="15:31" x14ac:dyDescent="0.25">
      <c r="W38" s="133">
        <v>42480</v>
      </c>
      <c r="X38" s="10">
        <v>112.23</v>
      </c>
      <c r="Y38" s="10">
        <v>113.15</v>
      </c>
      <c r="Z38" s="10">
        <v>109.83</v>
      </c>
      <c r="AA38" s="10">
        <v>112.19</v>
      </c>
      <c r="AB38" s="95">
        <v>1316000</v>
      </c>
      <c r="AC38" s="10">
        <v>111.93</v>
      </c>
      <c r="AD38" s="2">
        <f t="shared" si="0"/>
        <v>3.3200000000000074</v>
      </c>
      <c r="AE38" s="138">
        <f t="shared" si="1"/>
        <v>2.6874496103199697E-3</v>
      </c>
    </row>
    <row r="39" spans="15:31" ht="20.25" thickBot="1" x14ac:dyDescent="0.35">
      <c r="T39" s="112" t="s">
        <v>114</v>
      </c>
      <c r="U39" s="9"/>
      <c r="W39" s="133">
        <v>42479</v>
      </c>
      <c r="X39" s="10">
        <v>113.88</v>
      </c>
      <c r="Y39" s="10">
        <v>114</v>
      </c>
      <c r="Z39" s="10">
        <v>110.36</v>
      </c>
      <c r="AA39" s="10">
        <v>111.89</v>
      </c>
      <c r="AB39" s="95">
        <v>777100</v>
      </c>
      <c r="AC39" s="10">
        <v>111.63</v>
      </c>
      <c r="AD39" s="2">
        <f t="shared" si="0"/>
        <v>3.6400000000000006</v>
      </c>
      <c r="AE39" s="138">
        <f t="shared" si="1"/>
        <v>-1.1686586985391823E-2</v>
      </c>
    </row>
    <row r="40" spans="15:31" ht="15.75" thickTop="1" x14ac:dyDescent="0.25">
      <c r="T40" s="139" t="s">
        <v>99</v>
      </c>
      <c r="U40" s="399">
        <v>97.9</v>
      </c>
      <c r="W40" s="133">
        <v>42478</v>
      </c>
      <c r="X40" s="10">
        <v>111.4</v>
      </c>
      <c r="Y40" s="10">
        <v>113.79</v>
      </c>
      <c r="Z40" s="10">
        <v>111.4</v>
      </c>
      <c r="AA40" s="10">
        <v>113.21</v>
      </c>
      <c r="AB40" s="95">
        <v>964900</v>
      </c>
      <c r="AC40" s="10">
        <v>112.95</v>
      </c>
      <c r="AD40" s="2">
        <f t="shared" si="0"/>
        <v>2.3900000000000006</v>
      </c>
      <c r="AE40" s="138">
        <f t="shared" si="1"/>
        <v>9.9248927038626533E-3</v>
      </c>
    </row>
    <row r="41" spans="15:31" x14ac:dyDescent="0.25">
      <c r="T41" s="108" t="s">
        <v>100</v>
      </c>
      <c r="U41" s="400">
        <v>98.67</v>
      </c>
      <c r="W41" s="133">
        <v>42475</v>
      </c>
      <c r="X41" s="10">
        <v>112.73</v>
      </c>
      <c r="Y41" s="10">
        <v>113.34</v>
      </c>
      <c r="Z41" s="10">
        <v>111.01</v>
      </c>
      <c r="AA41" s="10">
        <v>112.1</v>
      </c>
      <c r="AB41" s="95">
        <v>851600</v>
      </c>
      <c r="AC41" s="10">
        <v>111.84</v>
      </c>
      <c r="AD41" s="2">
        <f t="shared" si="0"/>
        <v>2.3299999999999983</v>
      </c>
      <c r="AE41" s="138">
        <f t="shared" si="1"/>
        <v>-4.4507744347516143E-3</v>
      </c>
    </row>
    <row r="42" spans="15:31" ht="20.25" thickBot="1" x14ac:dyDescent="0.35">
      <c r="O42" s="470" t="s">
        <v>78</v>
      </c>
      <c r="P42" s="470"/>
      <c r="T42" s="108" t="s">
        <v>101</v>
      </c>
      <c r="U42" s="400" t="s">
        <v>309</v>
      </c>
      <c r="W42" s="133">
        <v>42474</v>
      </c>
      <c r="X42" s="10">
        <v>115.47</v>
      </c>
      <c r="Y42" s="10">
        <v>115.47</v>
      </c>
      <c r="Z42" s="10">
        <v>112.49</v>
      </c>
      <c r="AA42" s="10">
        <v>112.6</v>
      </c>
      <c r="AB42" s="95">
        <v>1449700</v>
      </c>
      <c r="AC42" s="10">
        <v>112.34</v>
      </c>
      <c r="AD42" s="2">
        <f t="shared" si="0"/>
        <v>2.980000000000004</v>
      </c>
      <c r="AE42" s="138">
        <f t="shared" si="1"/>
        <v>-2.4063938841108468E-2</v>
      </c>
    </row>
    <row r="43" spans="15:31" ht="15.75" thickTop="1" x14ac:dyDescent="0.25">
      <c r="O43" s="83">
        <v>1.1000000000000001</v>
      </c>
      <c r="P43" s="83">
        <f>O43*$Q$4</f>
        <v>98.043000000000006</v>
      </c>
      <c r="Q43" s="2"/>
      <c r="T43" s="108" t="s">
        <v>102</v>
      </c>
      <c r="U43" s="400" t="s">
        <v>310</v>
      </c>
      <c r="W43" s="133">
        <v>42473</v>
      </c>
      <c r="X43" s="10">
        <v>112.99</v>
      </c>
      <c r="Y43" s="10">
        <v>115.85</v>
      </c>
      <c r="Z43" s="10">
        <v>112.99</v>
      </c>
      <c r="AA43" s="10">
        <v>115.38</v>
      </c>
      <c r="AB43" s="95">
        <v>1250800</v>
      </c>
      <c r="AC43" s="10">
        <v>115.11</v>
      </c>
      <c r="AD43" s="2">
        <f t="shared" si="0"/>
        <v>2.8599999999999994</v>
      </c>
      <c r="AE43" s="138">
        <f t="shared" si="1"/>
        <v>2.5478841870824054E-2</v>
      </c>
    </row>
    <row r="44" spans="15:31" x14ac:dyDescent="0.25">
      <c r="O44" s="83">
        <v>1.0900000000000001</v>
      </c>
      <c r="P44" s="83">
        <f t="shared" ref="P44:P63" si="3">O44*$Q$4</f>
        <v>97.151700000000005</v>
      </c>
      <c r="Q44" s="2"/>
      <c r="T44" s="108" t="s">
        <v>103</v>
      </c>
      <c r="U44" s="400">
        <v>125.42</v>
      </c>
      <c r="W44" s="133">
        <v>42472</v>
      </c>
      <c r="X44" s="10">
        <v>112.41</v>
      </c>
      <c r="Y44" s="10">
        <v>113.12</v>
      </c>
      <c r="Z44" s="10">
        <v>110.58</v>
      </c>
      <c r="AA44" s="10">
        <v>112.51</v>
      </c>
      <c r="AB44" s="95">
        <v>891100</v>
      </c>
      <c r="AC44" s="10">
        <v>112.25</v>
      </c>
      <c r="AD44" s="2">
        <f t="shared" si="0"/>
        <v>2.5400000000000063</v>
      </c>
      <c r="AE44" s="138">
        <f t="shared" si="1"/>
        <v>2.3216358603446174E-3</v>
      </c>
    </row>
    <row r="45" spans="15:31" x14ac:dyDescent="0.25">
      <c r="O45" s="83">
        <v>1.08</v>
      </c>
      <c r="P45" s="83">
        <f t="shared" si="3"/>
        <v>96.260400000000004</v>
      </c>
      <c r="Q45" s="2"/>
      <c r="T45" s="108" t="s">
        <v>104</v>
      </c>
      <c r="U45" s="400">
        <v>1.4727699999999999</v>
      </c>
      <c r="W45" s="133">
        <v>42471</v>
      </c>
      <c r="X45" s="10">
        <v>114.92</v>
      </c>
      <c r="Y45" s="10">
        <v>115.02</v>
      </c>
      <c r="Z45" s="10">
        <v>111.84</v>
      </c>
      <c r="AA45" s="10">
        <v>112.25</v>
      </c>
      <c r="AB45" s="95">
        <v>1214600</v>
      </c>
      <c r="AC45" s="10">
        <v>111.99</v>
      </c>
      <c r="AD45" s="2">
        <f t="shared" si="0"/>
        <v>3.1799999999999926</v>
      </c>
      <c r="AE45" s="138">
        <f t="shared" si="1"/>
        <v>-1.5299393299920916E-2</v>
      </c>
    </row>
    <row r="46" spans="15:31" x14ac:dyDescent="0.25">
      <c r="O46" s="83">
        <v>1.07</v>
      </c>
      <c r="P46" s="83">
        <f t="shared" si="3"/>
        <v>95.369100000000003</v>
      </c>
      <c r="Q46" s="2"/>
      <c r="T46" s="108" t="s">
        <v>124</v>
      </c>
      <c r="U46" s="400" t="s">
        <v>245</v>
      </c>
      <c r="W46" s="133">
        <v>42468</v>
      </c>
      <c r="X46" s="10">
        <v>116.62</v>
      </c>
      <c r="Y46" s="10">
        <v>117.27</v>
      </c>
      <c r="Z46" s="10">
        <v>112.86</v>
      </c>
      <c r="AA46" s="10">
        <v>114</v>
      </c>
      <c r="AB46" s="95">
        <v>1491800</v>
      </c>
      <c r="AC46" s="10">
        <v>113.73</v>
      </c>
      <c r="AD46" s="2">
        <f t="shared" si="0"/>
        <v>4.4099999999999966</v>
      </c>
      <c r="AE46" s="138">
        <f t="shared" si="1"/>
        <v>-1.7875647668393779E-2</v>
      </c>
    </row>
    <row r="47" spans="15:31" x14ac:dyDescent="0.25">
      <c r="O47" s="83">
        <v>1.06</v>
      </c>
      <c r="P47" s="83">
        <f t="shared" si="3"/>
        <v>94.477800000000002</v>
      </c>
      <c r="Q47" s="2"/>
      <c r="T47" s="108"/>
      <c r="U47" s="400"/>
      <c r="W47" s="133">
        <v>42467</v>
      </c>
      <c r="X47" s="10">
        <v>119.67</v>
      </c>
      <c r="Y47" s="10">
        <v>121.47</v>
      </c>
      <c r="Z47" s="10">
        <v>115.33</v>
      </c>
      <c r="AA47" s="10">
        <v>116.07</v>
      </c>
      <c r="AB47" s="95">
        <v>1523900</v>
      </c>
      <c r="AC47" s="10">
        <v>115.8</v>
      </c>
      <c r="AD47" s="2">
        <f t="shared" si="0"/>
        <v>6.1400000000000006</v>
      </c>
      <c r="AE47" s="138">
        <f t="shared" si="1"/>
        <v>-3.3066132264529147E-2</v>
      </c>
    </row>
    <row r="48" spans="15:31" x14ac:dyDescent="0.25">
      <c r="O48" s="83">
        <v>1.05</v>
      </c>
      <c r="P48" s="83">
        <f t="shared" si="3"/>
        <v>93.586500000000001</v>
      </c>
      <c r="Q48" s="2"/>
      <c r="T48" s="108" t="s">
        <v>106</v>
      </c>
      <c r="U48" s="400" t="s">
        <v>311</v>
      </c>
      <c r="W48" s="133">
        <v>42466</v>
      </c>
      <c r="X48" s="10">
        <v>119.91</v>
      </c>
      <c r="Y48" s="10">
        <v>121.34</v>
      </c>
      <c r="Z48" s="10">
        <v>118.99</v>
      </c>
      <c r="AA48" s="10">
        <v>120.04</v>
      </c>
      <c r="AB48" s="95">
        <v>671800</v>
      </c>
      <c r="AC48" s="10">
        <v>119.76</v>
      </c>
      <c r="AD48" s="2">
        <f t="shared" si="0"/>
        <v>2.3500000000000085</v>
      </c>
      <c r="AE48" s="138">
        <f t="shared" si="1"/>
        <v>1.5052684395384652E-3</v>
      </c>
    </row>
    <row r="49" spans="15:31" x14ac:dyDescent="0.25">
      <c r="O49" s="83">
        <v>1.04</v>
      </c>
      <c r="P49" s="83">
        <f t="shared" si="3"/>
        <v>92.6952</v>
      </c>
      <c r="Q49" s="2"/>
      <c r="T49" s="108" t="s">
        <v>107</v>
      </c>
      <c r="U49" s="400" t="s">
        <v>278</v>
      </c>
      <c r="W49" s="133">
        <v>42465</v>
      </c>
      <c r="X49" s="10">
        <v>119.54</v>
      </c>
      <c r="Y49" s="10">
        <v>121.09</v>
      </c>
      <c r="Z49" s="10">
        <v>118.5</v>
      </c>
      <c r="AA49" s="10">
        <v>119.86</v>
      </c>
      <c r="AB49" s="95">
        <v>591500</v>
      </c>
      <c r="AC49" s="10">
        <v>119.58</v>
      </c>
      <c r="AD49" s="2">
        <f t="shared" si="0"/>
        <v>2.5900000000000034</v>
      </c>
      <c r="AE49" s="138">
        <f t="shared" si="1"/>
        <v>-9.6894409937888781E-3</v>
      </c>
    </row>
    <row r="50" spans="15:31" x14ac:dyDescent="0.25">
      <c r="O50" s="83">
        <v>1.03</v>
      </c>
      <c r="P50" s="83">
        <f t="shared" si="3"/>
        <v>91.803899999999999</v>
      </c>
      <c r="Q50" s="2"/>
      <c r="T50" s="108" t="s">
        <v>108</v>
      </c>
      <c r="U50" s="401">
        <v>38642108</v>
      </c>
      <c r="W50" s="133">
        <v>42464</v>
      </c>
      <c r="X50" s="10">
        <v>124</v>
      </c>
      <c r="Y50" s="10">
        <v>124.09</v>
      </c>
      <c r="Z50" s="10">
        <v>120.8</v>
      </c>
      <c r="AA50" s="10">
        <v>121.03</v>
      </c>
      <c r="AB50" s="95">
        <v>881700</v>
      </c>
      <c r="AC50" s="10">
        <v>120.75</v>
      </c>
      <c r="AD50" s="2">
        <f t="shared" si="0"/>
        <v>3.2900000000000063</v>
      </c>
      <c r="AE50" s="138">
        <f t="shared" si="1"/>
        <v>-2.3690168175937942E-2</v>
      </c>
    </row>
    <row r="51" spans="15:31" x14ac:dyDescent="0.25">
      <c r="O51" s="83">
        <v>1.02</v>
      </c>
      <c r="P51" s="83">
        <f t="shared" si="3"/>
        <v>90.912599999999998</v>
      </c>
      <c r="Q51" s="2"/>
      <c r="T51" s="108" t="s">
        <v>111</v>
      </c>
      <c r="U51" s="401">
        <v>38862400</v>
      </c>
      <c r="W51" s="133">
        <v>42461</v>
      </c>
      <c r="X51" s="10">
        <v>123</v>
      </c>
      <c r="Y51" s="10">
        <v>124.85</v>
      </c>
      <c r="Z51" s="10">
        <v>122.51</v>
      </c>
      <c r="AA51" s="10">
        <v>123.97</v>
      </c>
      <c r="AB51" s="95">
        <v>1484600</v>
      </c>
      <c r="AC51" s="10">
        <v>123.68</v>
      </c>
      <c r="AD51" s="2">
        <f t="shared" si="0"/>
        <v>2.3399999999999892</v>
      </c>
      <c r="AE51" s="138">
        <f t="shared" si="1"/>
        <v>-4.8488766769017033E-4</v>
      </c>
    </row>
    <row r="52" spans="15:31" x14ac:dyDescent="0.25">
      <c r="O52" s="83">
        <v>1.01</v>
      </c>
      <c r="P52" s="83">
        <f t="shared" si="3"/>
        <v>90.021299999999997</v>
      </c>
      <c r="Q52" s="2"/>
      <c r="T52" s="108" t="s">
        <v>109</v>
      </c>
      <c r="U52" s="400" t="s">
        <v>312</v>
      </c>
      <c r="W52" s="133">
        <v>42460</v>
      </c>
      <c r="X52" s="10">
        <v>120.8</v>
      </c>
      <c r="Y52" s="10">
        <v>124.1</v>
      </c>
      <c r="Z52" s="10">
        <v>120.29</v>
      </c>
      <c r="AA52" s="10">
        <v>124.03</v>
      </c>
      <c r="AB52" s="95">
        <v>1202300</v>
      </c>
      <c r="AC52" s="10">
        <v>123.74</v>
      </c>
      <c r="AD52" s="2">
        <f t="shared" si="0"/>
        <v>3.8099999999999881</v>
      </c>
      <c r="AE52" s="138">
        <f t="shared" si="1"/>
        <v>3.6348408710217717E-2</v>
      </c>
    </row>
    <row r="53" spans="15:31" x14ac:dyDescent="0.25">
      <c r="O53" s="83">
        <v>1</v>
      </c>
      <c r="P53" s="83">
        <f t="shared" si="3"/>
        <v>89.13</v>
      </c>
      <c r="Q53" s="2"/>
      <c r="T53" s="108" t="s">
        <v>112</v>
      </c>
      <c r="U53" s="400">
        <v>11.09</v>
      </c>
      <c r="W53" s="133">
        <v>42459</v>
      </c>
      <c r="X53" s="10">
        <v>123.05</v>
      </c>
      <c r="Y53" s="10">
        <v>123.8</v>
      </c>
      <c r="Z53" s="10">
        <v>119.63</v>
      </c>
      <c r="AA53" s="10">
        <v>119.68</v>
      </c>
      <c r="AB53" s="95">
        <v>1898200</v>
      </c>
      <c r="AC53" s="10">
        <v>119.4</v>
      </c>
      <c r="AD53" s="2">
        <f t="shared" si="0"/>
        <v>4.1700000000000017</v>
      </c>
      <c r="AE53" s="138">
        <f t="shared" si="1"/>
        <v>-2.6259990213668205E-2</v>
      </c>
    </row>
    <row r="54" spans="15:31" x14ac:dyDescent="0.25">
      <c r="O54" s="83">
        <v>0.99</v>
      </c>
      <c r="P54" s="83">
        <f t="shared" si="3"/>
        <v>88.238699999999994</v>
      </c>
      <c r="Q54" s="2"/>
      <c r="T54" s="108" t="s">
        <v>113</v>
      </c>
      <c r="U54" s="400">
        <v>8.98</v>
      </c>
      <c r="W54" s="133">
        <v>42458</v>
      </c>
      <c r="X54" s="10">
        <v>122.85</v>
      </c>
      <c r="Y54" s="10">
        <v>123.83</v>
      </c>
      <c r="Z54" s="10">
        <v>121.65</v>
      </c>
      <c r="AA54" s="10">
        <v>122.91</v>
      </c>
      <c r="AB54" s="95">
        <v>1166000</v>
      </c>
      <c r="AC54" s="10">
        <v>122.62</v>
      </c>
      <c r="AD54" s="2">
        <f t="shared" si="0"/>
        <v>2.1799999999999926</v>
      </c>
      <c r="AE54" s="138">
        <f t="shared" si="1"/>
        <v>1.3065490772496968E-3</v>
      </c>
    </row>
    <row r="55" spans="15:31" x14ac:dyDescent="0.25">
      <c r="O55" s="83">
        <v>0.98</v>
      </c>
      <c r="P55" s="83">
        <f t="shared" si="3"/>
        <v>87.347399999999993</v>
      </c>
      <c r="Q55" s="2"/>
      <c r="T55" s="108" t="s">
        <v>110</v>
      </c>
      <c r="U55" s="400" t="s">
        <v>296</v>
      </c>
      <c r="W55" s="133">
        <v>42457</v>
      </c>
      <c r="X55" s="10">
        <v>121.7</v>
      </c>
      <c r="Y55" s="10">
        <v>123.67</v>
      </c>
      <c r="Z55" s="10">
        <v>120.81</v>
      </c>
      <c r="AA55" s="10">
        <v>122.75</v>
      </c>
      <c r="AB55" s="95">
        <v>1442700</v>
      </c>
      <c r="AC55" s="10">
        <v>122.46</v>
      </c>
      <c r="AD55" s="2">
        <f t="shared" si="0"/>
        <v>2.8599999999999994</v>
      </c>
      <c r="AE55" s="138">
        <f t="shared" si="1"/>
        <v>1.08964834076275E-2</v>
      </c>
    </row>
    <row r="56" spans="15:31" x14ac:dyDescent="0.25">
      <c r="O56" s="83">
        <v>0.97</v>
      </c>
      <c r="P56" s="83">
        <f t="shared" si="3"/>
        <v>86.456099999999992</v>
      </c>
      <c r="W56" s="133">
        <v>42453</v>
      </c>
      <c r="X56" s="10">
        <v>124.76</v>
      </c>
      <c r="Y56" s="10">
        <v>125.45</v>
      </c>
      <c r="Z56" s="10">
        <v>120.04</v>
      </c>
      <c r="AA56" s="10">
        <v>121.42</v>
      </c>
      <c r="AB56" s="95">
        <v>3463400</v>
      </c>
      <c r="AC56" s="10">
        <v>121.14</v>
      </c>
      <c r="AD56" s="2">
        <f t="shared" si="0"/>
        <v>5.4099999999999966</v>
      </c>
      <c r="AE56" s="138">
        <f t="shared" si="1"/>
        <v>2.896457997112023E-2</v>
      </c>
    </row>
    <row r="57" spans="15:31" x14ac:dyDescent="0.25">
      <c r="O57" s="83">
        <v>0.96</v>
      </c>
      <c r="P57" s="83">
        <f t="shared" si="3"/>
        <v>85.564799999999991</v>
      </c>
      <c r="W57" s="133">
        <v>42452</v>
      </c>
      <c r="X57" s="10">
        <v>118.29</v>
      </c>
      <c r="Y57" s="10">
        <v>118.94</v>
      </c>
      <c r="Z57" s="10">
        <v>115.71</v>
      </c>
      <c r="AA57" s="10">
        <v>118.01</v>
      </c>
      <c r="AB57" s="95">
        <v>1402400</v>
      </c>
      <c r="AC57" s="10">
        <v>117.73</v>
      </c>
      <c r="AD57" s="2">
        <f t="shared" si="0"/>
        <v>3.230000000000004</v>
      </c>
      <c r="AE57" s="138">
        <f t="shared" si="1"/>
        <v>-2.3726802813320846E-3</v>
      </c>
    </row>
    <row r="58" spans="15:31" x14ac:dyDescent="0.25">
      <c r="O58" s="83">
        <v>0.95</v>
      </c>
      <c r="P58" s="83">
        <f t="shared" si="3"/>
        <v>84.67349999999999</v>
      </c>
      <c r="W58" s="133">
        <v>42451</v>
      </c>
      <c r="X58" s="10">
        <v>116.92</v>
      </c>
      <c r="Y58" s="10">
        <v>119.04</v>
      </c>
      <c r="Z58" s="10">
        <v>116.53</v>
      </c>
      <c r="AA58" s="10">
        <v>118.29</v>
      </c>
      <c r="AB58" s="95">
        <v>1008100</v>
      </c>
      <c r="AC58" s="10">
        <v>118.01</v>
      </c>
      <c r="AD58" s="2">
        <f t="shared" si="0"/>
        <v>2.5100000000000051</v>
      </c>
      <c r="AE58" s="138">
        <f t="shared" si="1"/>
        <v>2.2080679405520609E-3</v>
      </c>
    </row>
    <row r="59" spans="15:31" x14ac:dyDescent="0.25">
      <c r="O59" s="83">
        <v>0.94</v>
      </c>
      <c r="P59" s="83">
        <f t="shared" si="3"/>
        <v>83.782199999999989</v>
      </c>
      <c r="W59" s="133">
        <v>42450</v>
      </c>
      <c r="X59" s="10">
        <v>117.27</v>
      </c>
      <c r="Y59" s="10">
        <v>118.19</v>
      </c>
      <c r="Z59" s="10">
        <v>116.22</v>
      </c>
      <c r="AA59" s="10">
        <v>118.03</v>
      </c>
      <c r="AB59" s="95">
        <v>1015900</v>
      </c>
      <c r="AC59" s="10">
        <v>117.75</v>
      </c>
      <c r="AD59" s="2">
        <f t="shared" si="0"/>
        <v>1.9699999999999989</v>
      </c>
      <c r="AE59" s="138">
        <f t="shared" si="1"/>
        <v>5.035848412427546E-3</v>
      </c>
    </row>
    <row r="60" spans="15:31" x14ac:dyDescent="0.25">
      <c r="O60" s="83">
        <v>0.93</v>
      </c>
      <c r="P60" s="83">
        <f t="shared" si="3"/>
        <v>82.890900000000002</v>
      </c>
      <c r="W60" s="133">
        <v>42447</v>
      </c>
      <c r="X60" s="10">
        <v>116.82</v>
      </c>
      <c r="Y60" s="10">
        <v>118.8</v>
      </c>
      <c r="Z60" s="10">
        <v>115.65</v>
      </c>
      <c r="AA60" s="10">
        <v>117.43</v>
      </c>
      <c r="AB60" s="95">
        <v>1577300</v>
      </c>
      <c r="AC60" s="10">
        <v>117.16</v>
      </c>
      <c r="AD60" s="2">
        <f t="shared" si="0"/>
        <v>3.1499999999999915</v>
      </c>
      <c r="AE60" s="138">
        <f t="shared" si="1"/>
        <v>1.1919157021938132E-2</v>
      </c>
    </row>
    <row r="61" spans="15:31" x14ac:dyDescent="0.25">
      <c r="O61" s="83">
        <v>0.92</v>
      </c>
      <c r="P61" s="83">
        <f t="shared" si="3"/>
        <v>81.999600000000001</v>
      </c>
      <c r="W61" s="133">
        <v>42446</v>
      </c>
      <c r="X61" s="10">
        <v>113.5</v>
      </c>
      <c r="Y61" s="10">
        <v>116.88</v>
      </c>
      <c r="Z61" s="10">
        <v>113.15</v>
      </c>
      <c r="AA61" s="10">
        <v>116.05</v>
      </c>
      <c r="AB61" s="95">
        <v>1367600</v>
      </c>
      <c r="AC61" s="10">
        <v>115.78</v>
      </c>
      <c r="AD61" s="2">
        <f t="shared" si="0"/>
        <v>3.7299999999999898</v>
      </c>
      <c r="AE61" s="138">
        <f t="shared" si="1"/>
        <v>2.2249690976514191E-2</v>
      </c>
    </row>
    <row r="62" spans="15:31" x14ac:dyDescent="0.25">
      <c r="O62" s="83">
        <v>0.91</v>
      </c>
      <c r="P62" s="83">
        <f t="shared" si="3"/>
        <v>81.1083</v>
      </c>
      <c r="W62" s="133">
        <v>42445</v>
      </c>
      <c r="X62" s="10">
        <v>111.42</v>
      </c>
      <c r="Y62" s="10">
        <v>114.67</v>
      </c>
      <c r="Z62" s="10">
        <v>111.42</v>
      </c>
      <c r="AA62" s="10">
        <v>113.52</v>
      </c>
      <c r="AB62" s="95">
        <v>1151100</v>
      </c>
      <c r="AC62" s="10">
        <v>113.26</v>
      </c>
      <c r="AD62" s="2">
        <f t="shared" si="0"/>
        <v>3.25</v>
      </c>
      <c r="AE62" s="138">
        <f t="shared" si="1"/>
        <v>1.7701500584059726E-2</v>
      </c>
    </row>
    <row r="63" spans="15:31" x14ac:dyDescent="0.25">
      <c r="O63" s="83">
        <v>0.9</v>
      </c>
      <c r="P63" s="83">
        <f t="shared" si="3"/>
        <v>80.216999999999999</v>
      </c>
      <c r="W63" s="133">
        <v>42444</v>
      </c>
      <c r="X63" s="10">
        <v>111.26</v>
      </c>
      <c r="Y63" s="10">
        <v>111.89</v>
      </c>
      <c r="Z63" s="10">
        <v>110.3</v>
      </c>
      <c r="AA63" s="10">
        <v>111.55</v>
      </c>
      <c r="AB63" s="95">
        <v>936400</v>
      </c>
      <c r="AC63" s="10">
        <v>111.29</v>
      </c>
      <c r="AD63" s="2">
        <f t="shared" si="0"/>
        <v>1.5900000000000034</v>
      </c>
      <c r="AE63" s="138">
        <f t="shared" si="1"/>
        <v>-3.5813412122839283E-3</v>
      </c>
    </row>
    <row r="64" spans="15:31" x14ac:dyDescent="0.25">
      <c r="W64" s="133">
        <v>42443</v>
      </c>
      <c r="X64" s="10">
        <v>110.64</v>
      </c>
      <c r="Y64" s="10">
        <v>112.5</v>
      </c>
      <c r="Z64" s="10">
        <v>110.39</v>
      </c>
      <c r="AA64" s="10">
        <v>111.95</v>
      </c>
      <c r="AB64" s="95">
        <v>1461300</v>
      </c>
      <c r="AC64" s="10">
        <v>111.69</v>
      </c>
      <c r="AD64" s="2">
        <f t="shared" si="0"/>
        <v>2.1099999999999994</v>
      </c>
      <c r="AE64" s="138">
        <f t="shared" si="1"/>
        <v>6.6696710229832146E-3</v>
      </c>
    </row>
    <row r="65" spans="23:31" x14ac:dyDescent="0.25">
      <c r="W65" s="133">
        <v>42440</v>
      </c>
      <c r="X65" s="10">
        <v>110.24</v>
      </c>
      <c r="Y65" s="10">
        <v>112.48</v>
      </c>
      <c r="Z65" s="10">
        <v>109.92</v>
      </c>
      <c r="AA65" s="10">
        <v>111.21</v>
      </c>
      <c r="AB65" s="95">
        <v>970700</v>
      </c>
      <c r="AC65" s="10">
        <v>110.95</v>
      </c>
      <c r="AD65" s="2">
        <f t="shared" si="0"/>
        <v>2.5600000000000023</v>
      </c>
      <c r="AE65" s="138">
        <f t="shared" si="1"/>
        <v>1.4260901362098899E-2</v>
      </c>
    </row>
    <row r="66" spans="23:31" x14ac:dyDescent="0.25">
      <c r="W66" s="133">
        <v>42439</v>
      </c>
      <c r="X66" s="10">
        <v>109.51</v>
      </c>
      <c r="Y66" s="10">
        <v>111.37</v>
      </c>
      <c r="Z66" s="10">
        <v>107.74</v>
      </c>
      <c r="AA66" s="10">
        <v>109.65</v>
      </c>
      <c r="AB66" s="95">
        <v>966900</v>
      </c>
      <c r="AC66" s="10">
        <v>109.39</v>
      </c>
      <c r="AD66" s="2">
        <f t="shared" si="0"/>
        <v>3.6300000000000097</v>
      </c>
      <c r="AE66" s="138">
        <f t="shared" si="1"/>
        <v>1.4373145400593534E-2</v>
      </c>
    </row>
    <row r="67" spans="23:31" x14ac:dyDescent="0.25">
      <c r="W67" s="133">
        <v>42438</v>
      </c>
      <c r="X67" s="10">
        <v>110</v>
      </c>
      <c r="Y67" s="10">
        <v>110.92</v>
      </c>
      <c r="Z67" s="10">
        <v>106.3</v>
      </c>
      <c r="AA67" s="10">
        <v>108.09</v>
      </c>
      <c r="AB67" s="95">
        <v>1369500</v>
      </c>
      <c r="AC67" s="10">
        <v>107.84</v>
      </c>
      <c r="AD67" s="2">
        <f>Y67-Z67</f>
        <v>4.6200000000000045</v>
      </c>
      <c r="AE67" s="138">
        <f>AC67/AC68-1</f>
        <v>-8.4589922765723191E-3</v>
      </c>
    </row>
    <row r="68" spans="23:31" x14ac:dyDescent="0.25">
      <c r="W68" s="133">
        <v>42437</v>
      </c>
      <c r="X68" s="10">
        <v>111.49</v>
      </c>
      <c r="Y68" s="10">
        <v>112.15</v>
      </c>
      <c r="Z68" s="10">
        <v>107.49</v>
      </c>
      <c r="AA68" s="10">
        <v>109.01</v>
      </c>
      <c r="AB68" s="95">
        <v>1158000</v>
      </c>
      <c r="AC68" s="10">
        <v>108.76</v>
      </c>
      <c r="AD68" s="2">
        <f>Y68-Z68</f>
        <v>4.6600000000000108</v>
      </c>
      <c r="AE68" s="138" t="e">
        <f>AC68/AC69-1</f>
        <v>#DIV/0!</v>
      </c>
    </row>
    <row r="69" spans="23:31" x14ac:dyDescent="0.25">
      <c r="W69" t="s">
        <v>123</v>
      </c>
    </row>
  </sheetData>
  <mergeCells count="1">
    <mergeCell ref="O42:P42"/>
  </mergeCells>
  <conditionalFormatting sqref="N19">
    <cfRule type="expression" dxfId="553" priority="19">
      <formula>N19&gt;0</formula>
    </cfRule>
    <cfRule type="expression" dxfId="55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51" priority="13">
      <formula>F25&gt;0</formula>
    </cfRule>
    <cfRule type="expression" dxfId="550" priority="14">
      <formula>F25&lt;0</formula>
    </cfRule>
  </conditionalFormatting>
  <conditionalFormatting sqref="H25:H30">
    <cfRule type="expression" dxfId="549" priority="11">
      <formula>H25&gt;0</formula>
    </cfRule>
    <cfRule type="expression" dxfId="548" priority="12">
      <formula>H25&lt;0</formula>
    </cfRule>
  </conditionalFormatting>
  <conditionalFormatting sqref="I21:I30">
    <cfRule type="expression" dxfId="547" priority="9">
      <formula>I21&gt;0</formula>
    </cfRule>
    <cfRule type="expression" dxfId="546" priority="10">
      <formula>I21&lt;0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1:F24">
    <cfRule type="expression" dxfId="541" priority="3">
      <formula>F21&gt;0</formula>
    </cfRule>
    <cfRule type="expression" dxfId="540" priority="4">
      <formula>F21&lt;0</formula>
    </cfRule>
  </conditionalFormatting>
  <conditionalFormatting sqref="H21:H24">
    <cfRule type="expression" dxfId="539" priority="1">
      <formula>H21&gt;0</formula>
    </cfRule>
    <cfRule type="expression" dxfId="53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274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42530</v>
      </c>
      <c r="X2" s="10">
        <v>98.5</v>
      </c>
      <c r="Y2" s="10">
        <v>99.99</v>
      </c>
      <c r="Z2" s="10">
        <v>98.46</v>
      </c>
      <c r="AA2" s="10">
        <v>99.65</v>
      </c>
      <c r="AB2" s="95">
        <v>26419600</v>
      </c>
      <c r="AC2" s="10">
        <v>99.65</v>
      </c>
      <c r="AD2" s="2">
        <f>Y2-Z2</f>
        <v>1.5300000000000011</v>
      </c>
      <c r="AE2" s="138">
        <f>AC2/AC3-1</f>
        <v>7.1760663028097582E-3</v>
      </c>
    </row>
    <row r="3" spans="1:40" x14ac:dyDescent="0.25">
      <c r="A3" s="23" t="s">
        <v>71</v>
      </c>
      <c r="B3" s="39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42529</v>
      </c>
      <c r="X3" s="10">
        <v>99.02</v>
      </c>
      <c r="Y3" s="10">
        <v>99.56</v>
      </c>
      <c r="Z3" s="10">
        <v>98.68</v>
      </c>
      <c r="AA3" s="10">
        <v>98.94</v>
      </c>
      <c r="AB3" s="95">
        <v>20812700</v>
      </c>
      <c r="AC3" s="10">
        <v>98.94</v>
      </c>
      <c r="AD3" s="2">
        <f t="shared" ref="AD3:AD66" si="0">Y3-Z3</f>
        <v>0.87999999999999545</v>
      </c>
      <c r="AE3" s="138">
        <f t="shared" ref="AE3:AE66" si="1">AC3/AC4-1</f>
        <v>-9.0881551045141062E-4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98.83</v>
      </c>
      <c r="T4" s="1"/>
      <c r="W4" s="133">
        <v>42528</v>
      </c>
      <c r="X4" s="10">
        <v>99.25</v>
      </c>
      <c r="Y4" s="10">
        <v>99.87</v>
      </c>
      <c r="Z4" s="10">
        <v>98.96</v>
      </c>
      <c r="AA4" s="10">
        <v>99.03</v>
      </c>
      <c r="AB4" s="95">
        <v>22366400</v>
      </c>
      <c r="AC4" s="10">
        <v>99.03</v>
      </c>
      <c r="AD4" s="2">
        <f t="shared" si="0"/>
        <v>0.9100000000000108</v>
      </c>
      <c r="AE4" s="138">
        <f t="shared" si="1"/>
        <v>4.0555611882795439E-3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2470.75</v>
      </c>
      <c r="T5" s="1"/>
      <c r="W5" s="133">
        <v>42527</v>
      </c>
      <c r="X5" s="10">
        <v>97.99</v>
      </c>
      <c r="Y5" s="10">
        <v>101.89</v>
      </c>
      <c r="Z5" s="10">
        <v>97.55</v>
      </c>
      <c r="AA5" s="10">
        <v>98.63</v>
      </c>
      <c r="AB5" s="95">
        <v>23242200</v>
      </c>
      <c r="AC5" s="10">
        <v>98.63</v>
      </c>
      <c r="AD5" s="2">
        <f t="shared" si="0"/>
        <v>4.3400000000000034</v>
      </c>
      <c r="AE5" s="138">
        <f t="shared" si="1"/>
        <v>7.250816993463971E-3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42524</v>
      </c>
      <c r="X6" s="10">
        <v>97.79</v>
      </c>
      <c r="Y6" s="10">
        <v>98.27</v>
      </c>
      <c r="Z6" s="10">
        <v>97.45</v>
      </c>
      <c r="AA6" s="10">
        <v>97.92</v>
      </c>
      <c r="AB6" s="95">
        <v>28062900</v>
      </c>
      <c r="AC6" s="10">
        <v>97.92</v>
      </c>
      <c r="AD6" s="2">
        <f t="shared" si="0"/>
        <v>0.81999999999999318</v>
      </c>
      <c r="AE6" s="138">
        <f t="shared" si="1"/>
        <v>2.0466639377814122E-3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Q7" s="2">
        <f>Q10+Q8</f>
        <v>209.44999999999982</v>
      </c>
      <c r="R7" s="456"/>
      <c r="W7" s="133">
        <v>42523</v>
      </c>
      <c r="X7" s="10">
        <v>97.6</v>
      </c>
      <c r="Y7" s="10">
        <v>97.84</v>
      </c>
      <c r="Z7" s="10">
        <v>96.63</v>
      </c>
      <c r="AA7" s="10">
        <v>97.72</v>
      </c>
      <c r="AB7" s="95">
        <v>40004100</v>
      </c>
      <c r="AC7" s="10">
        <v>97.72</v>
      </c>
      <c r="AD7" s="2">
        <f t="shared" si="0"/>
        <v>1.210000000000008</v>
      </c>
      <c r="AE7" s="138">
        <f t="shared" si="1"/>
        <v>-7.5157424334755252E-3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210</v>
      </c>
      <c r="P8" s="34"/>
      <c r="Q8" s="2">
        <f>K18+M18-F18+Q2*Q4</f>
        <v>209.44999999999982</v>
      </c>
      <c r="W8" s="133">
        <v>42522</v>
      </c>
      <c r="X8" s="10">
        <v>99.02</v>
      </c>
      <c r="Y8" s="10">
        <v>99.54</v>
      </c>
      <c r="Z8" s="10">
        <v>98.33</v>
      </c>
      <c r="AA8" s="10">
        <v>98.46</v>
      </c>
      <c r="AB8" s="95">
        <v>29113400</v>
      </c>
      <c r="AC8" s="10">
        <v>98.46</v>
      </c>
      <c r="AD8" s="2">
        <f t="shared" si="0"/>
        <v>1.210000000000008</v>
      </c>
      <c r="AE8" s="138">
        <f t="shared" si="1"/>
        <v>-1.4019627478469965E-2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282</v>
      </c>
      <c r="Q9" s="138">
        <f>IF(Q2=0, 0, Q8/Q6)</f>
        <v>9.2623712024056865E-2</v>
      </c>
      <c r="T9" s="158"/>
      <c r="W9" s="133">
        <v>42521</v>
      </c>
      <c r="X9" s="10">
        <v>99.6</v>
      </c>
      <c r="Y9" s="10">
        <v>100.4</v>
      </c>
      <c r="Z9" s="10">
        <v>98.82</v>
      </c>
      <c r="AA9" s="10">
        <v>99.86</v>
      </c>
      <c r="AB9" s="95">
        <v>42084800</v>
      </c>
      <c r="AC9" s="10">
        <v>99.86</v>
      </c>
      <c r="AD9" s="2">
        <f t="shared" si="0"/>
        <v>1.5800000000000125</v>
      </c>
      <c r="AE9" s="138">
        <f t="shared" si="1"/>
        <v>-4.8829098156452089E-3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281</v>
      </c>
      <c r="P10" s="34"/>
      <c r="Q10" s="2">
        <f>M21</f>
        <v>0</v>
      </c>
      <c r="W10" s="133">
        <v>42517</v>
      </c>
      <c r="X10" s="10">
        <v>99.44</v>
      </c>
      <c r="Y10" s="10">
        <v>100.47</v>
      </c>
      <c r="Z10" s="10">
        <v>99.25</v>
      </c>
      <c r="AA10" s="10">
        <v>100.35</v>
      </c>
      <c r="AB10" s="95">
        <v>36229500</v>
      </c>
      <c r="AC10" s="10">
        <v>100.35</v>
      </c>
      <c r="AD10" s="2">
        <f t="shared" si="0"/>
        <v>1.2199999999999989</v>
      </c>
      <c r="AE10" s="138">
        <f t="shared" si="1"/>
        <v>-5.9755004481631957E-4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197</v>
      </c>
      <c r="P11" s="34"/>
      <c r="Q11" s="138">
        <f>VALUE(TRIM(CLEAN(MID(U55, FIND("(", U55)+1, 5))))</f>
        <v>2.3599999999999999E-2</v>
      </c>
      <c r="W11" s="133">
        <v>42516</v>
      </c>
      <c r="X11" s="10">
        <v>99.68</v>
      </c>
      <c r="Y11" s="10">
        <v>100.73</v>
      </c>
      <c r="Z11" s="10">
        <v>98.64</v>
      </c>
      <c r="AA11" s="10">
        <v>100.41</v>
      </c>
      <c r="AB11" s="95">
        <v>56093400</v>
      </c>
      <c r="AC11" s="10">
        <v>100.41</v>
      </c>
      <c r="AD11" s="2">
        <f t="shared" si="0"/>
        <v>2.0900000000000034</v>
      </c>
      <c r="AE11" s="138">
        <f t="shared" si="1"/>
        <v>7.9301345111422172E-3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42515</v>
      </c>
      <c r="X12" s="10">
        <v>98.67</v>
      </c>
      <c r="Y12" s="10">
        <v>99.74</v>
      </c>
      <c r="Z12" s="10">
        <v>98.11</v>
      </c>
      <c r="AA12" s="10">
        <v>99.62</v>
      </c>
      <c r="AB12" s="95">
        <v>38168800</v>
      </c>
      <c r="AC12" s="10">
        <v>99.62</v>
      </c>
      <c r="AD12" s="2">
        <f t="shared" si="0"/>
        <v>1.6299999999999955</v>
      </c>
      <c r="AE12" s="138">
        <f t="shared" si="1"/>
        <v>1.7568947906026589E-2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42514</v>
      </c>
      <c r="X13" s="10">
        <v>97.22</v>
      </c>
      <c r="Y13" s="10">
        <v>98.09</v>
      </c>
      <c r="Z13" s="10">
        <v>96.84</v>
      </c>
      <c r="AA13" s="10">
        <v>97.9</v>
      </c>
      <c r="AB13" s="95">
        <v>35036800</v>
      </c>
      <c r="AC13" s="10">
        <v>97.9</v>
      </c>
      <c r="AD13" s="2">
        <f t="shared" si="0"/>
        <v>1.25</v>
      </c>
      <c r="AE13" s="138">
        <f t="shared" si="1"/>
        <v>1.5244218604168802E-2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42513</v>
      </c>
      <c r="X14" s="10">
        <v>95.87</v>
      </c>
      <c r="Y14" s="10">
        <v>97.19</v>
      </c>
      <c r="Z14" s="10">
        <v>95.67</v>
      </c>
      <c r="AA14" s="10">
        <v>96.43</v>
      </c>
      <c r="AB14" s="95">
        <v>37860500</v>
      </c>
      <c r="AC14" s="10">
        <v>96.43</v>
      </c>
      <c r="AD14" s="2">
        <f t="shared" si="0"/>
        <v>1.519999999999996</v>
      </c>
      <c r="AE14" s="138">
        <f t="shared" si="1"/>
        <v>1.2707414408737794E-2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42510</v>
      </c>
      <c r="X15" s="10">
        <v>94.64</v>
      </c>
      <c r="Y15" s="10">
        <v>95.43</v>
      </c>
      <c r="Z15" s="10">
        <v>94.52</v>
      </c>
      <c r="AA15" s="10">
        <v>95.22</v>
      </c>
      <c r="AB15" s="95">
        <v>31804600</v>
      </c>
      <c r="AC15" s="10">
        <v>95.22</v>
      </c>
      <c r="AD15" s="2">
        <f t="shared" si="0"/>
        <v>0.9100000000000108</v>
      </c>
      <c r="AE15" s="138">
        <f t="shared" si="1"/>
        <v>1.0828025477706893E-2</v>
      </c>
    </row>
    <row r="16" spans="1:40" x14ac:dyDescent="0.25">
      <c r="G16" s="1"/>
      <c r="W16" s="133">
        <v>42509</v>
      </c>
      <c r="X16" s="10">
        <v>94.64</v>
      </c>
      <c r="Y16" s="10">
        <v>94.64</v>
      </c>
      <c r="Z16" s="10">
        <v>93.57</v>
      </c>
      <c r="AA16" s="10">
        <v>94.2</v>
      </c>
      <c r="AB16" s="95">
        <v>30342700</v>
      </c>
      <c r="AC16" s="10">
        <v>94.2</v>
      </c>
      <c r="AD16" s="2">
        <f t="shared" si="0"/>
        <v>1.0700000000000074</v>
      </c>
      <c r="AE16" s="138">
        <f t="shared" si="1"/>
        <v>-3.8071065989847552E-3</v>
      </c>
    </row>
    <row r="17" spans="1:31" x14ac:dyDescent="0.25">
      <c r="G17" s="1"/>
      <c r="W17" s="133">
        <v>42508</v>
      </c>
      <c r="X17" s="10">
        <v>94.16</v>
      </c>
      <c r="Y17" s="10">
        <v>95.21</v>
      </c>
      <c r="Z17" s="10">
        <v>93.89</v>
      </c>
      <c r="AA17" s="10">
        <v>94.56</v>
      </c>
      <c r="AB17" s="95">
        <v>41923100</v>
      </c>
      <c r="AC17" s="10">
        <v>94.56</v>
      </c>
      <c r="AD17" s="2">
        <f t="shared" si="0"/>
        <v>1.3199999999999932</v>
      </c>
      <c r="AE17" s="138">
        <f t="shared" si="1"/>
        <v>1.1445074339501593E-2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42507</v>
      </c>
      <c r="X18" s="10">
        <v>94.55</v>
      </c>
      <c r="Y18" s="10">
        <v>94.7</v>
      </c>
      <c r="Z18" s="10">
        <v>93.01</v>
      </c>
      <c r="AA18" s="10">
        <v>93.49</v>
      </c>
      <c r="AB18" s="95">
        <v>46507400</v>
      </c>
      <c r="AC18" s="10">
        <v>93.49</v>
      </c>
      <c r="AD18" s="2">
        <f t="shared" si="0"/>
        <v>1.6899999999999977</v>
      </c>
      <c r="AE18" s="138">
        <f t="shared" si="1"/>
        <v>-4.1542394546228989E-3</v>
      </c>
    </row>
    <row r="19" spans="1:31" x14ac:dyDescent="0.25">
      <c r="N19" s="2"/>
      <c r="W19" s="133">
        <v>42506</v>
      </c>
      <c r="X19" s="10">
        <v>92.39</v>
      </c>
      <c r="Y19" s="10">
        <v>94.39</v>
      </c>
      <c r="Z19" s="10">
        <v>91.65</v>
      </c>
      <c r="AA19" s="10">
        <v>93.88</v>
      </c>
      <c r="AB19" s="95">
        <v>61140600</v>
      </c>
      <c r="AC19" s="10">
        <v>93.88</v>
      </c>
      <c r="AD19" s="2">
        <f t="shared" si="0"/>
        <v>2.7399999999999949</v>
      </c>
      <c r="AE19" s="138">
        <f t="shared" si="1"/>
        <v>3.7118868758285517E-2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42503</v>
      </c>
      <c r="X20" s="10">
        <v>90</v>
      </c>
      <c r="Y20" s="10">
        <v>91.67</v>
      </c>
      <c r="Z20" s="10">
        <v>90</v>
      </c>
      <c r="AA20" s="10">
        <v>90.52</v>
      </c>
      <c r="AB20" s="95">
        <v>44188200</v>
      </c>
      <c r="AC20" s="10">
        <v>90.52</v>
      </c>
      <c r="AD20" s="2">
        <f t="shared" si="0"/>
        <v>1.6700000000000017</v>
      </c>
      <c r="AE20" s="138">
        <f t="shared" si="1"/>
        <v>1.9924728802300784E-3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42502</v>
      </c>
      <c r="X21" s="10">
        <v>92.72</v>
      </c>
      <c r="Y21" s="10">
        <v>92.78</v>
      </c>
      <c r="Z21" s="10">
        <v>89.47</v>
      </c>
      <c r="AA21" s="10">
        <v>90.34</v>
      </c>
      <c r="AB21" s="95">
        <v>76109800</v>
      </c>
      <c r="AC21" s="10">
        <v>90.34</v>
      </c>
      <c r="AD21" s="2">
        <f t="shared" si="0"/>
        <v>3.3100000000000023</v>
      </c>
      <c r="AE21" s="138">
        <f t="shared" si="1"/>
        <v>-2.3456923575829625E-2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42501</v>
      </c>
      <c r="X22" s="10">
        <v>93.48</v>
      </c>
      <c r="Y22" s="10">
        <v>93.57</v>
      </c>
      <c r="Z22" s="10">
        <v>92.46</v>
      </c>
      <c r="AA22" s="10">
        <v>92.51</v>
      </c>
      <c r="AB22" s="95">
        <v>28539900</v>
      </c>
      <c r="AC22" s="10">
        <v>92.51</v>
      </c>
      <c r="AD22" s="2">
        <f t="shared" si="0"/>
        <v>1.1099999999999994</v>
      </c>
      <c r="AE22" s="138">
        <f t="shared" si="1"/>
        <v>-9.74095482766002E-3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294</v>
      </c>
      <c r="W23" s="133">
        <v>42500</v>
      </c>
      <c r="X23" s="10">
        <v>93.33</v>
      </c>
      <c r="Y23" s="10">
        <v>93.57</v>
      </c>
      <c r="Z23" s="10">
        <v>92.11</v>
      </c>
      <c r="AA23" s="10">
        <v>93.42</v>
      </c>
      <c r="AB23" s="95">
        <v>33592500</v>
      </c>
      <c r="AC23" s="10">
        <v>93.42</v>
      </c>
      <c r="AD23" s="2">
        <f t="shared" si="0"/>
        <v>1.4599999999999937</v>
      </c>
      <c r="AE23" s="138">
        <f t="shared" si="1"/>
        <v>6.7895247332685482E-3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42499</v>
      </c>
      <c r="X24" s="10">
        <v>93</v>
      </c>
      <c r="Y24" s="10">
        <v>93.77</v>
      </c>
      <c r="Z24" s="10">
        <v>92.59</v>
      </c>
      <c r="AA24" s="10">
        <v>92.79</v>
      </c>
      <c r="AB24" s="95">
        <v>32855300</v>
      </c>
      <c r="AC24" s="10">
        <v>92.79</v>
      </c>
      <c r="AD24" s="2">
        <f t="shared" si="0"/>
        <v>1.1799999999999926</v>
      </c>
      <c r="AE24" s="138">
        <f t="shared" si="1"/>
        <v>7.5496117342543911E-4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42496</v>
      </c>
      <c r="X25" s="10">
        <v>93.37</v>
      </c>
      <c r="Y25" s="10">
        <v>93.45</v>
      </c>
      <c r="Z25" s="10">
        <v>91.85</v>
      </c>
      <c r="AA25" s="10">
        <v>92.72</v>
      </c>
      <c r="AB25" s="95">
        <v>43458200</v>
      </c>
      <c r="AC25" s="10">
        <v>92.72</v>
      </c>
      <c r="AD25" s="2">
        <f t="shared" si="0"/>
        <v>1.6000000000000085</v>
      </c>
      <c r="AE25" s="138">
        <f t="shared" si="1"/>
        <v>-5.5770055770055782E-3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42495</v>
      </c>
      <c r="X26" s="10">
        <v>94</v>
      </c>
      <c r="Y26" s="10">
        <v>94.07</v>
      </c>
      <c r="Z26" s="10">
        <v>92.68</v>
      </c>
      <c r="AA26" s="10">
        <v>93.24</v>
      </c>
      <c r="AB26" s="95">
        <v>35890500</v>
      </c>
      <c r="AC26" s="10">
        <v>93.24</v>
      </c>
      <c r="AD26" s="2">
        <f t="shared" si="0"/>
        <v>1.3899999999999864</v>
      </c>
      <c r="AE26" s="138" t="e">
        <f t="shared" si="1"/>
        <v>#DIV/0!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42495</v>
      </c>
      <c r="X27" s="10" t="s">
        <v>277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42494</v>
      </c>
      <c r="X28" s="10">
        <v>95.2</v>
      </c>
      <c r="Y28" s="10">
        <v>95.9</v>
      </c>
      <c r="Z28" s="10">
        <v>93.82</v>
      </c>
      <c r="AA28" s="10">
        <v>94.19</v>
      </c>
      <c r="AB28" s="95">
        <v>41025500</v>
      </c>
      <c r="AC28" s="10">
        <v>93.62</v>
      </c>
      <c r="AD28" s="2">
        <f t="shared" si="0"/>
        <v>2.0800000000000125</v>
      </c>
      <c r="AE28" s="138">
        <f t="shared" si="1"/>
        <v>-1.0359408033826512E-2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42493</v>
      </c>
      <c r="X29" s="10">
        <v>94.2</v>
      </c>
      <c r="Y29" s="10">
        <v>95.74</v>
      </c>
      <c r="Z29" s="10">
        <v>93.68</v>
      </c>
      <c r="AA29" s="10">
        <v>95.18</v>
      </c>
      <c r="AB29" s="95">
        <v>56831300</v>
      </c>
      <c r="AC29" s="10">
        <v>94.6</v>
      </c>
      <c r="AD29" s="2">
        <f t="shared" si="0"/>
        <v>2.0599999999999881</v>
      </c>
      <c r="AE29" s="138">
        <f t="shared" si="1"/>
        <v>1.6439239282260765E-2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42492</v>
      </c>
      <c r="X30" s="10">
        <v>93.97</v>
      </c>
      <c r="Y30" s="10">
        <v>94.08</v>
      </c>
      <c r="Z30" s="10">
        <v>92.4</v>
      </c>
      <c r="AA30" s="10">
        <v>93.64</v>
      </c>
      <c r="AB30" s="95">
        <v>48160100</v>
      </c>
      <c r="AC30" s="10">
        <v>93.07</v>
      </c>
      <c r="AD30" s="2">
        <f t="shared" si="0"/>
        <v>1.6799999999999926</v>
      </c>
      <c r="AE30" s="138">
        <f t="shared" si="1"/>
        <v>-1.073306858430878E-3</v>
      </c>
    </row>
    <row r="31" spans="1:31" x14ac:dyDescent="0.25">
      <c r="W31" s="133">
        <v>42489</v>
      </c>
      <c r="X31" s="10">
        <v>93.99</v>
      </c>
      <c r="Y31" s="10">
        <v>94.72</v>
      </c>
      <c r="Z31" s="10">
        <v>92.51</v>
      </c>
      <c r="AA31" s="10">
        <v>93.74</v>
      </c>
      <c r="AB31" s="95">
        <v>68531500</v>
      </c>
      <c r="AC31" s="10">
        <v>93.17</v>
      </c>
      <c r="AD31" s="2">
        <f t="shared" si="0"/>
        <v>2.2099999999999937</v>
      </c>
      <c r="AE31" s="138">
        <f t="shared" si="1"/>
        <v>-1.1563759813282393E-2</v>
      </c>
    </row>
    <row r="32" spans="1:31" x14ac:dyDescent="0.25">
      <c r="W32" s="133">
        <v>42488</v>
      </c>
      <c r="X32" s="10">
        <v>97.61</v>
      </c>
      <c r="Y32" s="10">
        <v>97.88</v>
      </c>
      <c r="Z32" s="10">
        <v>94.25</v>
      </c>
      <c r="AA32" s="10">
        <v>94.83</v>
      </c>
      <c r="AB32" s="95">
        <v>82242700</v>
      </c>
      <c r="AC32" s="10">
        <v>94.26</v>
      </c>
      <c r="AD32" s="2">
        <f t="shared" si="0"/>
        <v>3.6299999999999955</v>
      </c>
      <c r="AE32" s="138">
        <f t="shared" si="1"/>
        <v>-3.0546127738352302E-2</v>
      </c>
    </row>
    <row r="33" spans="15:31" x14ac:dyDescent="0.25">
      <c r="W33" s="133">
        <v>42487</v>
      </c>
      <c r="X33" s="10">
        <v>96</v>
      </c>
      <c r="Y33" s="10">
        <v>98.71</v>
      </c>
      <c r="Z33" s="10">
        <v>95.68</v>
      </c>
      <c r="AA33" s="10">
        <v>97.82</v>
      </c>
      <c r="AB33" s="95">
        <v>114602100</v>
      </c>
      <c r="AC33" s="10">
        <v>97.23</v>
      </c>
      <c r="AD33" s="2">
        <f t="shared" si="0"/>
        <v>3.0299999999999869</v>
      </c>
      <c r="AE33" s="138">
        <f t="shared" si="1"/>
        <v>-6.2572310065561076E-2</v>
      </c>
    </row>
    <row r="34" spans="15:31" x14ac:dyDescent="0.25">
      <c r="W34" s="133">
        <v>42486</v>
      </c>
      <c r="X34" s="10">
        <v>103.91</v>
      </c>
      <c r="Y34" s="10">
        <v>105.3</v>
      </c>
      <c r="Z34" s="10">
        <v>103.91</v>
      </c>
      <c r="AA34" s="10">
        <v>104.35</v>
      </c>
      <c r="AB34" s="95">
        <v>56016200</v>
      </c>
      <c r="AC34" s="10">
        <v>103.72</v>
      </c>
      <c r="AD34" s="2">
        <f t="shared" si="0"/>
        <v>1.3900000000000006</v>
      </c>
      <c r="AE34" s="138">
        <f t="shared" si="1"/>
        <v>-6.8939103791650913E-3</v>
      </c>
    </row>
    <row r="35" spans="15:31" x14ac:dyDescent="0.25">
      <c r="W35" s="133">
        <v>42485</v>
      </c>
      <c r="X35" s="10">
        <v>105</v>
      </c>
      <c r="Y35" s="10">
        <v>105.65</v>
      </c>
      <c r="Z35" s="10">
        <v>104.51</v>
      </c>
      <c r="AA35" s="10">
        <v>105.08</v>
      </c>
      <c r="AB35" s="95">
        <v>28031600</v>
      </c>
      <c r="AC35" s="10">
        <v>104.44</v>
      </c>
      <c r="AD35" s="2">
        <f t="shared" si="0"/>
        <v>1.1400000000000006</v>
      </c>
      <c r="AE35" s="138">
        <f t="shared" si="1"/>
        <v>-5.712109672505794E-3</v>
      </c>
    </row>
    <row r="36" spans="15:31" x14ac:dyDescent="0.25">
      <c r="W36" s="133">
        <v>42482</v>
      </c>
      <c r="X36" s="10">
        <v>105.01</v>
      </c>
      <c r="Y36" s="10">
        <v>106.48</v>
      </c>
      <c r="Z36" s="10">
        <v>104.62</v>
      </c>
      <c r="AA36" s="10">
        <v>105.68</v>
      </c>
      <c r="AB36" s="95">
        <v>33683100</v>
      </c>
      <c r="AC36" s="10">
        <v>105.04</v>
      </c>
      <c r="AD36" s="2">
        <f t="shared" si="0"/>
        <v>1.8599999999999994</v>
      </c>
      <c r="AE36" s="138">
        <f t="shared" si="1"/>
        <v>-2.7532516851798139E-3</v>
      </c>
    </row>
    <row r="37" spans="15:31" x14ac:dyDescent="0.25">
      <c r="W37" s="133">
        <v>42481</v>
      </c>
      <c r="X37" s="10">
        <v>106.93</v>
      </c>
      <c r="Y37" s="10">
        <v>106.93</v>
      </c>
      <c r="Z37" s="10">
        <v>105.52</v>
      </c>
      <c r="AA37" s="10">
        <v>105.97</v>
      </c>
      <c r="AB37" s="95">
        <v>31552500</v>
      </c>
      <c r="AC37" s="10">
        <v>105.33</v>
      </c>
      <c r="AD37" s="2">
        <f t="shared" si="0"/>
        <v>1.4100000000000108</v>
      </c>
      <c r="AE37" s="138">
        <f t="shared" si="1"/>
        <v>-1.0800150262960218E-2</v>
      </c>
    </row>
    <row r="38" spans="15:31" x14ac:dyDescent="0.25">
      <c r="W38" s="133">
        <v>42480</v>
      </c>
      <c r="X38" s="10">
        <v>106.64</v>
      </c>
      <c r="Y38" s="10">
        <v>108.09</v>
      </c>
      <c r="Z38" s="10">
        <v>106.06</v>
      </c>
      <c r="AA38" s="10">
        <v>107.13</v>
      </c>
      <c r="AB38" s="95">
        <v>30611000</v>
      </c>
      <c r="AC38" s="10">
        <v>106.48</v>
      </c>
      <c r="AD38" s="2">
        <f t="shared" si="0"/>
        <v>2.0300000000000011</v>
      </c>
      <c r="AE38" s="138">
        <f t="shared" si="1"/>
        <v>2.0703933747412417E-3</v>
      </c>
    </row>
    <row r="39" spans="15:31" ht="20.25" thickBot="1" x14ac:dyDescent="0.35">
      <c r="T39" s="112" t="s">
        <v>114</v>
      </c>
      <c r="U39" s="9"/>
      <c r="W39" s="133">
        <v>42479</v>
      </c>
      <c r="X39" s="10">
        <v>107.88</v>
      </c>
      <c r="Y39" s="10">
        <v>108</v>
      </c>
      <c r="Z39" s="10">
        <v>106.23</v>
      </c>
      <c r="AA39" s="10">
        <v>106.91</v>
      </c>
      <c r="AB39" s="95">
        <v>32384900</v>
      </c>
      <c r="AC39" s="10">
        <v>106.26</v>
      </c>
      <c r="AD39" s="2">
        <f t="shared" si="0"/>
        <v>1.769999999999996</v>
      </c>
      <c r="AE39" s="138">
        <f t="shared" si="1"/>
        <v>-5.3355798932883669E-3</v>
      </c>
    </row>
    <row r="40" spans="15:31" ht="15.75" thickTop="1" x14ac:dyDescent="0.25">
      <c r="T40" s="139" t="s">
        <v>99</v>
      </c>
      <c r="U40" s="399">
        <v>97.9</v>
      </c>
      <c r="W40" s="133">
        <v>42478</v>
      </c>
      <c r="X40" s="10">
        <v>108.89</v>
      </c>
      <c r="Y40" s="10">
        <v>108.95</v>
      </c>
      <c r="Z40" s="10">
        <v>106.94</v>
      </c>
      <c r="AA40" s="10">
        <v>107.48</v>
      </c>
      <c r="AB40" s="95">
        <v>60821500</v>
      </c>
      <c r="AC40" s="10">
        <v>106.83</v>
      </c>
      <c r="AD40" s="2">
        <f t="shared" si="0"/>
        <v>2.0100000000000051</v>
      </c>
      <c r="AE40" s="138">
        <f t="shared" si="1"/>
        <v>-2.1613700888359788E-2</v>
      </c>
    </row>
    <row r="41" spans="15:31" x14ac:dyDescent="0.25">
      <c r="T41" s="108" t="s">
        <v>100</v>
      </c>
      <c r="U41" s="400">
        <v>98.67</v>
      </c>
      <c r="W41" s="133">
        <v>42475</v>
      </c>
      <c r="X41" s="10">
        <v>112.11</v>
      </c>
      <c r="Y41" s="10">
        <v>112.3</v>
      </c>
      <c r="Z41" s="10">
        <v>109.73</v>
      </c>
      <c r="AA41" s="10">
        <v>109.85</v>
      </c>
      <c r="AB41" s="95">
        <v>46939000</v>
      </c>
      <c r="AC41" s="10">
        <v>109.19</v>
      </c>
      <c r="AD41" s="2">
        <f t="shared" si="0"/>
        <v>2.5699999999999932</v>
      </c>
      <c r="AE41" s="138">
        <f t="shared" si="1"/>
        <v>-2.0014360078980498E-2</v>
      </c>
    </row>
    <row r="42" spans="15:31" ht="20.25" thickBot="1" x14ac:dyDescent="0.35">
      <c r="O42" s="470" t="s">
        <v>78</v>
      </c>
      <c r="P42" s="470"/>
      <c r="T42" s="108" t="s">
        <v>101</v>
      </c>
      <c r="U42" s="400" t="s">
        <v>309</v>
      </c>
      <c r="W42" s="133">
        <v>42474</v>
      </c>
      <c r="X42" s="10">
        <v>111.62</v>
      </c>
      <c r="Y42" s="10">
        <v>112.39</v>
      </c>
      <c r="Z42" s="10">
        <v>111.33</v>
      </c>
      <c r="AA42" s="10">
        <v>112.1</v>
      </c>
      <c r="AB42" s="95">
        <v>25473900</v>
      </c>
      <c r="AC42" s="10">
        <v>111.42</v>
      </c>
      <c r="AD42" s="2">
        <f t="shared" si="0"/>
        <v>1.0600000000000023</v>
      </c>
      <c r="AE42" s="138">
        <f t="shared" si="1"/>
        <v>5.3879310344839837E-4</v>
      </c>
    </row>
    <row r="43" spans="15:31" ht="15.75" thickTop="1" x14ac:dyDescent="0.25">
      <c r="O43" s="83">
        <v>1.1000000000000001</v>
      </c>
      <c r="P43" s="83">
        <f>O43*$Q$4</f>
        <v>108.71300000000001</v>
      </c>
      <c r="Q43" s="2"/>
      <c r="T43" s="108" t="s">
        <v>102</v>
      </c>
      <c r="U43" s="400" t="s">
        <v>310</v>
      </c>
      <c r="W43" s="133">
        <v>42473</v>
      </c>
      <c r="X43" s="10">
        <v>110.8</v>
      </c>
      <c r="Y43" s="10">
        <v>112.34</v>
      </c>
      <c r="Z43" s="10">
        <v>110.8</v>
      </c>
      <c r="AA43" s="10">
        <v>112.04</v>
      </c>
      <c r="AB43" s="95">
        <v>33257300</v>
      </c>
      <c r="AC43" s="10">
        <v>111.36</v>
      </c>
      <c r="AD43" s="2">
        <f t="shared" si="0"/>
        <v>1.5400000000000063</v>
      </c>
      <c r="AE43" s="138">
        <f t="shared" si="1"/>
        <v>1.448483192129002E-2</v>
      </c>
    </row>
    <row r="44" spans="15:31" x14ac:dyDescent="0.25">
      <c r="O44" s="83">
        <v>1.0900000000000001</v>
      </c>
      <c r="P44" s="83">
        <f t="shared" ref="P44:P63" si="3">O44*$Q$4</f>
        <v>107.72470000000001</v>
      </c>
      <c r="Q44" s="2"/>
      <c r="T44" s="108" t="s">
        <v>103</v>
      </c>
      <c r="U44" s="400">
        <v>125.42</v>
      </c>
      <c r="W44" s="133">
        <v>42472</v>
      </c>
      <c r="X44" s="10">
        <v>109.34</v>
      </c>
      <c r="Y44" s="10">
        <v>110.5</v>
      </c>
      <c r="Z44" s="10">
        <v>108.66</v>
      </c>
      <c r="AA44" s="10">
        <v>110.44</v>
      </c>
      <c r="AB44" s="95">
        <v>27232300</v>
      </c>
      <c r="AC44" s="10">
        <v>109.77</v>
      </c>
      <c r="AD44" s="2">
        <f t="shared" si="0"/>
        <v>1.8400000000000034</v>
      </c>
      <c r="AE44" s="138">
        <f t="shared" si="1"/>
        <v>1.3012181616832708E-2</v>
      </c>
    </row>
    <row r="45" spans="15:31" x14ac:dyDescent="0.25">
      <c r="O45" s="83">
        <v>1.08</v>
      </c>
      <c r="P45" s="83">
        <f t="shared" si="3"/>
        <v>106.7364</v>
      </c>
      <c r="Q45" s="2"/>
      <c r="T45" s="108" t="s">
        <v>104</v>
      </c>
      <c r="U45" s="400">
        <v>1.4727699999999999</v>
      </c>
      <c r="W45" s="133">
        <v>42471</v>
      </c>
      <c r="X45" s="10">
        <v>108.97</v>
      </c>
      <c r="Y45" s="10">
        <v>110.61</v>
      </c>
      <c r="Z45" s="10">
        <v>108.83</v>
      </c>
      <c r="AA45" s="10">
        <v>109.02</v>
      </c>
      <c r="AB45" s="95">
        <v>29407500</v>
      </c>
      <c r="AC45" s="10">
        <v>108.36</v>
      </c>
      <c r="AD45" s="2">
        <f t="shared" si="0"/>
        <v>1.7800000000000011</v>
      </c>
      <c r="AE45" s="138">
        <f t="shared" si="1"/>
        <v>3.3333333333334103E-3</v>
      </c>
    </row>
    <row r="46" spans="15:31" x14ac:dyDescent="0.25">
      <c r="O46" s="83">
        <v>1.07</v>
      </c>
      <c r="P46" s="83">
        <f t="shared" si="3"/>
        <v>105.74810000000001</v>
      </c>
      <c r="Q46" s="2"/>
      <c r="T46" s="108" t="s">
        <v>124</v>
      </c>
      <c r="U46" s="400" t="s">
        <v>245</v>
      </c>
      <c r="W46" s="133">
        <v>42468</v>
      </c>
      <c r="X46" s="10">
        <v>108.91</v>
      </c>
      <c r="Y46" s="10">
        <v>109.77</v>
      </c>
      <c r="Z46" s="10">
        <v>108.17</v>
      </c>
      <c r="AA46" s="10">
        <v>108.66</v>
      </c>
      <c r="AB46" s="95">
        <v>23581700</v>
      </c>
      <c r="AC46" s="10">
        <v>108</v>
      </c>
      <c r="AD46" s="2">
        <f t="shared" si="0"/>
        <v>1.5999999999999943</v>
      </c>
      <c r="AE46" s="138">
        <f t="shared" si="1"/>
        <v>1.1123470522802492E-3</v>
      </c>
    </row>
    <row r="47" spans="15:31" x14ac:dyDescent="0.25">
      <c r="O47" s="83">
        <v>1.06</v>
      </c>
      <c r="P47" s="83">
        <f t="shared" si="3"/>
        <v>104.7598</v>
      </c>
      <c r="Q47" s="2"/>
      <c r="T47" s="108"/>
      <c r="U47" s="400"/>
      <c r="W47" s="133">
        <v>42467</v>
      </c>
      <c r="X47" s="10">
        <v>109.95</v>
      </c>
      <c r="Y47" s="10">
        <v>110.42</v>
      </c>
      <c r="Z47" s="10">
        <v>108.12</v>
      </c>
      <c r="AA47" s="10">
        <v>108.54</v>
      </c>
      <c r="AB47" s="95">
        <v>31801900</v>
      </c>
      <c r="AC47" s="10">
        <v>107.88</v>
      </c>
      <c r="AD47" s="2">
        <f t="shared" si="0"/>
        <v>2.2999999999999972</v>
      </c>
      <c r="AE47" s="138">
        <f t="shared" si="1"/>
        <v>-2.1851482455345073E-2</v>
      </c>
    </row>
    <row r="48" spans="15:31" x14ac:dyDescent="0.25">
      <c r="O48" s="83">
        <v>1.05</v>
      </c>
      <c r="P48" s="83">
        <f t="shared" si="3"/>
        <v>103.7715</v>
      </c>
      <c r="Q48" s="2"/>
      <c r="T48" s="108" t="s">
        <v>106</v>
      </c>
      <c r="U48" s="400" t="s">
        <v>311</v>
      </c>
      <c r="W48" s="133">
        <v>42466</v>
      </c>
      <c r="X48" s="10">
        <v>110.23</v>
      </c>
      <c r="Y48" s="10">
        <v>110.98</v>
      </c>
      <c r="Z48" s="10">
        <v>109.2</v>
      </c>
      <c r="AA48" s="10">
        <v>110.96</v>
      </c>
      <c r="AB48" s="95">
        <v>26404100</v>
      </c>
      <c r="AC48" s="10">
        <v>110.29</v>
      </c>
      <c r="AD48" s="2">
        <f t="shared" si="0"/>
        <v>1.7800000000000011</v>
      </c>
      <c r="AE48" s="138">
        <f t="shared" si="1"/>
        <v>1.044434264773253E-2</v>
      </c>
    </row>
    <row r="49" spans="15:31" x14ac:dyDescent="0.25">
      <c r="O49" s="83">
        <v>1.04</v>
      </c>
      <c r="P49" s="83">
        <f t="shared" si="3"/>
        <v>102.78320000000001</v>
      </c>
      <c r="Q49" s="2"/>
      <c r="T49" s="108" t="s">
        <v>107</v>
      </c>
      <c r="U49" s="400" t="s">
        <v>278</v>
      </c>
      <c r="W49" s="133">
        <v>42465</v>
      </c>
      <c r="X49" s="10">
        <v>109.51</v>
      </c>
      <c r="Y49" s="10">
        <v>110.73</v>
      </c>
      <c r="Z49" s="10">
        <v>109.42</v>
      </c>
      <c r="AA49" s="10">
        <v>109.81</v>
      </c>
      <c r="AB49" s="95">
        <v>26578700</v>
      </c>
      <c r="AC49" s="10">
        <v>109.15</v>
      </c>
      <c r="AD49" s="2">
        <f t="shared" si="0"/>
        <v>1.3100000000000023</v>
      </c>
      <c r="AE49" s="138">
        <f t="shared" si="1"/>
        <v>-1.1770031688546845E-2</v>
      </c>
    </row>
    <row r="50" spans="15:31" x14ac:dyDescent="0.25">
      <c r="O50" s="83">
        <v>1.03</v>
      </c>
      <c r="P50" s="83">
        <f t="shared" si="3"/>
        <v>101.7949</v>
      </c>
      <c r="Q50" s="2"/>
      <c r="T50" s="108" t="s">
        <v>108</v>
      </c>
      <c r="U50" s="401">
        <v>38642108</v>
      </c>
      <c r="W50" s="133">
        <v>42464</v>
      </c>
      <c r="X50" s="10">
        <v>110.42</v>
      </c>
      <c r="Y50" s="10">
        <v>112.19</v>
      </c>
      <c r="Z50" s="10">
        <v>110.27</v>
      </c>
      <c r="AA50" s="10">
        <v>111.12</v>
      </c>
      <c r="AB50" s="95">
        <v>37356200</v>
      </c>
      <c r="AC50" s="10">
        <v>110.45</v>
      </c>
      <c r="AD50" s="2">
        <f t="shared" si="0"/>
        <v>1.9200000000000017</v>
      </c>
      <c r="AE50" s="138">
        <f t="shared" si="1"/>
        <v>1.0336626417855932E-2</v>
      </c>
    </row>
    <row r="51" spans="15:31" x14ac:dyDescent="0.25">
      <c r="O51" s="83">
        <v>1.02</v>
      </c>
      <c r="P51" s="83">
        <f t="shared" si="3"/>
        <v>100.8066</v>
      </c>
      <c r="Q51" s="2"/>
      <c r="T51" s="108" t="s">
        <v>111</v>
      </c>
      <c r="U51" s="401">
        <v>38862400</v>
      </c>
      <c r="W51" s="133">
        <v>42461</v>
      </c>
      <c r="X51" s="10">
        <v>108.78</v>
      </c>
      <c r="Y51" s="10">
        <v>110</v>
      </c>
      <c r="Z51" s="10">
        <v>108.2</v>
      </c>
      <c r="AA51" s="10">
        <v>109.99</v>
      </c>
      <c r="AB51" s="95">
        <v>25874000</v>
      </c>
      <c r="AC51" s="10">
        <v>109.32</v>
      </c>
      <c r="AD51" s="2">
        <f t="shared" si="0"/>
        <v>1.7999999999999972</v>
      </c>
      <c r="AE51" s="138">
        <f t="shared" si="1"/>
        <v>9.1387427305456015E-3</v>
      </c>
    </row>
    <row r="52" spans="15:31" x14ac:dyDescent="0.25">
      <c r="O52" s="83">
        <v>1.01</v>
      </c>
      <c r="P52" s="83">
        <f t="shared" si="3"/>
        <v>99.818299999999994</v>
      </c>
      <c r="Q52" s="2"/>
      <c r="T52" s="108" t="s">
        <v>109</v>
      </c>
      <c r="U52" s="400" t="s">
        <v>312</v>
      </c>
      <c r="W52" s="133">
        <v>42460</v>
      </c>
      <c r="X52" s="10">
        <v>109.72</v>
      </c>
      <c r="Y52" s="10">
        <v>109.9</v>
      </c>
      <c r="Z52" s="10">
        <v>108.88</v>
      </c>
      <c r="AA52" s="10">
        <v>108.99</v>
      </c>
      <c r="AB52" s="95">
        <v>25888400</v>
      </c>
      <c r="AC52" s="10">
        <v>108.33</v>
      </c>
      <c r="AD52" s="2">
        <f t="shared" si="0"/>
        <v>1.0200000000000102</v>
      </c>
      <c r="AE52" s="138">
        <f t="shared" si="1"/>
        <v>-5.2341597796143891E-3</v>
      </c>
    </row>
    <row r="53" spans="15:31" x14ac:dyDescent="0.25">
      <c r="O53" s="83">
        <v>1</v>
      </c>
      <c r="P53" s="83">
        <f t="shared" si="3"/>
        <v>98.83</v>
      </c>
      <c r="Q53" s="2"/>
      <c r="T53" s="108" t="s">
        <v>112</v>
      </c>
      <c r="U53" s="400">
        <v>11.09</v>
      </c>
      <c r="W53" s="133">
        <v>42459</v>
      </c>
      <c r="X53" s="10">
        <v>108.65</v>
      </c>
      <c r="Y53" s="10">
        <v>110.42</v>
      </c>
      <c r="Z53" s="10">
        <v>108.6</v>
      </c>
      <c r="AA53" s="10">
        <v>109.56</v>
      </c>
      <c r="AB53" s="95">
        <v>45601100</v>
      </c>
      <c r="AC53" s="10">
        <v>108.9</v>
      </c>
      <c r="AD53" s="2">
        <f t="shared" si="0"/>
        <v>1.8200000000000074</v>
      </c>
      <c r="AE53" s="138">
        <f t="shared" si="1"/>
        <v>1.747173689619741E-2</v>
      </c>
    </row>
    <row r="54" spans="15:31" x14ac:dyDescent="0.25">
      <c r="O54" s="83">
        <v>0.99</v>
      </c>
      <c r="P54" s="83">
        <f t="shared" si="3"/>
        <v>97.841700000000003</v>
      </c>
      <c r="Q54" s="2"/>
      <c r="T54" s="108" t="s">
        <v>113</v>
      </c>
      <c r="U54" s="400">
        <v>8.98</v>
      </c>
      <c r="W54" s="133">
        <v>42458</v>
      </c>
      <c r="X54" s="10">
        <v>104.89</v>
      </c>
      <c r="Y54" s="10">
        <v>107.79</v>
      </c>
      <c r="Z54" s="10">
        <v>104.88</v>
      </c>
      <c r="AA54" s="10">
        <v>107.68</v>
      </c>
      <c r="AB54" s="95">
        <v>31190100</v>
      </c>
      <c r="AC54" s="10">
        <v>107.03</v>
      </c>
      <c r="AD54" s="2">
        <f t="shared" si="0"/>
        <v>2.9100000000000108</v>
      </c>
      <c r="AE54" s="138">
        <f t="shared" si="1"/>
        <v>2.3720707795313212E-2</v>
      </c>
    </row>
    <row r="55" spans="15:31" x14ac:dyDescent="0.25">
      <c r="O55" s="83">
        <v>0.98</v>
      </c>
      <c r="P55" s="83">
        <f t="shared" si="3"/>
        <v>96.853399999999993</v>
      </c>
      <c r="Q55" s="2"/>
      <c r="T55" s="108" t="s">
        <v>110</v>
      </c>
      <c r="U55" s="400" t="s">
        <v>296</v>
      </c>
      <c r="W55" s="133">
        <v>42457</v>
      </c>
      <c r="X55" s="10">
        <v>106</v>
      </c>
      <c r="Y55" s="10">
        <v>106.19</v>
      </c>
      <c r="Z55" s="10">
        <v>105.06</v>
      </c>
      <c r="AA55" s="10">
        <v>105.19</v>
      </c>
      <c r="AB55" s="95">
        <v>19411400</v>
      </c>
      <c r="AC55" s="10">
        <v>104.55</v>
      </c>
      <c r="AD55" s="2">
        <f t="shared" si="0"/>
        <v>1.1299999999999955</v>
      </c>
      <c r="AE55" s="138">
        <f t="shared" si="1"/>
        <v>-4.5701228220508261E-3</v>
      </c>
    </row>
    <row r="56" spans="15:31" x14ac:dyDescent="0.25">
      <c r="O56" s="83">
        <v>0.97</v>
      </c>
      <c r="P56" s="83">
        <f t="shared" si="3"/>
        <v>95.865099999999998</v>
      </c>
      <c r="W56" s="133">
        <v>42453</v>
      </c>
      <c r="X56" s="10">
        <v>105.47</v>
      </c>
      <c r="Y56" s="10">
        <v>106.25</v>
      </c>
      <c r="Z56" s="10">
        <v>104.89</v>
      </c>
      <c r="AA56" s="10">
        <v>105.67</v>
      </c>
      <c r="AB56" s="95">
        <v>26133000</v>
      </c>
      <c r="AC56" s="10">
        <v>105.03</v>
      </c>
      <c r="AD56" s="2">
        <f t="shared" si="0"/>
        <v>1.3599999999999994</v>
      </c>
      <c r="AE56" s="138">
        <f t="shared" si="1"/>
        <v>-4.3606029007488001E-3</v>
      </c>
    </row>
    <row r="57" spans="15:31" x14ac:dyDescent="0.25">
      <c r="O57" s="83">
        <v>0.96</v>
      </c>
      <c r="P57" s="83">
        <f t="shared" si="3"/>
        <v>94.876799999999989</v>
      </c>
      <c r="W57" s="133">
        <v>42452</v>
      </c>
      <c r="X57" s="10">
        <v>106.48</v>
      </c>
      <c r="Y57" s="10">
        <v>107.07</v>
      </c>
      <c r="Z57" s="10">
        <v>105.9</v>
      </c>
      <c r="AA57" s="10">
        <v>106.13</v>
      </c>
      <c r="AB57" s="95">
        <v>25703500</v>
      </c>
      <c r="AC57" s="10">
        <v>105.49</v>
      </c>
      <c r="AD57" s="2">
        <f t="shared" si="0"/>
        <v>1.1699999999999875</v>
      </c>
      <c r="AE57" s="138">
        <f t="shared" si="1"/>
        <v>-5.4680871122843033E-3</v>
      </c>
    </row>
    <row r="58" spans="15:31" x14ac:dyDescent="0.25">
      <c r="O58" s="83">
        <v>0.95</v>
      </c>
      <c r="P58" s="83">
        <f t="shared" si="3"/>
        <v>93.888499999999993</v>
      </c>
      <c r="W58" s="133">
        <v>42451</v>
      </c>
      <c r="X58" s="10">
        <v>105.25</v>
      </c>
      <c r="Y58" s="10">
        <v>107.29</v>
      </c>
      <c r="Z58" s="10">
        <v>105.21</v>
      </c>
      <c r="AA58" s="10">
        <v>106.72</v>
      </c>
      <c r="AB58" s="95">
        <v>32444400</v>
      </c>
      <c r="AC58" s="10">
        <v>106.07</v>
      </c>
      <c r="AD58" s="2">
        <f t="shared" si="0"/>
        <v>2.0800000000000125</v>
      </c>
      <c r="AE58" s="138">
        <f t="shared" si="1"/>
        <v>7.5995060321079055E-3</v>
      </c>
    </row>
    <row r="59" spans="15:31" x14ac:dyDescent="0.25">
      <c r="O59" s="83">
        <v>0.94</v>
      </c>
      <c r="P59" s="83">
        <f t="shared" si="3"/>
        <v>92.900199999999998</v>
      </c>
      <c r="W59" s="133">
        <v>42450</v>
      </c>
      <c r="X59" s="10">
        <v>105.93</v>
      </c>
      <c r="Y59" s="10">
        <v>107.65</v>
      </c>
      <c r="Z59" s="10">
        <v>105.14</v>
      </c>
      <c r="AA59" s="10">
        <v>105.91</v>
      </c>
      <c r="AB59" s="95">
        <v>35502700</v>
      </c>
      <c r="AC59" s="10">
        <v>105.27</v>
      </c>
      <c r="AD59" s="2">
        <f t="shared" si="0"/>
        <v>2.5100000000000051</v>
      </c>
      <c r="AE59" s="138">
        <f t="shared" si="1"/>
        <v>-9.4984802431641313E-5</v>
      </c>
    </row>
    <row r="60" spans="15:31" x14ac:dyDescent="0.25">
      <c r="O60" s="83">
        <v>0.93</v>
      </c>
      <c r="P60" s="83">
        <f t="shared" si="3"/>
        <v>91.911900000000003</v>
      </c>
      <c r="W60" s="133">
        <v>42447</v>
      </c>
      <c r="X60" s="10">
        <v>106.34</v>
      </c>
      <c r="Y60" s="10">
        <v>106.5</v>
      </c>
      <c r="Z60" s="10">
        <v>105.19</v>
      </c>
      <c r="AA60" s="10">
        <v>105.92</v>
      </c>
      <c r="AB60" s="95">
        <v>44205200</v>
      </c>
      <c r="AC60" s="10">
        <v>105.28</v>
      </c>
      <c r="AD60" s="2">
        <f t="shared" si="0"/>
        <v>1.3100000000000023</v>
      </c>
      <c r="AE60" s="138">
        <f t="shared" si="1"/>
        <v>1.1411182959299992E-3</v>
      </c>
    </row>
    <row r="61" spans="15:31" x14ac:dyDescent="0.25">
      <c r="O61" s="83">
        <v>0.92</v>
      </c>
      <c r="P61" s="83">
        <f t="shared" si="3"/>
        <v>90.923600000000008</v>
      </c>
      <c r="W61" s="133">
        <v>42446</v>
      </c>
      <c r="X61" s="10">
        <v>105.52</v>
      </c>
      <c r="Y61" s="10">
        <v>106.47</v>
      </c>
      <c r="Z61" s="10">
        <v>104.96</v>
      </c>
      <c r="AA61" s="10">
        <v>105.8</v>
      </c>
      <c r="AB61" s="95">
        <v>34420700</v>
      </c>
      <c r="AC61" s="10">
        <v>105.16</v>
      </c>
      <c r="AD61" s="2">
        <f t="shared" si="0"/>
        <v>1.5100000000000051</v>
      </c>
      <c r="AE61" s="138">
        <f t="shared" si="1"/>
        <v>-1.6139751257950863E-3</v>
      </c>
    </row>
    <row r="62" spans="15:31" x14ac:dyDescent="0.25">
      <c r="O62" s="83">
        <v>0.91</v>
      </c>
      <c r="P62" s="83">
        <f t="shared" si="3"/>
        <v>89.935299999999998</v>
      </c>
      <c r="W62" s="133">
        <v>42445</v>
      </c>
      <c r="X62" s="10">
        <v>104.61</v>
      </c>
      <c r="Y62" s="10">
        <v>106.31</v>
      </c>
      <c r="Z62" s="10">
        <v>104.59</v>
      </c>
      <c r="AA62" s="10">
        <v>105.97</v>
      </c>
      <c r="AB62" s="95">
        <v>38303500</v>
      </c>
      <c r="AC62" s="10">
        <v>105.33</v>
      </c>
      <c r="AD62" s="2">
        <f t="shared" si="0"/>
        <v>1.7199999999999989</v>
      </c>
      <c r="AE62" s="138">
        <f t="shared" si="1"/>
        <v>1.3275613275613329E-2</v>
      </c>
    </row>
    <row r="63" spans="15:31" x14ac:dyDescent="0.25">
      <c r="O63" s="83">
        <v>0.9</v>
      </c>
      <c r="P63" s="83">
        <f t="shared" si="3"/>
        <v>88.947000000000003</v>
      </c>
      <c r="W63" s="133">
        <v>42444</v>
      </c>
      <c r="X63" s="10">
        <v>103.96</v>
      </c>
      <c r="Y63" s="10">
        <v>105.18</v>
      </c>
      <c r="Z63" s="10">
        <v>103.85</v>
      </c>
      <c r="AA63" s="10">
        <v>104.58</v>
      </c>
      <c r="AB63" s="95">
        <v>40067700</v>
      </c>
      <c r="AC63" s="10">
        <v>103.95</v>
      </c>
      <c r="AD63" s="2">
        <f t="shared" si="0"/>
        <v>1.3300000000000125</v>
      </c>
      <c r="AE63" s="138">
        <f t="shared" si="1"/>
        <v>2.0117762512266824E-2</v>
      </c>
    </row>
    <row r="64" spans="15:31" x14ac:dyDescent="0.25">
      <c r="W64" s="133">
        <v>42443</v>
      </c>
      <c r="X64" s="10">
        <v>101.91</v>
      </c>
      <c r="Y64" s="10">
        <v>102.91</v>
      </c>
      <c r="Z64" s="10">
        <v>101.78</v>
      </c>
      <c r="AA64" s="10">
        <v>102.52</v>
      </c>
      <c r="AB64" s="95">
        <v>25076100</v>
      </c>
      <c r="AC64" s="10">
        <v>101.9</v>
      </c>
      <c r="AD64" s="2">
        <f t="shared" si="0"/>
        <v>1.1299999999999955</v>
      </c>
      <c r="AE64" s="138">
        <f t="shared" si="1"/>
        <v>2.5580480125935168E-3</v>
      </c>
    </row>
    <row r="65" spans="23:31" x14ac:dyDescent="0.25">
      <c r="W65" s="133">
        <v>42440</v>
      </c>
      <c r="X65" s="10">
        <v>102.24</v>
      </c>
      <c r="Y65" s="10">
        <v>102.28</v>
      </c>
      <c r="Z65" s="10">
        <v>101.5</v>
      </c>
      <c r="AA65" s="10">
        <v>102.26</v>
      </c>
      <c r="AB65" s="95">
        <v>27408200</v>
      </c>
      <c r="AC65" s="10">
        <v>101.64</v>
      </c>
      <c r="AD65" s="2">
        <f t="shared" si="0"/>
        <v>0.78000000000000114</v>
      </c>
      <c r="AE65" s="138">
        <f t="shared" si="1"/>
        <v>1.0739856801909253E-2</v>
      </c>
    </row>
    <row r="66" spans="23:31" x14ac:dyDescent="0.25">
      <c r="W66" s="133">
        <v>42439</v>
      </c>
      <c r="X66" s="10">
        <v>101.41</v>
      </c>
      <c r="Y66" s="10">
        <v>102.24</v>
      </c>
      <c r="Z66" s="10">
        <v>100.15</v>
      </c>
      <c r="AA66" s="10">
        <v>101.17</v>
      </c>
      <c r="AB66" s="95">
        <v>33513600</v>
      </c>
      <c r="AC66" s="10">
        <v>100.56</v>
      </c>
      <c r="AD66" s="2">
        <f t="shared" si="0"/>
        <v>2.0899999999999892</v>
      </c>
      <c r="AE66" s="138">
        <f t="shared" si="1"/>
        <v>4.9746293901109517E-4</v>
      </c>
    </row>
    <row r="67" spans="23:31" x14ac:dyDescent="0.25">
      <c r="W67" s="133">
        <v>42438</v>
      </c>
      <c r="X67" s="10">
        <v>101.31</v>
      </c>
      <c r="Y67" s="10">
        <v>101.58</v>
      </c>
      <c r="Z67" s="10">
        <v>100.27</v>
      </c>
      <c r="AA67" s="10">
        <v>101.12</v>
      </c>
      <c r="AB67" s="95">
        <v>27201700</v>
      </c>
      <c r="AC67" s="10">
        <v>100.51</v>
      </c>
      <c r="AD67" s="2">
        <f>Y67-Z67</f>
        <v>1.3100000000000023</v>
      </c>
      <c r="AE67" s="138">
        <f>AC67/AC68-1</f>
        <v>8.9623580959963256E-4</v>
      </c>
    </row>
    <row r="68" spans="23:31" x14ac:dyDescent="0.25">
      <c r="W68" s="133">
        <v>42437</v>
      </c>
      <c r="X68" s="10">
        <v>100.78</v>
      </c>
      <c r="Y68" s="10">
        <v>101.76</v>
      </c>
      <c r="Z68" s="10">
        <v>100.4</v>
      </c>
      <c r="AA68" s="10">
        <v>101.03</v>
      </c>
      <c r="AB68" s="95">
        <v>31561900</v>
      </c>
      <c r="AC68" s="10">
        <v>100.42</v>
      </c>
      <c r="AD68" s="2">
        <f>Y68-Z68</f>
        <v>1.3599999999999994</v>
      </c>
      <c r="AE68" s="138" t="e">
        <f>AC68/AC69-1</f>
        <v>#DIV/0!</v>
      </c>
    </row>
    <row r="69" spans="23:31" x14ac:dyDescent="0.25">
      <c r="W69" t="s">
        <v>123</v>
      </c>
    </row>
  </sheetData>
  <mergeCells count="1">
    <mergeCell ref="O42:P42"/>
  </mergeCells>
  <conditionalFormatting sqref="N19">
    <cfRule type="expression" dxfId="537" priority="33">
      <formula>N19&gt;0</formula>
    </cfRule>
    <cfRule type="expression" dxfId="536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5" priority="19">
      <formula>F21&gt;0</formula>
    </cfRule>
    <cfRule type="expression" dxfId="534" priority="20">
      <formula>F21&lt;0</formula>
    </cfRule>
  </conditionalFormatting>
  <conditionalFormatting sqref="H21:H30">
    <cfRule type="expression" dxfId="533" priority="17">
      <formula>H21&gt;0</formula>
    </cfRule>
    <cfRule type="expression" dxfId="532" priority="18">
      <formula>H21&lt;0</formula>
    </cfRule>
  </conditionalFormatting>
  <conditionalFormatting sqref="I21:I30">
    <cfRule type="expression" dxfId="531" priority="13">
      <formula>I21&gt;0</formula>
    </cfRule>
    <cfRule type="expression" dxfId="530" priority="14">
      <formula>I21&lt;0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conditionalFormatting sqref="Q8">
    <cfRule type="expression" dxfId="527" priority="1">
      <formula>Q8&gt;0</formula>
    </cfRule>
    <cfRule type="expression" dxfId="5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291</v>
      </c>
      <c r="B1" s="11" t="s">
        <v>2</v>
      </c>
      <c r="C1" s="11" t="s">
        <v>4</v>
      </c>
      <c r="D1" s="78" t="s">
        <v>5</v>
      </c>
      <c r="E1" s="21" t="s">
        <v>91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90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E1" s="11" t="s">
        <v>129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9278</v>
      </c>
      <c r="W2" s="133">
        <v>42530</v>
      </c>
      <c r="X2" s="10">
        <v>14.18</v>
      </c>
      <c r="Y2" s="10">
        <v>14.47</v>
      </c>
      <c r="Z2" s="10">
        <v>14.1</v>
      </c>
      <c r="AA2" s="10">
        <v>14.26</v>
      </c>
      <c r="AB2" s="95">
        <v>14092600</v>
      </c>
      <c r="AC2" s="10">
        <v>14.26</v>
      </c>
      <c r="AE2" s="138">
        <f t="shared" ref="AE2:AE14" si="0">AC2/AC3-1</f>
        <v>-1.8582243633860962E-2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17.105177732269816</v>
      </c>
      <c r="W3" s="133">
        <v>42529</v>
      </c>
      <c r="X3" s="10">
        <v>15</v>
      </c>
      <c r="Y3" s="10">
        <v>15.15</v>
      </c>
      <c r="Z3" s="10">
        <v>14.42</v>
      </c>
      <c r="AA3" s="10">
        <v>14.53</v>
      </c>
      <c r="AB3" s="95">
        <v>20201500</v>
      </c>
      <c r="AC3" s="10">
        <v>14.53</v>
      </c>
      <c r="AE3" s="138">
        <f t="shared" si="0"/>
        <v>-6.1559507523939461E-3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3"/>
      <c r="O4" s="11" t="s">
        <v>66</v>
      </c>
      <c r="Q4" s="55">
        <v>13.42</v>
      </c>
      <c r="W4" s="133">
        <v>42528</v>
      </c>
      <c r="X4" s="10">
        <v>14.15</v>
      </c>
      <c r="Y4" s="10">
        <v>14.75</v>
      </c>
      <c r="Z4" s="10">
        <v>13.97</v>
      </c>
      <c r="AA4" s="10">
        <v>14.62</v>
      </c>
      <c r="AB4" s="95">
        <v>24135700</v>
      </c>
      <c r="AC4" s="10">
        <v>14.62</v>
      </c>
      <c r="AE4" s="138">
        <f t="shared" si="0"/>
        <v>4.7277936962750511E-2</v>
      </c>
      <c r="AJ4" s="248"/>
      <c r="AL4" s="246"/>
      <c r="AO4" s="246"/>
    </row>
    <row r="5" spans="1:41" x14ac:dyDescent="0.25">
      <c r="B5" s="47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124510.76</v>
      </c>
      <c r="T5" s="67"/>
      <c r="W5" s="133">
        <v>42527</v>
      </c>
      <c r="X5" s="10">
        <v>13.65</v>
      </c>
      <c r="Y5" s="10">
        <v>14</v>
      </c>
      <c r="Z5" s="10">
        <v>13.52</v>
      </c>
      <c r="AA5" s="10">
        <v>13.96</v>
      </c>
      <c r="AB5" s="95">
        <v>16283900</v>
      </c>
      <c r="AC5" s="10">
        <v>13.96</v>
      </c>
      <c r="AE5" s="138">
        <f t="shared" si="0"/>
        <v>4.8048048048048075E-2</v>
      </c>
    </row>
    <row r="6" spans="1:41" x14ac:dyDescent="0.25">
      <c r="B6" s="47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158701.83899999934</v>
      </c>
      <c r="W6" s="133">
        <v>42524</v>
      </c>
      <c r="X6" s="10">
        <v>13.36</v>
      </c>
      <c r="Y6" s="10">
        <v>13.57</v>
      </c>
      <c r="Z6" s="10">
        <v>13.07</v>
      </c>
      <c r="AA6" s="10">
        <v>13.32</v>
      </c>
      <c r="AB6" s="95">
        <v>14754400</v>
      </c>
      <c r="AC6" s="10">
        <v>13.32</v>
      </c>
      <c r="AE6" s="138">
        <f t="shared" si="0"/>
        <v>-4.484304932735439E-3</v>
      </c>
    </row>
    <row r="7" spans="1:41" ht="15.75" x14ac:dyDescent="0.25">
      <c r="B7" s="47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4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205</v>
      </c>
      <c r="Q7" s="2">
        <f>Q10+Q8</f>
        <v>-34191.078999999459</v>
      </c>
      <c r="R7" s="373"/>
      <c r="U7" s="187"/>
      <c r="W7" s="133">
        <v>42523</v>
      </c>
      <c r="X7" s="10">
        <v>13.01</v>
      </c>
      <c r="Y7" s="10">
        <v>13.47</v>
      </c>
      <c r="Z7" s="10">
        <v>12.96</v>
      </c>
      <c r="AA7" s="10">
        <v>13.38</v>
      </c>
      <c r="AB7" s="95">
        <v>13955800</v>
      </c>
      <c r="AC7" s="10">
        <v>13.38</v>
      </c>
      <c r="AE7" s="138">
        <f t="shared" si="0"/>
        <v>1.133786848072571E-2</v>
      </c>
    </row>
    <row r="8" spans="1:41" x14ac:dyDescent="0.25">
      <c r="B8" s="47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4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210</v>
      </c>
      <c r="P8" s="34"/>
      <c r="Q8" s="2">
        <f>K146+M146-F146+Q2*Q4</f>
        <v>-34191.078999999459</v>
      </c>
      <c r="W8" s="133">
        <v>42522</v>
      </c>
      <c r="X8" s="10">
        <v>12.88</v>
      </c>
      <c r="Y8" s="10">
        <v>13.32</v>
      </c>
      <c r="Z8" s="10">
        <v>12.68</v>
      </c>
      <c r="AA8" s="10">
        <v>13.23</v>
      </c>
      <c r="AB8" s="95">
        <v>17098100</v>
      </c>
      <c r="AC8" s="10">
        <v>13.23</v>
      </c>
      <c r="AE8" s="138">
        <f t="shared" si="0"/>
        <v>1.2241775057383331E-2</v>
      </c>
    </row>
    <row r="9" spans="1:41" x14ac:dyDescent="0.25">
      <c r="B9" s="47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282</v>
      </c>
      <c r="Q9" s="138">
        <f>IF(Q2=0, 0, Q8/Q6)</f>
        <v>-0.21544223567566601</v>
      </c>
      <c r="W9" s="133">
        <v>42521</v>
      </c>
      <c r="X9" s="10">
        <v>13.11</v>
      </c>
      <c r="Y9" s="10">
        <v>13.59</v>
      </c>
      <c r="Z9" s="10">
        <v>12.94</v>
      </c>
      <c r="AA9" s="10">
        <v>13.07</v>
      </c>
      <c r="AB9" s="95">
        <v>19137600</v>
      </c>
      <c r="AC9" s="10">
        <v>13.07</v>
      </c>
      <c r="AE9" s="138">
        <f t="shared" si="0"/>
        <v>1.317829457364339E-2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5" t="s">
        <v>145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281</v>
      </c>
      <c r="P10" s="34"/>
      <c r="Q10" s="2">
        <f>M30</f>
        <v>0</v>
      </c>
      <c r="W10" s="133">
        <v>42517</v>
      </c>
      <c r="X10" s="10">
        <v>13.06</v>
      </c>
      <c r="Y10" s="10">
        <v>13.1</v>
      </c>
      <c r="Z10" s="10">
        <v>12.77</v>
      </c>
      <c r="AA10" s="10">
        <v>12.9</v>
      </c>
      <c r="AB10" s="95">
        <v>16005000</v>
      </c>
      <c r="AC10" s="10">
        <v>12.9</v>
      </c>
      <c r="AE10" s="138">
        <f t="shared" si="0"/>
        <v>-2.0501138952163989E-2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5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197</v>
      </c>
      <c r="P11" s="34"/>
      <c r="Q11" s="138">
        <f>VALUE(TRIM(CLEAN(MID(U58, FIND("(", U58)+1, 5))))</f>
        <v>1.52E-2</v>
      </c>
      <c r="W11" s="133">
        <v>42516</v>
      </c>
      <c r="X11" s="10">
        <v>13.8</v>
      </c>
      <c r="Y11" s="10">
        <v>13.89</v>
      </c>
      <c r="Z11" s="10">
        <v>13.17</v>
      </c>
      <c r="AA11" s="10">
        <v>13.17</v>
      </c>
      <c r="AB11" s="95">
        <v>17171000</v>
      </c>
      <c r="AC11" s="10">
        <v>13.17</v>
      </c>
      <c r="AE11" s="138">
        <f t="shared" si="0"/>
        <v>-2.7326440177252498E-2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5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42515</v>
      </c>
      <c r="X12" s="10">
        <v>13.23</v>
      </c>
      <c r="Y12" s="10">
        <v>13.6</v>
      </c>
      <c r="Z12" s="10">
        <v>13.14</v>
      </c>
      <c r="AA12" s="10">
        <v>13.54</v>
      </c>
      <c r="AB12" s="95">
        <v>16999500</v>
      </c>
      <c r="AC12" s="10">
        <v>13.54</v>
      </c>
      <c r="AE12" s="138">
        <f t="shared" si="0"/>
        <v>3.9938556067588227E-2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5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42514</v>
      </c>
      <c r="X13" s="10">
        <v>13.24</v>
      </c>
      <c r="Y13" s="10">
        <v>13.3</v>
      </c>
      <c r="Z13" s="10">
        <v>12.9</v>
      </c>
      <c r="AA13" s="10">
        <v>13.02</v>
      </c>
      <c r="AB13" s="95">
        <v>18329300</v>
      </c>
      <c r="AC13" s="10">
        <v>13.02</v>
      </c>
      <c r="AE13" s="138">
        <f t="shared" si="0"/>
        <v>-1.2888551933282755E-2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5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42513</v>
      </c>
      <c r="X14" s="10">
        <v>12.87</v>
      </c>
      <c r="Y14" s="10">
        <v>13.29</v>
      </c>
      <c r="Z14" s="10">
        <v>12.83</v>
      </c>
      <c r="AA14" s="10">
        <v>13.19</v>
      </c>
      <c r="AB14" s="95">
        <v>16841300</v>
      </c>
      <c r="AC14" s="10">
        <v>13.19</v>
      </c>
      <c r="AE14" s="138">
        <f t="shared" si="0"/>
        <v>6.1022120518687828E-3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5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42510</v>
      </c>
      <c r="X15" s="10">
        <v>12.83</v>
      </c>
      <c r="Y15" s="10">
        <v>13.11</v>
      </c>
      <c r="Z15" s="10">
        <v>12.58</v>
      </c>
      <c r="AA15" s="10">
        <v>13.11</v>
      </c>
      <c r="AB15" s="95">
        <v>17159900</v>
      </c>
      <c r="AC15" s="10">
        <v>13.11</v>
      </c>
      <c r="AE15" s="138">
        <f>AC15/AC16-1</f>
        <v>2.9042386185243352E-2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5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42509</v>
      </c>
      <c r="X16" s="10">
        <v>12.35</v>
      </c>
      <c r="Y16" s="10">
        <v>12.88</v>
      </c>
      <c r="Z16" s="10">
        <v>12.11</v>
      </c>
      <c r="AA16" s="10">
        <v>12.74</v>
      </c>
      <c r="AB16" s="95">
        <v>17303600</v>
      </c>
      <c r="AC16" s="10">
        <v>12.74</v>
      </c>
      <c r="AE16" s="138">
        <f t="shared" ref="AE16:AE67" si="4">AC16/AC17-1</f>
        <v>6.3191153238546516E-3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5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42508</v>
      </c>
      <c r="X17" s="10">
        <v>12.78</v>
      </c>
      <c r="Y17" s="10">
        <v>13.08</v>
      </c>
      <c r="Z17" s="10">
        <v>12.56</v>
      </c>
      <c r="AA17" s="10">
        <v>12.66</v>
      </c>
      <c r="AB17" s="95">
        <v>15051500</v>
      </c>
      <c r="AC17" s="10">
        <v>12.66</v>
      </c>
      <c r="AE17" s="138">
        <f t="shared" si="4"/>
        <v>-1.5552099533436947E-2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42507</v>
      </c>
      <c r="X18" s="10">
        <v>12.9</v>
      </c>
      <c r="Y18" s="10">
        <v>13.2</v>
      </c>
      <c r="Z18" s="10">
        <v>12.68</v>
      </c>
      <c r="AA18" s="10">
        <v>12.86</v>
      </c>
      <c r="AB18" s="95">
        <v>16167200</v>
      </c>
      <c r="AC18" s="10">
        <v>12.86</v>
      </c>
      <c r="AE18" s="138">
        <f t="shared" si="4"/>
        <v>6.259780907668322E-3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42506</v>
      </c>
      <c r="X19" s="10">
        <v>12.77</v>
      </c>
      <c r="Y19" s="10">
        <v>13.13</v>
      </c>
      <c r="Z19" s="10">
        <v>12.7</v>
      </c>
      <c r="AA19" s="10">
        <v>12.78</v>
      </c>
      <c r="AB19" s="95">
        <v>17294200</v>
      </c>
      <c r="AC19" s="10">
        <v>12.78</v>
      </c>
      <c r="AE19" s="138" t="e">
        <f t="shared" si="4"/>
        <v>#DIV/0!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42506</v>
      </c>
      <c r="X20" s="10" t="s">
        <v>164</v>
      </c>
      <c r="Y20" s="10"/>
      <c r="Z20" s="10"/>
      <c r="AA20" s="10"/>
      <c r="AB20" s="95"/>
      <c r="AC20" s="10"/>
      <c r="AE20" s="138">
        <f t="shared" si="4"/>
        <v>-1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42503</v>
      </c>
      <c r="X21" s="10">
        <v>12.24</v>
      </c>
      <c r="Y21" s="10">
        <v>12.61</v>
      </c>
      <c r="Z21" s="10">
        <v>12.18</v>
      </c>
      <c r="AA21" s="10">
        <v>12.3</v>
      </c>
      <c r="AB21" s="95">
        <v>15099200</v>
      </c>
      <c r="AC21" s="10">
        <v>12.25</v>
      </c>
      <c r="AE21" s="138">
        <f t="shared" si="4"/>
        <v>-2.4429967426710109E-3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42502</v>
      </c>
      <c r="X22" s="10">
        <v>12.73</v>
      </c>
      <c r="Y22" s="10">
        <v>13.14</v>
      </c>
      <c r="Z22" s="10">
        <v>12.16</v>
      </c>
      <c r="AA22" s="10">
        <v>12.33</v>
      </c>
      <c r="AB22" s="95">
        <v>25073700</v>
      </c>
      <c r="AC22" s="10">
        <v>12.28</v>
      </c>
      <c r="AE22" s="138">
        <f t="shared" si="4"/>
        <v>-1.0475423045930743E-2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42501</v>
      </c>
      <c r="X23" s="10">
        <v>11.91</v>
      </c>
      <c r="Y23" s="10">
        <v>12.83</v>
      </c>
      <c r="Z23" s="10">
        <v>11.58</v>
      </c>
      <c r="AA23" s="10">
        <v>12.46</v>
      </c>
      <c r="AB23" s="95">
        <v>22812100</v>
      </c>
      <c r="AC23" s="10">
        <v>12.41</v>
      </c>
      <c r="AE23" s="138">
        <f t="shared" si="4"/>
        <v>4.3734230445752642E-2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42500</v>
      </c>
      <c r="X24" s="10">
        <v>11.54</v>
      </c>
      <c r="Y24" s="10">
        <v>11.95</v>
      </c>
      <c r="Z24" s="10">
        <v>11.46</v>
      </c>
      <c r="AA24" s="10">
        <v>11.94</v>
      </c>
      <c r="AB24" s="95">
        <v>17102300</v>
      </c>
      <c r="AC24" s="10">
        <v>11.89</v>
      </c>
      <c r="AE24" s="138">
        <f t="shared" si="4"/>
        <v>4.3898156277436318E-2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42499</v>
      </c>
      <c r="X25" s="10">
        <v>11.89</v>
      </c>
      <c r="Y25" s="10">
        <v>11.96</v>
      </c>
      <c r="Z25" s="10">
        <v>11.28</v>
      </c>
      <c r="AA25" s="10">
        <v>11.44</v>
      </c>
      <c r="AB25" s="95">
        <v>21257600</v>
      </c>
      <c r="AC25" s="10">
        <v>11.39</v>
      </c>
      <c r="AE25" s="138">
        <f t="shared" si="4"/>
        <v>-4.9248747913188673E-2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42496</v>
      </c>
      <c r="X26" s="10">
        <v>11.87</v>
      </c>
      <c r="Y26" s="10">
        <v>12.54</v>
      </c>
      <c r="Z26" s="10">
        <v>11.78</v>
      </c>
      <c r="AA26" s="10">
        <v>12.03</v>
      </c>
      <c r="AB26" s="95">
        <v>21632800</v>
      </c>
      <c r="AC26" s="10">
        <v>11.98</v>
      </c>
      <c r="AE26" s="138">
        <f t="shared" si="4"/>
        <v>-3.3277870216305017E-3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42495</v>
      </c>
      <c r="X27" s="10">
        <v>12.75</v>
      </c>
      <c r="Y27" s="10">
        <v>12.81</v>
      </c>
      <c r="Z27" s="10">
        <v>11.89</v>
      </c>
      <c r="AA27" s="10">
        <v>12.07</v>
      </c>
      <c r="AB27" s="95">
        <v>26903700</v>
      </c>
      <c r="AC27" s="10">
        <v>12.02</v>
      </c>
      <c r="AE27" s="138">
        <f t="shared" si="4"/>
        <v>-8.2508250825081841E-3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42494</v>
      </c>
      <c r="X28" s="10">
        <v>12.85</v>
      </c>
      <c r="Y28" s="10">
        <v>13.08</v>
      </c>
      <c r="Z28" s="10">
        <v>12.09</v>
      </c>
      <c r="AA28" s="10">
        <v>12.17</v>
      </c>
      <c r="AB28" s="95">
        <v>25287700</v>
      </c>
      <c r="AC28" s="10">
        <v>12.12</v>
      </c>
      <c r="AE28" s="138">
        <f t="shared" si="4"/>
        <v>-4.8665620094191619E-2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42493</v>
      </c>
      <c r="X29" s="10">
        <v>13.14</v>
      </c>
      <c r="Y29" s="10">
        <v>13.39</v>
      </c>
      <c r="Z29" s="10">
        <v>12.51</v>
      </c>
      <c r="AA29" s="10">
        <v>12.79</v>
      </c>
      <c r="AB29" s="95">
        <v>25388300</v>
      </c>
      <c r="AC29" s="10">
        <v>12.74</v>
      </c>
      <c r="AE29" s="138">
        <f t="shared" si="4"/>
        <v>-5.5596738324684924E-2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42492</v>
      </c>
      <c r="X30" s="10">
        <v>14.02</v>
      </c>
      <c r="Y30" s="10">
        <v>14.08</v>
      </c>
      <c r="Z30" s="10">
        <v>13.12</v>
      </c>
      <c r="AA30" s="10">
        <v>13.55</v>
      </c>
      <c r="AB30" s="95">
        <v>26223900</v>
      </c>
      <c r="AC30" s="10">
        <v>13.49</v>
      </c>
      <c r="AE30" s="138">
        <f t="shared" si="4"/>
        <v>-3.8488952245188779E-2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42489</v>
      </c>
      <c r="X31" s="10">
        <v>14.54</v>
      </c>
      <c r="Y31" s="10">
        <v>14.88</v>
      </c>
      <c r="Z31" s="10">
        <v>13.72</v>
      </c>
      <c r="AA31" s="10">
        <v>14.09</v>
      </c>
      <c r="AB31" s="95">
        <v>27966600</v>
      </c>
      <c r="AC31" s="10">
        <v>14.03</v>
      </c>
      <c r="AE31" s="138">
        <f t="shared" si="4"/>
        <v>-1.8194541637508777E-2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42488</v>
      </c>
      <c r="X32" s="10">
        <v>14.79</v>
      </c>
      <c r="Y32" s="10">
        <v>15.07</v>
      </c>
      <c r="Z32" s="10">
        <v>14.33</v>
      </c>
      <c r="AA32" s="10">
        <v>14.35</v>
      </c>
      <c r="AB32" s="95">
        <v>21467700</v>
      </c>
      <c r="AC32" s="10">
        <v>14.29</v>
      </c>
      <c r="AE32" s="138">
        <f t="shared" si="4"/>
        <v>-3.3152909336941816E-2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42487</v>
      </c>
      <c r="X33" s="10">
        <v>14.7</v>
      </c>
      <c r="Y33" s="10">
        <v>15.15</v>
      </c>
      <c r="Z33" s="10">
        <v>14.46</v>
      </c>
      <c r="AA33" s="10">
        <v>14.84</v>
      </c>
      <c r="AB33" s="95">
        <v>29916300</v>
      </c>
      <c r="AC33" s="10">
        <v>14.78</v>
      </c>
      <c r="AE33" s="138">
        <f t="shared" si="4"/>
        <v>2.7816411682892728E-2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42486</v>
      </c>
      <c r="X34" s="10">
        <v>14.09</v>
      </c>
      <c r="Y34" s="10">
        <v>14.54</v>
      </c>
      <c r="Z34" s="10">
        <v>13.88</v>
      </c>
      <c r="AA34" s="10">
        <v>14.44</v>
      </c>
      <c r="AB34" s="95">
        <v>24287400</v>
      </c>
      <c r="AC34" s="10">
        <v>14.38</v>
      </c>
      <c r="AE34" s="138">
        <f t="shared" si="4"/>
        <v>4.42992011619463E-2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42485</v>
      </c>
      <c r="X35" s="10">
        <v>14.25</v>
      </c>
      <c r="Y35" s="10">
        <v>14.29</v>
      </c>
      <c r="Z35" s="10">
        <v>13.71</v>
      </c>
      <c r="AA35" s="10">
        <v>13.83</v>
      </c>
      <c r="AB35" s="95">
        <v>21634000</v>
      </c>
      <c r="AC35" s="10">
        <v>13.77</v>
      </c>
      <c r="AE35" s="138">
        <f t="shared" si="4"/>
        <v>-3.5714285714285698E-2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42482</v>
      </c>
      <c r="X36" s="10">
        <v>13.97</v>
      </c>
      <c r="Y36" s="10">
        <v>14.4</v>
      </c>
      <c r="Z36" s="10">
        <v>13.95</v>
      </c>
      <c r="AA36" s="10">
        <v>14.34</v>
      </c>
      <c r="AB36" s="95">
        <v>26857200</v>
      </c>
      <c r="AC36" s="10">
        <v>14.28</v>
      </c>
      <c r="AE36" s="138">
        <f t="shared" si="4"/>
        <v>3.4782608695651973E-2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42481</v>
      </c>
      <c r="X37" s="10">
        <v>14.18</v>
      </c>
      <c r="Y37" s="10">
        <v>14.25</v>
      </c>
      <c r="Z37" s="10">
        <v>13.77</v>
      </c>
      <c r="AA37" s="10">
        <v>13.86</v>
      </c>
      <c r="AB37" s="95">
        <v>23557000</v>
      </c>
      <c r="AC37" s="10">
        <v>13.8</v>
      </c>
      <c r="AE37" s="138">
        <f t="shared" si="4"/>
        <v>-1.4285714285714235E-2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42480</v>
      </c>
      <c r="X38" s="10">
        <v>13.89</v>
      </c>
      <c r="Y38" s="10">
        <v>14.35</v>
      </c>
      <c r="Z38" s="10">
        <v>13.51</v>
      </c>
      <c r="AA38" s="10">
        <v>14.06</v>
      </c>
      <c r="AB38" s="95">
        <v>26467000</v>
      </c>
      <c r="AC38" s="10">
        <v>14</v>
      </c>
      <c r="AE38" s="138">
        <f t="shared" si="4"/>
        <v>7.9193664506838068E-3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42479</v>
      </c>
      <c r="X39" s="10">
        <v>13.54</v>
      </c>
      <c r="Y39" s="10">
        <v>14.17</v>
      </c>
      <c r="Z39" s="10">
        <v>13.45</v>
      </c>
      <c r="AA39" s="10">
        <v>13.95</v>
      </c>
      <c r="AB39" s="95">
        <v>27614400</v>
      </c>
      <c r="AC39" s="10">
        <v>13.89</v>
      </c>
      <c r="AE39" s="138">
        <f t="shared" si="4"/>
        <v>4.3576258452291405E-2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42478</v>
      </c>
      <c r="X40" s="10">
        <v>12.29</v>
      </c>
      <c r="Y40" s="10">
        <v>13.54</v>
      </c>
      <c r="Z40" s="10">
        <v>12.28</v>
      </c>
      <c r="AA40" s="10">
        <v>13.36</v>
      </c>
      <c r="AB40" s="95">
        <v>23999600</v>
      </c>
      <c r="AC40" s="10">
        <v>13.31</v>
      </c>
      <c r="AE40" s="138">
        <f t="shared" si="4"/>
        <v>2.7006172839506126E-2</v>
      </c>
    </row>
    <row r="41" spans="2:31" ht="20.25" thickBot="1" x14ac:dyDescent="0.35">
      <c r="B41" s="474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0" t="s">
        <v>78</v>
      </c>
      <c r="P41" s="470"/>
      <c r="W41" s="133">
        <v>42475</v>
      </c>
      <c r="X41" s="10">
        <v>12.92</v>
      </c>
      <c r="Y41" s="10">
        <v>13.22</v>
      </c>
      <c r="Z41" s="10">
        <v>12.74</v>
      </c>
      <c r="AA41" s="10">
        <v>13.01</v>
      </c>
      <c r="AB41" s="95">
        <v>19535500</v>
      </c>
      <c r="AC41" s="10">
        <v>12.96</v>
      </c>
      <c r="AE41" s="138">
        <f t="shared" si="4"/>
        <v>-7.6569678407349961E-3</v>
      </c>
    </row>
    <row r="42" spans="2:31" ht="21" thickTop="1" thickBot="1" x14ac:dyDescent="0.35">
      <c r="B42" s="474"/>
      <c r="C42" s="4">
        <v>340</v>
      </c>
      <c r="D42" s="254">
        <v>17.8</v>
      </c>
      <c r="E42" s="3">
        <v>0</v>
      </c>
      <c r="F42" s="3">
        <f t="shared" si="1"/>
        <v>6052</v>
      </c>
      <c r="G42" s="473" t="s">
        <v>211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16.372399999999999</v>
      </c>
      <c r="T42" s="134" t="s">
        <v>93</v>
      </c>
      <c r="W42" s="133">
        <v>42474</v>
      </c>
      <c r="X42" s="10">
        <v>13.02</v>
      </c>
      <c r="Y42" s="10">
        <v>13.23</v>
      </c>
      <c r="Z42" s="10">
        <v>12.72</v>
      </c>
      <c r="AA42" s="10">
        <v>13.11</v>
      </c>
      <c r="AB42" s="95">
        <v>21211600</v>
      </c>
      <c r="AC42" s="10">
        <v>13.06</v>
      </c>
      <c r="AE42" s="138">
        <f t="shared" si="4"/>
        <v>1.4763014763014892E-2</v>
      </c>
    </row>
    <row r="43" spans="2:31" ht="15.75" thickTop="1" x14ac:dyDescent="0.25">
      <c r="B43" s="1">
        <v>42312</v>
      </c>
      <c r="C43" s="459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16.238199999999999</v>
      </c>
      <c r="T43" s="135" t="s">
        <v>99</v>
      </c>
      <c r="U43" s="129">
        <v>13.02</v>
      </c>
      <c r="W43" s="133">
        <v>42473</v>
      </c>
      <c r="X43" s="10">
        <v>12.97</v>
      </c>
      <c r="Y43" s="10">
        <v>13.3</v>
      </c>
      <c r="Z43" s="10">
        <v>12.51</v>
      </c>
      <c r="AA43" s="10">
        <v>12.92</v>
      </c>
      <c r="AB43" s="95">
        <v>30817500</v>
      </c>
      <c r="AC43" s="10">
        <v>12.87</v>
      </c>
      <c r="AE43" s="138">
        <f t="shared" si="4"/>
        <v>-1.5302218821729219E-2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16.103999999999999</v>
      </c>
      <c r="T44" s="136" t="s">
        <v>100</v>
      </c>
      <c r="U44" s="130">
        <v>13.23</v>
      </c>
      <c r="W44" s="133">
        <v>42472</v>
      </c>
      <c r="X44" s="10">
        <v>12.03</v>
      </c>
      <c r="Y44" s="10">
        <v>13.39</v>
      </c>
      <c r="Z44" s="10">
        <v>11.87</v>
      </c>
      <c r="AA44" s="10">
        <v>13.12</v>
      </c>
      <c r="AB44" s="95">
        <v>43935700</v>
      </c>
      <c r="AC44" s="10">
        <v>13.07</v>
      </c>
      <c r="AE44" s="138">
        <f t="shared" si="4"/>
        <v>0.12478485370051651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15.969799999999999</v>
      </c>
      <c r="T45" s="136" t="s">
        <v>101</v>
      </c>
      <c r="U45" s="130" t="s">
        <v>298</v>
      </c>
      <c r="W45" s="133">
        <v>42471</v>
      </c>
      <c r="X45" s="10">
        <v>11.92</v>
      </c>
      <c r="Y45" s="10">
        <v>12.16</v>
      </c>
      <c r="Z45" s="10">
        <v>11.62</v>
      </c>
      <c r="AA45" s="10">
        <v>11.67</v>
      </c>
      <c r="AB45" s="95">
        <v>24378100</v>
      </c>
      <c r="AC45" s="10">
        <v>11.62</v>
      </c>
      <c r="AE45" s="138">
        <f t="shared" si="4"/>
        <v>-9.377664109121997E-3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15.835599999999999</v>
      </c>
      <c r="T46" s="136" t="s">
        <v>102</v>
      </c>
      <c r="U46" s="130" t="s">
        <v>299</v>
      </c>
      <c r="W46" s="133">
        <v>42468</v>
      </c>
      <c r="X46" s="10">
        <v>11.66</v>
      </c>
      <c r="Y46" s="10">
        <v>11.78</v>
      </c>
      <c r="Z46" s="10">
        <v>11.41</v>
      </c>
      <c r="AA46" s="10">
        <v>11.78</v>
      </c>
      <c r="AB46" s="95">
        <v>24392700</v>
      </c>
      <c r="AC46" s="10">
        <v>11.73</v>
      </c>
      <c r="AE46" s="138">
        <f t="shared" si="4"/>
        <v>5.0134288272157601E-2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15.7014</v>
      </c>
      <c r="T47" s="136" t="s">
        <v>103</v>
      </c>
      <c r="U47" s="130">
        <v>14.88</v>
      </c>
      <c r="W47" s="133">
        <v>42467</v>
      </c>
      <c r="X47" s="10">
        <v>10.88</v>
      </c>
      <c r="Y47" s="10">
        <v>11.29</v>
      </c>
      <c r="Z47" s="10">
        <v>10.78</v>
      </c>
      <c r="AA47" s="10">
        <v>11.22</v>
      </c>
      <c r="AB47" s="95">
        <v>23358500</v>
      </c>
      <c r="AC47" s="10">
        <v>11.17</v>
      </c>
      <c r="AE47" s="138">
        <f t="shared" si="4"/>
        <v>1.7304189435336959E-2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15.5672</v>
      </c>
      <c r="T48" s="136" t="s">
        <v>104</v>
      </c>
      <c r="U48" s="130">
        <v>2.3886599999999998</v>
      </c>
      <c r="W48" s="133">
        <v>42466</v>
      </c>
      <c r="X48" s="10">
        <v>10.81</v>
      </c>
      <c r="Y48" s="10">
        <v>11.26</v>
      </c>
      <c r="Z48" s="10">
        <v>10.68</v>
      </c>
      <c r="AA48" s="10">
        <v>11.02</v>
      </c>
      <c r="AB48" s="95">
        <v>26238600</v>
      </c>
      <c r="AC48" s="10">
        <v>10.98</v>
      </c>
      <c r="AE48" s="138">
        <f t="shared" si="4"/>
        <v>3.6827195467422191E-2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15.432999999999998</v>
      </c>
      <c r="T49" s="136" t="s">
        <v>124</v>
      </c>
      <c r="U49" s="130" t="s">
        <v>270</v>
      </c>
      <c r="W49" s="133">
        <v>42465</v>
      </c>
      <c r="X49" s="10">
        <v>10.4</v>
      </c>
      <c r="Y49" s="10">
        <v>10.87</v>
      </c>
      <c r="Z49" s="10">
        <v>10.32</v>
      </c>
      <c r="AA49" s="10">
        <v>10.63</v>
      </c>
      <c r="AB49" s="95">
        <v>21366000</v>
      </c>
      <c r="AC49" s="10">
        <v>10.59</v>
      </c>
      <c r="AE49" s="138">
        <f t="shared" si="4"/>
        <v>9.5328884652048362E-3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15.298799999999998</v>
      </c>
      <c r="T50" s="136"/>
      <c r="U50" s="130"/>
      <c r="W50" s="133">
        <v>42464</v>
      </c>
      <c r="X50" s="10">
        <v>10.52</v>
      </c>
      <c r="Y50" s="10">
        <v>11</v>
      </c>
      <c r="Z50" s="10">
        <v>10.41</v>
      </c>
      <c r="AA50" s="10">
        <v>10.53</v>
      </c>
      <c r="AB50" s="95">
        <v>21890200</v>
      </c>
      <c r="AC50" s="10">
        <v>10.49</v>
      </c>
      <c r="AE50" s="138">
        <f t="shared" si="4"/>
        <v>-2.8517110266158552E-3</v>
      </c>
    </row>
    <row r="51" spans="2:31" x14ac:dyDescent="0.25">
      <c r="B51" s="1">
        <v>42345</v>
      </c>
      <c r="C51" s="4">
        <v>100</v>
      </c>
      <c r="D51" s="254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15.164599999999998</v>
      </c>
      <c r="T51" s="136" t="s">
        <v>106</v>
      </c>
      <c r="U51" s="130" t="s">
        <v>300</v>
      </c>
      <c r="W51" s="133">
        <v>42461</v>
      </c>
      <c r="X51" s="10">
        <v>10.75</v>
      </c>
      <c r="Y51" s="10">
        <v>10.79</v>
      </c>
      <c r="Z51" s="10">
        <v>10.39</v>
      </c>
      <c r="AA51" s="10">
        <v>10.56</v>
      </c>
      <c r="AB51" s="95">
        <v>29055400</v>
      </c>
      <c r="AC51" s="10">
        <v>10.52</v>
      </c>
      <c r="AE51" s="138">
        <f t="shared" si="4"/>
        <v>-5.1397655545536547E-2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15.030400000000002</v>
      </c>
      <c r="T52" s="136" t="s">
        <v>107</v>
      </c>
      <c r="U52" s="130" t="s">
        <v>301</v>
      </c>
      <c r="W52" s="133">
        <v>42460</v>
      </c>
      <c r="X52" s="10">
        <v>10.52</v>
      </c>
      <c r="Y52" s="10">
        <v>11.24</v>
      </c>
      <c r="Z52" s="10">
        <v>10.42</v>
      </c>
      <c r="AA52" s="10">
        <v>11.14</v>
      </c>
      <c r="AB52" s="95">
        <v>40209700</v>
      </c>
      <c r="AC52" s="10">
        <v>11.09</v>
      </c>
      <c r="AE52" s="138">
        <f t="shared" si="4"/>
        <v>5.7197330791229684E-2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5" t="s">
        <v>213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14.896200000000002</v>
      </c>
      <c r="T53" s="136" t="s">
        <v>108</v>
      </c>
      <c r="U53" s="131">
        <v>16999922</v>
      </c>
      <c r="W53" s="133">
        <v>42459</v>
      </c>
      <c r="X53" s="10">
        <v>10.73</v>
      </c>
      <c r="Y53" s="10">
        <v>10.8</v>
      </c>
      <c r="Z53" s="10">
        <v>10.24</v>
      </c>
      <c r="AA53" s="10">
        <v>10.53</v>
      </c>
      <c r="AB53" s="95">
        <v>22290300</v>
      </c>
      <c r="AC53" s="10">
        <v>10.49</v>
      </c>
      <c r="AE53" s="138">
        <f t="shared" si="4"/>
        <v>1.254826254826269E-2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5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14.762</v>
      </c>
      <c r="T54" s="136" t="s">
        <v>111</v>
      </c>
      <c r="U54" s="131">
        <v>32437100</v>
      </c>
      <c r="W54" s="133">
        <v>42458</v>
      </c>
      <c r="X54" s="10">
        <v>9.92</v>
      </c>
      <c r="Y54" s="10">
        <v>10.47</v>
      </c>
      <c r="Z54" s="10">
        <v>9.77</v>
      </c>
      <c r="AA54" s="10">
        <v>10.4</v>
      </c>
      <c r="AB54" s="95">
        <v>23919700</v>
      </c>
      <c r="AC54" s="10">
        <v>10.36</v>
      </c>
      <c r="AE54" s="138">
        <f t="shared" si="4"/>
        <v>2.3715415019762931E-2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5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14.627800000000001</v>
      </c>
      <c r="T55" s="136" t="s">
        <v>109</v>
      </c>
      <c r="U55" s="130" t="s">
        <v>302</v>
      </c>
      <c r="W55" s="133">
        <v>42457</v>
      </c>
      <c r="X55" s="10">
        <v>10.33</v>
      </c>
      <c r="Y55" s="10">
        <v>10.44</v>
      </c>
      <c r="Z55" s="10">
        <v>9.81</v>
      </c>
      <c r="AA55" s="10">
        <v>10.16</v>
      </c>
      <c r="AB55" s="95">
        <v>22606300</v>
      </c>
      <c r="AC55" s="10">
        <v>10.119999999999999</v>
      </c>
      <c r="AE55" s="138">
        <f t="shared" si="4"/>
        <v>-1.2682926829268415E-2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14.493600000000001</v>
      </c>
      <c r="T56" s="136" t="s">
        <v>112</v>
      </c>
      <c r="U56" s="130" t="s">
        <v>131</v>
      </c>
      <c r="W56" s="133">
        <v>42453</v>
      </c>
      <c r="X56" s="10">
        <v>9.77</v>
      </c>
      <c r="Y56" s="10">
        <v>10.45</v>
      </c>
      <c r="Z56" s="10">
        <v>9.65</v>
      </c>
      <c r="AA56" s="10">
        <v>10.29</v>
      </c>
      <c r="AB56" s="95">
        <v>28978700</v>
      </c>
      <c r="AC56" s="10">
        <v>10.25</v>
      </c>
      <c r="AE56" s="138">
        <f t="shared" si="4"/>
        <v>9.8522167487684609E-3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14.359400000000001</v>
      </c>
      <c r="T57" s="136" t="s">
        <v>113</v>
      </c>
      <c r="U57" s="130">
        <v>-3.39</v>
      </c>
      <c r="W57" s="133">
        <v>42452</v>
      </c>
      <c r="X57" s="10">
        <v>11.31</v>
      </c>
      <c r="Y57" s="10">
        <v>11.31</v>
      </c>
      <c r="Z57" s="10">
        <v>10.119999999999999</v>
      </c>
      <c r="AA57" s="10">
        <v>10.19</v>
      </c>
      <c r="AB57" s="95">
        <v>31271300</v>
      </c>
      <c r="AC57" s="10">
        <v>10.15</v>
      </c>
      <c r="AE57" s="138">
        <f t="shared" si="4"/>
        <v>-9.8579040852575406E-2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14.225200000000001</v>
      </c>
      <c r="T58" s="136" t="s">
        <v>110</v>
      </c>
      <c r="U58" s="130" t="s">
        <v>295</v>
      </c>
      <c r="W58" s="133">
        <v>42451</v>
      </c>
      <c r="X58" s="10">
        <v>11.26</v>
      </c>
      <c r="Y58" s="10">
        <v>11.58</v>
      </c>
      <c r="Z58" s="10">
        <v>11.25</v>
      </c>
      <c r="AA58" s="10">
        <v>11.31</v>
      </c>
      <c r="AB58" s="95">
        <v>22927100</v>
      </c>
      <c r="AC58" s="10">
        <v>11.26</v>
      </c>
      <c r="AE58" s="138">
        <f t="shared" si="4"/>
        <v>-1.0544815465729385E-2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14.091000000000001</v>
      </c>
      <c r="W59" s="133">
        <v>42450</v>
      </c>
      <c r="X59" s="10">
        <v>11.47</v>
      </c>
      <c r="Y59" s="10">
        <v>11.84</v>
      </c>
      <c r="Z59" s="10">
        <v>11.26</v>
      </c>
      <c r="AA59" s="10">
        <v>11.43</v>
      </c>
      <c r="AB59" s="95">
        <v>26579700</v>
      </c>
      <c r="AC59" s="10">
        <v>11.38</v>
      </c>
      <c r="AE59" s="138">
        <f t="shared" si="4"/>
        <v>-1.7271157167530138E-2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13.956800000000001</v>
      </c>
      <c r="W60" s="133">
        <v>42447</v>
      </c>
      <c r="X60" s="10">
        <v>11.72</v>
      </c>
      <c r="Y60" s="10">
        <v>11.88</v>
      </c>
      <c r="Z60" s="10">
        <v>11.2</v>
      </c>
      <c r="AA60" s="10">
        <v>11.63</v>
      </c>
      <c r="AB60" s="95">
        <v>41238300</v>
      </c>
      <c r="AC60" s="10">
        <v>11.58</v>
      </c>
      <c r="AE60" s="138">
        <f t="shared" si="4"/>
        <v>1.5789473684210575E-2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13.8226</v>
      </c>
      <c r="W61" s="133">
        <v>42446</v>
      </c>
      <c r="X61" s="10">
        <v>11.72</v>
      </c>
      <c r="Y61" s="10">
        <v>11.75</v>
      </c>
      <c r="Z61" s="10">
        <v>11.31</v>
      </c>
      <c r="AA61" s="10">
        <v>11.45</v>
      </c>
      <c r="AB61" s="95">
        <v>30781300</v>
      </c>
      <c r="AC61" s="10">
        <v>11.4</v>
      </c>
      <c r="AE61" s="138">
        <f t="shared" si="4"/>
        <v>-6.1028770706190727E-3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4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13.6884</v>
      </c>
      <c r="W62" s="133">
        <v>42445</v>
      </c>
      <c r="X62" s="10">
        <v>11.59</v>
      </c>
      <c r="Y62" s="10">
        <v>11.83</v>
      </c>
      <c r="Z62" s="10">
        <v>11.09</v>
      </c>
      <c r="AA62" s="10">
        <v>11.52</v>
      </c>
      <c r="AB62" s="95">
        <v>32600700</v>
      </c>
      <c r="AC62" s="10">
        <v>11.47</v>
      </c>
      <c r="AE62" s="138">
        <f t="shared" si="4"/>
        <v>1.8650088809946785E-2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4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13.5542</v>
      </c>
      <c r="W63" s="133">
        <v>42444</v>
      </c>
      <c r="X63" s="10">
        <v>10.85</v>
      </c>
      <c r="Y63" s="10">
        <v>11.31</v>
      </c>
      <c r="Z63" s="10">
        <v>10.6</v>
      </c>
      <c r="AA63" s="10">
        <v>11.31</v>
      </c>
      <c r="AB63" s="95">
        <v>23912100</v>
      </c>
      <c r="AC63" s="10">
        <v>11.26</v>
      </c>
      <c r="AE63" s="138">
        <f t="shared" si="4"/>
        <v>1.9927536231884035E-2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13.42</v>
      </c>
      <c r="W64" s="133">
        <v>42443</v>
      </c>
      <c r="X64" s="10">
        <v>10.86</v>
      </c>
      <c r="Y64" s="10">
        <v>11.32</v>
      </c>
      <c r="Z64" s="10">
        <v>10.68</v>
      </c>
      <c r="AA64" s="10">
        <v>11.09</v>
      </c>
      <c r="AB64" s="95">
        <v>28445000</v>
      </c>
      <c r="AC64" s="10">
        <v>11.04</v>
      </c>
      <c r="AE64" s="138">
        <f t="shared" si="4"/>
        <v>-6.3006300630062961E-3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13.2858</v>
      </c>
      <c r="W65" s="133">
        <v>42440</v>
      </c>
      <c r="X65" s="10">
        <v>11.14</v>
      </c>
      <c r="Y65" s="10">
        <v>11.35</v>
      </c>
      <c r="Z65" s="10">
        <v>10.95</v>
      </c>
      <c r="AA65" s="10">
        <v>11.16</v>
      </c>
      <c r="AB65" s="95">
        <v>31847000</v>
      </c>
      <c r="AC65" s="10">
        <v>11.11</v>
      </c>
      <c r="AE65" s="138">
        <f t="shared" si="4"/>
        <v>5.3080568720379029E-2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13.1516</v>
      </c>
      <c r="W66" s="133">
        <v>42439</v>
      </c>
      <c r="X66" s="10">
        <v>10.31</v>
      </c>
      <c r="Y66" s="10">
        <v>10.62</v>
      </c>
      <c r="Z66" s="10">
        <v>10.01</v>
      </c>
      <c r="AA66" s="10">
        <v>10.59</v>
      </c>
      <c r="AB66" s="95">
        <v>33998300</v>
      </c>
      <c r="AC66" s="10">
        <v>10.55</v>
      </c>
      <c r="AE66" s="138">
        <f t="shared" si="4"/>
        <v>1.053639846743315E-2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13.0174</v>
      </c>
      <c r="W67" s="133">
        <v>42438</v>
      </c>
      <c r="X67" s="10">
        <v>10.51</v>
      </c>
      <c r="Y67" s="10">
        <v>10.68</v>
      </c>
      <c r="Z67" s="10">
        <v>10.08</v>
      </c>
      <c r="AA67" s="10">
        <v>10.48</v>
      </c>
      <c r="AB67" s="95">
        <v>30862000</v>
      </c>
      <c r="AC67" s="10">
        <v>10.44</v>
      </c>
      <c r="AE67" s="138">
        <f t="shared" si="4"/>
        <v>3.5714285714285587E-2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12.883199999999999</v>
      </c>
      <c r="W68" s="133">
        <v>42437</v>
      </c>
      <c r="X68" s="10">
        <v>10.84</v>
      </c>
      <c r="Y68" s="10">
        <v>10.87</v>
      </c>
      <c r="Z68" s="10">
        <v>9.92</v>
      </c>
      <c r="AA68" s="10">
        <v>10.119999999999999</v>
      </c>
      <c r="AB68" s="95">
        <v>35596300</v>
      </c>
      <c r="AC68" s="10">
        <v>10.08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12.748999999999999</v>
      </c>
      <c r="W69" s="133" t="s">
        <v>123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12.614799999999999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12.480600000000001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12.346400000000001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4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12.212200000000001</v>
      </c>
    </row>
    <row r="74" spans="1:31" ht="15" customHeight="1" x14ac:dyDescent="0.25">
      <c r="B74" s="473" t="s">
        <v>206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4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12.077999999999999</v>
      </c>
    </row>
    <row r="75" spans="1:31" x14ac:dyDescent="0.25">
      <c r="B75" s="473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9" si="11">H75*I75-J75</f>
        <v>6574.86</v>
      </c>
      <c r="O75" s="83">
        <v>0.89</v>
      </c>
      <c r="P75" s="83">
        <f>O75*$Q$4</f>
        <v>11.9438</v>
      </c>
    </row>
    <row r="76" spans="1:31" x14ac:dyDescent="0.25">
      <c r="B76" s="473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11.8096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11.6754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11.5412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11.407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4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7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4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4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3" t="s">
        <v>227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1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1" x14ac:dyDescent="0.25">
      <c r="B98" s="471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1" x14ac:dyDescent="0.25">
      <c r="B99" s="471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1"/>
      <c r="C100" s="7">
        <v>1000</v>
      </c>
      <c r="D100" s="79">
        <v>10.185</v>
      </c>
      <c r="E100" s="44">
        <v>0</v>
      </c>
      <c r="F100" s="44">
        <f t="shared" si="10"/>
        <v>10185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1" t="s">
        <v>247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1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1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8" si="12">C115*D115+E115</f>
        <v>13920</v>
      </c>
    </row>
    <row r="116" spans="1:7" x14ac:dyDescent="0.25">
      <c r="A116" s="471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2" t="s">
        <v>265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2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2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1" t="s">
        <v>276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1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1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2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2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2:6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2:6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2:6" x14ac:dyDescent="0.25">
      <c r="C139" s="4"/>
      <c r="D139" s="254"/>
      <c r="E139" s="3"/>
      <c r="F139" s="3"/>
    </row>
    <row r="146" spans="1:13" x14ac:dyDescent="0.25">
      <c r="A146" s="32" t="s">
        <v>81</v>
      </c>
      <c r="B146" s="14"/>
      <c r="C146" s="73">
        <f>SUM(C2:C145)</f>
        <v>94658</v>
      </c>
      <c r="D146" s="18"/>
      <c r="E146" s="18"/>
      <c r="F146" s="18">
        <f>SUM(F2:F145)</f>
        <v>1306091.0290000001</v>
      </c>
      <c r="G146" s="14"/>
      <c r="H146" s="73">
        <f>SUM(H2:H145)</f>
        <v>85380</v>
      </c>
      <c r="I146" s="81"/>
      <c r="J146" s="18"/>
      <c r="K146" s="18">
        <f>SUM(K2:K145)</f>
        <v>1146054.7900000007</v>
      </c>
      <c r="L146" s="14"/>
      <c r="M146" s="18">
        <f>SUM(M2:M12)</f>
        <v>1334.4</v>
      </c>
    </row>
    <row r="147" spans="1:13" ht="15.75" thickBot="1" x14ac:dyDescent="0.3">
      <c r="A147" s="385" t="s">
        <v>228</v>
      </c>
      <c r="B147" s="386"/>
      <c r="C147" s="387">
        <f>SumByColor($A$147, C2:C145)</f>
        <v>85380</v>
      </c>
      <c r="D147" s="387"/>
      <c r="E147" s="387"/>
      <c r="F147" s="388">
        <f>SumByColor($A$147, F2:F145)</f>
        <v>1145955</v>
      </c>
      <c r="G147" s="387"/>
      <c r="H147" s="387">
        <f>SumByColor($A$147, H2:H103)</f>
        <v>85380</v>
      </c>
      <c r="I147" s="387"/>
      <c r="J147" s="387"/>
      <c r="K147" s="388">
        <f>SumByColor($A$147, K2:K145)</f>
        <v>1146068</v>
      </c>
      <c r="L147" s="387"/>
      <c r="M147" s="388">
        <f>SumByColor($A$147, M2:M145)</f>
        <v>1334</v>
      </c>
    </row>
    <row r="149" spans="1:13" x14ac:dyDescent="0.25">
      <c r="B149" s="199" t="s">
        <v>115</v>
      </c>
      <c r="C149" s="199" t="s">
        <v>154</v>
      </c>
      <c r="D149" s="209" t="s">
        <v>153</v>
      </c>
      <c r="E149" s="202" t="s">
        <v>155</v>
      </c>
      <c r="F149" s="203" t="s">
        <v>65</v>
      </c>
      <c r="G149" s="240" t="s">
        <v>159</v>
      </c>
      <c r="H149" s="203" t="s">
        <v>89</v>
      </c>
      <c r="I149" s="240" t="s">
        <v>165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131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131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131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131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51" si="23">IF(C199=0, D199, (E199-D199)/D199)</f>
        <v>-0.54327992879394738</v>
      </c>
      <c r="I199" s="360" t="s">
        <v>217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60" t="s">
        <v>216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51" si="24">C211*(E211-D211)</f>
        <v>-69928.587000000014</v>
      </c>
      <c r="G211" s="40">
        <f t="shared" ref="G211:G251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7" t="s">
        <v>266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3">
        <v>9678</v>
      </c>
      <c r="D247" s="384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>
        <v>42528</v>
      </c>
      <c r="C249" s="10">
        <v>7678</v>
      </c>
      <c r="D249" s="256">
        <v>17.759599999999999</v>
      </c>
      <c r="E249" s="40">
        <v>14.62</v>
      </c>
      <c r="F249" s="249">
        <f t="shared" si="24"/>
        <v>-24105.848799999996</v>
      </c>
      <c r="G249" s="40">
        <f t="shared" si="25"/>
        <v>136358.20879999999</v>
      </c>
      <c r="H249" s="244">
        <f t="shared" si="23"/>
        <v>-0.17678326088425414</v>
      </c>
      <c r="I249" s="40"/>
    </row>
    <row r="250" spans="2:9" x14ac:dyDescent="0.25">
      <c r="B250" s="201">
        <v>42529</v>
      </c>
      <c r="C250" s="10">
        <v>8168</v>
      </c>
      <c r="D250" s="256">
        <v>17.5654</v>
      </c>
      <c r="E250" s="40">
        <v>14.53</v>
      </c>
      <c r="F250" s="249">
        <f t="shared" si="24"/>
        <v>-24793.147200000007</v>
      </c>
      <c r="G250" s="40">
        <f t="shared" si="25"/>
        <v>143474.18720000001</v>
      </c>
      <c r="H250" s="244">
        <f t="shared" si="23"/>
        <v>-0.17280562924840887</v>
      </c>
      <c r="I250" s="40"/>
    </row>
    <row r="251" spans="2:9" x14ac:dyDescent="0.25">
      <c r="B251" s="201">
        <v>42531</v>
      </c>
      <c r="C251" s="275">
        <v>9278</v>
      </c>
      <c r="D251" s="300">
        <v>17.1052</v>
      </c>
      <c r="E251" s="40">
        <v>13.42</v>
      </c>
      <c r="F251" s="249">
        <f t="shared" si="24"/>
        <v>-34191.285600000003</v>
      </c>
      <c r="G251" s="40">
        <f t="shared" si="25"/>
        <v>158702.04560000001</v>
      </c>
      <c r="H251" s="244">
        <f t="shared" si="23"/>
        <v>-0.21544325702125669</v>
      </c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B96:B100"/>
    <mergeCell ref="B94:B95"/>
  </mergeCells>
  <conditionalFormatting sqref="F157:F256 H157:H256">
    <cfRule type="expression" dxfId="525" priority="26">
      <formula>F157&gt;0</formula>
    </cfRule>
    <cfRule type="expression" dxfId="524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3" priority="19">
      <formula>F150&gt;0</formula>
    </cfRule>
    <cfRule type="expression" dxfId="522" priority="20">
      <formula>F150&lt;0</formula>
    </cfRule>
  </conditionalFormatting>
  <conditionalFormatting sqref="H150:H156">
    <cfRule type="expression" dxfId="521" priority="15">
      <formula>H150&gt;0</formula>
    </cfRule>
    <cfRule type="expression" dxfId="520" priority="16">
      <formula>H150&lt;0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237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60</v>
      </c>
      <c r="T2" s="1"/>
      <c r="W2" s="133">
        <v>42530</v>
      </c>
      <c r="X2" s="10">
        <v>36.5</v>
      </c>
      <c r="Y2" s="10">
        <v>36.799999999999997</v>
      </c>
      <c r="Z2" s="10">
        <v>36.32</v>
      </c>
      <c r="AA2" s="10">
        <v>36.58</v>
      </c>
      <c r="AB2" s="95">
        <v>7080500</v>
      </c>
      <c r="AC2" s="10">
        <v>36.58</v>
      </c>
      <c r="AD2" s="2">
        <f>Y2-Z2</f>
        <v>0.47999999999999687</v>
      </c>
      <c r="AE2" s="138">
        <f>AC2/AC3-1</f>
        <v>1.6429353778750766E-3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30.757333333333328</v>
      </c>
      <c r="T3" s="1"/>
      <c r="W3" s="133">
        <v>42529</v>
      </c>
      <c r="X3" s="10">
        <v>36.31</v>
      </c>
      <c r="Y3" s="10">
        <v>36.700000000000003</v>
      </c>
      <c r="Z3" s="10">
        <v>36.17</v>
      </c>
      <c r="AA3" s="10">
        <v>36.520000000000003</v>
      </c>
      <c r="AB3" s="95">
        <v>5173000</v>
      </c>
      <c r="AC3" s="10">
        <v>36.520000000000003</v>
      </c>
      <c r="AD3" s="2">
        <f t="shared" ref="AD3:AD66" si="0">Y3-Z3</f>
        <v>0.53000000000000114</v>
      </c>
      <c r="AE3" s="138">
        <f t="shared" ref="AE3:AE66" si="1">AC3/AC4-1</f>
        <v>6.3378341140811756E-3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36.81</v>
      </c>
      <c r="T4" s="163"/>
      <c r="W4" s="133">
        <v>42528</v>
      </c>
      <c r="X4" s="10">
        <v>36.11</v>
      </c>
      <c r="Y4" s="10">
        <v>36.520000000000003</v>
      </c>
      <c r="Z4" s="10">
        <v>35.92</v>
      </c>
      <c r="AA4" s="10">
        <v>36.29</v>
      </c>
      <c r="AB4" s="95">
        <v>3572200</v>
      </c>
      <c r="AC4" s="10">
        <v>36.29</v>
      </c>
      <c r="AD4" s="2">
        <f t="shared" si="0"/>
        <v>0.60000000000000142</v>
      </c>
      <c r="AE4" s="138">
        <f t="shared" si="1"/>
        <v>7.4958356468628473E-3</v>
      </c>
    </row>
    <row r="5" spans="1:31" x14ac:dyDescent="0.25">
      <c r="B5" s="74">
        <v>42509</v>
      </c>
      <c r="C5" s="7">
        <v>100</v>
      </c>
      <c r="D5" s="44">
        <v>34.49</v>
      </c>
      <c r="E5" s="44">
        <v>0</v>
      </c>
      <c r="F5" s="44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2208.6000000000004</v>
      </c>
      <c r="W5" s="133">
        <v>42527</v>
      </c>
      <c r="X5" s="10">
        <v>36.22</v>
      </c>
      <c r="Y5" s="10">
        <v>36.42</v>
      </c>
      <c r="Z5" s="10">
        <v>35.99</v>
      </c>
      <c r="AA5" s="10">
        <v>36.020000000000003</v>
      </c>
      <c r="AB5" s="95">
        <v>3670000</v>
      </c>
      <c r="AC5" s="10">
        <v>36.020000000000003</v>
      </c>
      <c r="AD5" s="2">
        <f t="shared" si="0"/>
        <v>0.42999999999999972</v>
      </c>
      <c r="AE5" s="138">
        <f t="shared" si="1"/>
        <v>-6.3448275862068026E-3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1845.4399999999996</v>
      </c>
      <c r="W6" s="133">
        <v>42524</v>
      </c>
      <c r="X6" s="10">
        <v>36.200000000000003</v>
      </c>
      <c r="Y6" s="10">
        <v>36.35</v>
      </c>
      <c r="Z6" s="10">
        <v>36</v>
      </c>
      <c r="AA6" s="10">
        <v>36.25</v>
      </c>
      <c r="AB6" s="95">
        <v>4675100</v>
      </c>
      <c r="AC6" s="10">
        <v>36.25</v>
      </c>
      <c r="AD6" s="2">
        <f t="shared" si="0"/>
        <v>0.35000000000000142</v>
      </c>
      <c r="AE6" s="138">
        <f t="shared" si="1"/>
        <v>-5.2140504939626187E-3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205</v>
      </c>
      <c r="Q7" s="2">
        <f>Q10+Q8</f>
        <v>363.16000000000076</v>
      </c>
      <c r="R7" s="196"/>
      <c r="W7" s="133">
        <v>42523</v>
      </c>
      <c r="X7" s="10">
        <v>36.299999999999997</v>
      </c>
      <c r="Y7" s="10">
        <v>36.520000000000003</v>
      </c>
      <c r="Z7" s="10">
        <v>36.090000000000003</v>
      </c>
      <c r="AA7" s="10">
        <v>36.44</v>
      </c>
      <c r="AB7" s="95">
        <v>5360700</v>
      </c>
      <c r="AC7" s="10">
        <v>36.44</v>
      </c>
      <c r="AD7" s="2">
        <f t="shared" si="0"/>
        <v>0.42999999999999972</v>
      </c>
      <c r="AE7" s="138">
        <f t="shared" si="1"/>
        <v>5.4914881932988102E-4</v>
      </c>
    </row>
    <row r="8" spans="1:31" x14ac:dyDescent="0.25">
      <c r="H8" s="72"/>
      <c r="O8" s="11" t="s">
        <v>210</v>
      </c>
      <c r="P8" s="34"/>
      <c r="Q8" s="2">
        <f>K18+M18-F18+Q2*Q4</f>
        <v>363.16000000000076</v>
      </c>
      <c r="W8" s="133">
        <v>42522</v>
      </c>
      <c r="X8" s="10">
        <v>35.79</v>
      </c>
      <c r="Y8" s="10">
        <v>36.46</v>
      </c>
      <c r="Z8" s="10">
        <v>35.68</v>
      </c>
      <c r="AA8" s="10">
        <v>36.42</v>
      </c>
      <c r="AB8" s="95">
        <v>7861200</v>
      </c>
      <c r="AC8" s="10">
        <v>36.42</v>
      </c>
      <c r="AD8" s="2">
        <f t="shared" si="0"/>
        <v>0.78000000000000114</v>
      </c>
      <c r="AE8" s="138">
        <f t="shared" si="1"/>
        <v>1.8456375838926231E-2</v>
      </c>
    </row>
    <row r="9" spans="1:31" x14ac:dyDescent="0.25">
      <c r="H9" s="72"/>
      <c r="O9" s="11" t="s">
        <v>282</v>
      </c>
      <c r="Q9" s="138">
        <f>IF(Q2=0, 0, Q8/Q6)</f>
        <v>0.19678775793306791</v>
      </c>
      <c r="W9" s="133">
        <v>42521</v>
      </c>
      <c r="X9" s="10">
        <v>35.72</v>
      </c>
      <c r="Y9" s="10">
        <v>36.049999999999997</v>
      </c>
      <c r="Z9" s="10">
        <v>35.619999999999997</v>
      </c>
      <c r="AA9" s="10">
        <v>35.76</v>
      </c>
      <c r="AB9" s="95">
        <v>9414900</v>
      </c>
      <c r="AC9" s="10">
        <v>35.76</v>
      </c>
      <c r="AD9" s="2">
        <f t="shared" si="0"/>
        <v>0.42999999999999972</v>
      </c>
      <c r="AE9" s="138">
        <f t="shared" si="1"/>
        <v>1.4001680201622957E-3</v>
      </c>
    </row>
    <row r="10" spans="1:31" x14ac:dyDescent="0.25">
      <c r="H10" s="72"/>
      <c r="O10" s="11" t="s">
        <v>281</v>
      </c>
      <c r="P10" s="34"/>
      <c r="Q10" s="2">
        <f>M30</f>
        <v>0</v>
      </c>
      <c r="W10" s="133">
        <v>42517</v>
      </c>
      <c r="X10" s="10">
        <v>35.729999999999997</v>
      </c>
      <c r="Y10" s="10">
        <v>35.729999999999997</v>
      </c>
      <c r="Z10" s="10">
        <v>35.369999999999997</v>
      </c>
      <c r="AA10" s="10">
        <v>35.71</v>
      </c>
      <c r="AB10" s="95">
        <v>5271000</v>
      </c>
      <c r="AC10" s="10">
        <v>35.71</v>
      </c>
      <c r="AD10" s="2">
        <f t="shared" si="0"/>
        <v>0.35999999999999943</v>
      </c>
      <c r="AE10" s="138">
        <f t="shared" si="1"/>
        <v>3.3717336330429948E-3</v>
      </c>
    </row>
    <row r="11" spans="1:31" x14ac:dyDescent="0.25">
      <c r="H11" s="72"/>
      <c r="O11" s="11" t="s">
        <v>197</v>
      </c>
      <c r="P11" s="34"/>
      <c r="Q11" s="138">
        <f>VALUE(TRIM(CLEAN(MID(U58, FIND("(", U58)+1, 5))))</f>
        <v>1.17E-2</v>
      </c>
      <c r="W11" s="133">
        <v>42516</v>
      </c>
      <c r="X11" s="10">
        <v>34.99</v>
      </c>
      <c r="Y11" s="10">
        <v>35.71</v>
      </c>
      <c r="Z11" s="10">
        <v>34.950000000000003</v>
      </c>
      <c r="AA11" s="10">
        <v>35.590000000000003</v>
      </c>
      <c r="AB11" s="95">
        <v>6599500</v>
      </c>
      <c r="AC11" s="10">
        <v>35.590000000000003</v>
      </c>
      <c r="AD11" s="2">
        <f t="shared" si="0"/>
        <v>0.75999999999999801</v>
      </c>
      <c r="AE11" s="138">
        <f t="shared" si="1"/>
        <v>1.8603319977103849E-2</v>
      </c>
    </row>
    <row r="12" spans="1:31" x14ac:dyDescent="0.25">
      <c r="H12" s="72"/>
      <c r="W12" s="133">
        <v>42515</v>
      </c>
      <c r="X12" s="10">
        <v>35.549999999999997</v>
      </c>
      <c r="Y12" s="10">
        <v>35.69</v>
      </c>
      <c r="Z12" s="10">
        <v>34.83</v>
      </c>
      <c r="AA12" s="10">
        <v>34.94</v>
      </c>
      <c r="AB12" s="95">
        <v>6992700</v>
      </c>
      <c r="AC12" s="10">
        <v>34.94</v>
      </c>
      <c r="AD12" s="2">
        <f t="shared" si="0"/>
        <v>0.85999999999999943</v>
      </c>
      <c r="AE12" s="138">
        <f t="shared" si="1"/>
        <v>-1.6328828828829023E-2</v>
      </c>
    </row>
    <row r="13" spans="1:31" x14ac:dyDescent="0.25">
      <c r="H13" s="72"/>
      <c r="W13" s="133">
        <v>42514</v>
      </c>
      <c r="X13" s="10">
        <v>34.82</v>
      </c>
      <c r="Y13" s="10">
        <v>35.549999999999997</v>
      </c>
      <c r="Z13" s="10">
        <v>34.79</v>
      </c>
      <c r="AA13" s="10">
        <v>35.520000000000003</v>
      </c>
      <c r="AB13" s="95">
        <v>7771600</v>
      </c>
      <c r="AC13" s="10">
        <v>35.520000000000003</v>
      </c>
      <c r="AD13" s="2">
        <f t="shared" si="0"/>
        <v>0.75999999999999801</v>
      </c>
      <c r="AE13" s="138">
        <f t="shared" si="1"/>
        <v>2.0689655172414056E-2</v>
      </c>
    </row>
    <row r="14" spans="1:31" x14ac:dyDescent="0.25">
      <c r="H14" s="72"/>
      <c r="W14" s="133">
        <v>42513</v>
      </c>
      <c r="X14" s="10">
        <v>34.65</v>
      </c>
      <c r="Y14" s="10">
        <v>34.950000000000003</v>
      </c>
      <c r="Z14" s="10">
        <v>34.619999999999997</v>
      </c>
      <c r="AA14" s="10">
        <v>34.799999999999997</v>
      </c>
      <c r="AB14" s="95">
        <v>5933500</v>
      </c>
      <c r="AC14" s="10">
        <v>34.799999999999997</v>
      </c>
      <c r="AD14" s="2">
        <f t="shared" si="0"/>
        <v>0.3300000000000054</v>
      </c>
      <c r="AE14" s="138">
        <f t="shared" si="1"/>
        <v>5.199306759098743E-3</v>
      </c>
    </row>
    <row r="15" spans="1:31" x14ac:dyDescent="0.25">
      <c r="H15" s="72"/>
      <c r="W15" s="133">
        <v>42510</v>
      </c>
      <c r="X15" s="10">
        <v>34.950000000000003</v>
      </c>
      <c r="Y15" s="10">
        <v>34.950000000000003</v>
      </c>
      <c r="Z15" s="10">
        <v>34.47</v>
      </c>
      <c r="AA15" s="10">
        <v>34.619999999999997</v>
      </c>
      <c r="AB15" s="95">
        <v>6173400</v>
      </c>
      <c r="AC15" s="10">
        <v>34.619999999999997</v>
      </c>
      <c r="AD15" s="2">
        <f t="shared" si="0"/>
        <v>0.48000000000000398</v>
      </c>
      <c r="AE15" s="138">
        <f t="shared" si="1"/>
        <v>-6.0292850990525393E-3</v>
      </c>
    </row>
    <row r="16" spans="1:31" x14ac:dyDescent="0.25">
      <c r="H16" s="72"/>
      <c r="W16" s="133">
        <v>42509</v>
      </c>
      <c r="X16" s="10">
        <v>34.49</v>
      </c>
      <c r="Y16" s="10">
        <v>34.909999999999997</v>
      </c>
      <c r="Z16" s="10">
        <v>34.299999999999997</v>
      </c>
      <c r="AA16" s="10">
        <v>34.83</v>
      </c>
      <c r="AB16" s="95">
        <v>8330400</v>
      </c>
      <c r="AC16" s="10">
        <v>34.83</v>
      </c>
      <c r="AD16" s="2">
        <f t="shared" si="0"/>
        <v>0.60999999999999943</v>
      </c>
      <c r="AE16" s="138">
        <f t="shared" si="1"/>
        <v>1.338376491125981E-2</v>
      </c>
    </row>
    <row r="17" spans="1:31" x14ac:dyDescent="0.25">
      <c r="W17" s="133">
        <v>42508</v>
      </c>
      <c r="X17" s="10">
        <v>34.299999999999997</v>
      </c>
      <c r="Y17" s="10">
        <v>34.49</v>
      </c>
      <c r="Z17" s="10">
        <v>33.619999999999997</v>
      </c>
      <c r="AA17" s="10">
        <v>34.369999999999997</v>
      </c>
      <c r="AB17" s="95">
        <v>9784600</v>
      </c>
      <c r="AC17" s="10">
        <v>34.369999999999997</v>
      </c>
      <c r="AD17" s="2">
        <f t="shared" si="0"/>
        <v>0.87000000000000455</v>
      </c>
      <c r="AE17" s="138">
        <f t="shared" si="1"/>
        <v>-2.6117237376669378E-3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42507</v>
      </c>
      <c r="X18" s="10">
        <v>34.64</v>
      </c>
      <c r="Y18" s="10">
        <v>34.82</v>
      </c>
      <c r="Z18" s="10">
        <v>34.31</v>
      </c>
      <c r="AA18" s="10">
        <v>34.46</v>
      </c>
      <c r="AB18" s="95">
        <v>5443900</v>
      </c>
      <c r="AC18" s="10">
        <v>34.46</v>
      </c>
      <c r="AD18" s="2">
        <f t="shared" si="0"/>
        <v>0.50999999999999801</v>
      </c>
      <c r="AE18" s="138">
        <f t="shared" si="1"/>
        <v>-8.6306098964326061E-3</v>
      </c>
    </row>
    <row r="19" spans="1:31" x14ac:dyDescent="0.25">
      <c r="W19" s="133">
        <v>42506</v>
      </c>
      <c r="X19" s="10">
        <v>34.79</v>
      </c>
      <c r="Y19" s="10">
        <v>35.04</v>
      </c>
      <c r="Z19" s="10">
        <v>34.42</v>
      </c>
      <c r="AA19" s="10">
        <v>34.76</v>
      </c>
      <c r="AB19" s="95">
        <v>5932900</v>
      </c>
      <c r="AC19" s="10">
        <v>34.76</v>
      </c>
      <c r="AD19" s="2">
        <f t="shared" si="0"/>
        <v>0.61999999999999744</v>
      </c>
      <c r="AE19" s="138">
        <f t="shared" si="1"/>
        <v>-2.8686173264487191E-3</v>
      </c>
    </row>
    <row r="20" spans="1:31" x14ac:dyDescent="0.25">
      <c r="W20" s="133">
        <v>42503</v>
      </c>
      <c r="X20" s="10">
        <v>34.72</v>
      </c>
      <c r="Y20" s="10">
        <v>35.200000000000003</v>
      </c>
      <c r="Z20" s="10">
        <v>34.69</v>
      </c>
      <c r="AA20" s="10">
        <v>34.86</v>
      </c>
      <c r="AB20" s="95">
        <v>6262900</v>
      </c>
      <c r="AC20" s="10">
        <v>34.86</v>
      </c>
      <c r="AD20" s="2">
        <f t="shared" si="0"/>
        <v>0.51000000000000512</v>
      </c>
      <c r="AE20" s="138">
        <f t="shared" si="1"/>
        <v>-8.5984522785897965E-4</v>
      </c>
    </row>
    <row r="21" spans="1:31" x14ac:dyDescent="0.25">
      <c r="W21" s="133">
        <v>42502</v>
      </c>
      <c r="X21" s="10">
        <v>34.770000000000003</v>
      </c>
      <c r="Y21" s="10">
        <v>35.1</v>
      </c>
      <c r="Z21" s="10">
        <v>34.51</v>
      </c>
      <c r="AA21" s="10">
        <v>34.89</v>
      </c>
      <c r="AB21" s="95">
        <v>4972800</v>
      </c>
      <c r="AC21" s="10">
        <v>34.89</v>
      </c>
      <c r="AD21" s="2">
        <f t="shared" si="0"/>
        <v>0.59000000000000341</v>
      </c>
      <c r="AE21" s="138">
        <f t="shared" si="1"/>
        <v>5.1858254105445756E-3</v>
      </c>
    </row>
    <row r="22" spans="1:31" x14ac:dyDescent="0.25">
      <c r="W22" s="133">
        <v>42501</v>
      </c>
      <c r="X22" s="10">
        <v>34.979999999999997</v>
      </c>
      <c r="Y22" s="10">
        <v>35.19</v>
      </c>
      <c r="Z22" s="10">
        <v>34.700000000000003</v>
      </c>
      <c r="AA22" s="10">
        <v>34.71</v>
      </c>
      <c r="AB22" s="95">
        <v>5619600</v>
      </c>
      <c r="AC22" s="10">
        <v>34.71</v>
      </c>
      <c r="AD22" s="2">
        <f t="shared" si="0"/>
        <v>0.48999999999999488</v>
      </c>
      <c r="AE22" s="138" t="e">
        <f t="shared" si="1"/>
        <v>#DIV/0!</v>
      </c>
    </row>
    <row r="23" spans="1:31" x14ac:dyDescent="0.25">
      <c r="W23" s="133">
        <v>42501</v>
      </c>
      <c r="X23" s="10" t="s">
        <v>189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42500</v>
      </c>
      <c r="X24" s="10">
        <v>35.44</v>
      </c>
      <c r="Y24" s="10">
        <v>35.57</v>
      </c>
      <c r="Z24" s="10">
        <v>34.97</v>
      </c>
      <c r="AA24" s="10">
        <v>35.24</v>
      </c>
      <c r="AB24" s="95">
        <v>7819500</v>
      </c>
      <c r="AC24" s="10">
        <v>35.14</v>
      </c>
      <c r="AD24" s="2">
        <f t="shared" si="0"/>
        <v>0.60000000000000142</v>
      </c>
      <c r="AE24" s="138">
        <f t="shared" si="1"/>
        <v>-1.6512734396865292E-2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5" si="2">C25*(E25-D25)</f>
        <v>-33.800000000000097</v>
      </c>
      <c r="G25" s="40">
        <f t="shared" ref="G25:G35" si="3">D25*C25</f>
        <v>3591.7999999999997</v>
      </c>
      <c r="H25" s="243">
        <f t="shared" ref="H25:H35" si="4">(E25-D25)/D25</f>
        <v>-9.410323514672336E-3</v>
      </c>
      <c r="I25" s="40"/>
      <c r="W25" s="133">
        <v>42499</v>
      </c>
      <c r="X25" s="10">
        <v>34.799999999999997</v>
      </c>
      <c r="Y25" s="10">
        <v>35.89</v>
      </c>
      <c r="Z25" s="10">
        <v>34.56</v>
      </c>
      <c r="AA25" s="10">
        <v>35.840000000000003</v>
      </c>
      <c r="AB25" s="95">
        <v>8410100</v>
      </c>
      <c r="AC25" s="10">
        <v>35.729999999999997</v>
      </c>
      <c r="AD25" s="2">
        <f t="shared" si="0"/>
        <v>1.3299999999999983</v>
      </c>
      <c r="AE25" s="138">
        <f t="shared" si="1"/>
        <v>3.7155297532655895E-2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42496</v>
      </c>
      <c r="X26" s="10">
        <v>34.89</v>
      </c>
      <c r="Y26" s="10">
        <v>34.99</v>
      </c>
      <c r="Z26" s="10">
        <v>34.229999999999997</v>
      </c>
      <c r="AA26" s="10">
        <v>34.549999999999997</v>
      </c>
      <c r="AB26" s="95">
        <v>5042700</v>
      </c>
      <c r="AC26" s="10">
        <v>34.450000000000003</v>
      </c>
      <c r="AD26" s="2">
        <f t="shared" si="0"/>
        <v>0.76000000000000512</v>
      </c>
      <c r="AE26" s="138">
        <f t="shared" si="1"/>
        <v>-1.0626076967260145E-2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42495</v>
      </c>
      <c r="X27" s="10">
        <v>34.479999999999997</v>
      </c>
      <c r="Y27" s="10">
        <v>34.99</v>
      </c>
      <c r="Z27" s="10">
        <v>34.22</v>
      </c>
      <c r="AA27" s="10">
        <v>34.92</v>
      </c>
      <c r="AB27" s="95">
        <v>11364400</v>
      </c>
      <c r="AC27" s="10">
        <v>34.82</v>
      </c>
      <c r="AD27" s="2">
        <f t="shared" si="0"/>
        <v>0.77000000000000313</v>
      </c>
      <c r="AE27" s="138">
        <f t="shared" si="1"/>
        <v>-2.2922636103150928E-3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42494</v>
      </c>
      <c r="X28" s="10">
        <v>35.03</v>
      </c>
      <c r="Y28" s="10">
        <v>35.08</v>
      </c>
      <c r="Z28" s="10">
        <v>34.19</v>
      </c>
      <c r="AA28" s="10">
        <v>35</v>
      </c>
      <c r="AB28" s="95">
        <v>8048200</v>
      </c>
      <c r="AC28" s="10">
        <v>34.9</v>
      </c>
      <c r="AD28" s="2">
        <f t="shared" si="0"/>
        <v>0.89000000000000057</v>
      </c>
      <c r="AE28" s="138">
        <f t="shared" si="1"/>
        <v>-5.6980056980058258E-3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42493</v>
      </c>
      <c r="X29" s="10">
        <v>35.18</v>
      </c>
      <c r="Y29" s="10">
        <v>35.39</v>
      </c>
      <c r="Z29" s="10">
        <v>35.090000000000003</v>
      </c>
      <c r="AA29" s="10">
        <v>35.200000000000003</v>
      </c>
      <c r="AB29" s="95">
        <v>6469200</v>
      </c>
      <c r="AC29" s="10">
        <v>35.1</v>
      </c>
      <c r="AD29" s="2">
        <f t="shared" si="0"/>
        <v>0.29999999999999716</v>
      </c>
      <c r="AE29" s="138">
        <f t="shared" si="1"/>
        <v>-6.2287655719138746E-3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42492</v>
      </c>
      <c r="X30" s="10">
        <v>35.520000000000003</v>
      </c>
      <c r="Y30" s="10">
        <v>35.56</v>
      </c>
      <c r="Z30" s="10">
        <v>35.159999999999997</v>
      </c>
      <c r="AA30" s="10">
        <v>35.43</v>
      </c>
      <c r="AB30" s="95">
        <v>9010600</v>
      </c>
      <c r="AC30" s="10">
        <v>35.32</v>
      </c>
      <c r="AD30" s="2">
        <f t="shared" si="0"/>
        <v>0.40000000000000568</v>
      </c>
      <c r="AE30" s="138">
        <f t="shared" si="1"/>
        <v>1.1337868480725266E-3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42489</v>
      </c>
      <c r="X31" s="10">
        <v>35.67</v>
      </c>
      <c r="Y31" s="10">
        <v>35.71</v>
      </c>
      <c r="Z31" s="10">
        <v>34.78</v>
      </c>
      <c r="AA31" s="10">
        <v>35.39</v>
      </c>
      <c r="AB31" s="95">
        <v>8253900</v>
      </c>
      <c r="AC31" s="10">
        <v>35.28</v>
      </c>
      <c r="AD31" s="2">
        <f t="shared" si="0"/>
        <v>0.92999999999999972</v>
      </c>
      <c r="AE31" s="138">
        <f t="shared" si="1"/>
        <v>-1.4800335101926909E-2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42488</v>
      </c>
      <c r="X32" s="10">
        <v>36.130000000000003</v>
      </c>
      <c r="Y32" s="10">
        <v>36.64</v>
      </c>
      <c r="Z32" s="10">
        <v>35.799999999999997</v>
      </c>
      <c r="AA32" s="10">
        <v>35.92</v>
      </c>
      <c r="AB32" s="95">
        <v>5912200</v>
      </c>
      <c r="AC32" s="10">
        <v>35.81</v>
      </c>
      <c r="AD32" s="2">
        <f t="shared" si="0"/>
        <v>0.84000000000000341</v>
      </c>
      <c r="AE32" s="138">
        <f t="shared" si="1"/>
        <v>-1.0773480662983448E-2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42487</v>
      </c>
      <c r="X33" s="10">
        <v>36.479999999999997</v>
      </c>
      <c r="Y33" s="10">
        <v>36.71</v>
      </c>
      <c r="Z33" s="10">
        <v>36.18</v>
      </c>
      <c r="AA33" s="10">
        <v>36.31</v>
      </c>
      <c r="AB33" s="95">
        <v>4874000</v>
      </c>
      <c r="AC33" s="10">
        <v>36.200000000000003</v>
      </c>
      <c r="AD33" s="2">
        <f t="shared" si="0"/>
        <v>0.53000000000000114</v>
      </c>
      <c r="AE33" s="138">
        <f t="shared" si="1"/>
        <v>-2.4800220446402621E-3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42486</v>
      </c>
      <c r="X34" s="10">
        <v>36.74</v>
      </c>
      <c r="Y34" s="10">
        <v>37.11</v>
      </c>
      <c r="Z34" s="10">
        <v>36.29</v>
      </c>
      <c r="AA34" s="10">
        <v>36.4</v>
      </c>
      <c r="AB34" s="95">
        <v>6247300</v>
      </c>
      <c r="AC34" s="10">
        <v>36.29</v>
      </c>
      <c r="AD34" s="2">
        <f t="shared" si="0"/>
        <v>0.82000000000000028</v>
      </c>
      <c r="AE34" s="138">
        <f t="shared" si="1"/>
        <v>-1.009274413529726E-2</v>
      </c>
    </row>
    <row r="35" spans="2:31" x14ac:dyDescent="0.25">
      <c r="B35" s="201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3">
        <f t="shared" si="4"/>
        <v>0.1968007282894951</v>
      </c>
      <c r="I35" s="40"/>
      <c r="W35" s="133">
        <v>42485</v>
      </c>
      <c r="X35" s="10">
        <v>35.450000000000003</v>
      </c>
      <c r="Y35" s="10">
        <v>36.85</v>
      </c>
      <c r="Z35" s="10">
        <v>35.39</v>
      </c>
      <c r="AA35" s="10">
        <v>36.770000000000003</v>
      </c>
      <c r="AB35" s="95">
        <v>9599800</v>
      </c>
      <c r="AC35" s="10">
        <v>36.659999999999997</v>
      </c>
      <c r="AD35" s="2">
        <f t="shared" si="0"/>
        <v>1.4600000000000009</v>
      </c>
      <c r="AE35" s="138">
        <f t="shared" si="1"/>
        <v>3.354947843247813E-2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36.36</v>
      </c>
      <c r="Y36" s="10">
        <v>36.54</v>
      </c>
      <c r="Z36" s="10">
        <v>35.130000000000003</v>
      </c>
      <c r="AA36" s="10">
        <v>35.58</v>
      </c>
      <c r="AB36" s="95">
        <v>12971600</v>
      </c>
      <c r="AC36" s="10">
        <v>35.47</v>
      </c>
      <c r="AD36" s="2">
        <f t="shared" si="0"/>
        <v>1.4099999999999966</v>
      </c>
      <c r="AE36" s="138">
        <f t="shared" si="1"/>
        <v>-2.447744774477445E-2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42481</v>
      </c>
      <c r="X37" s="10">
        <v>36.950000000000003</v>
      </c>
      <c r="Y37" s="10">
        <v>37.01</v>
      </c>
      <c r="Z37" s="10">
        <v>36.33</v>
      </c>
      <c r="AA37" s="10">
        <v>36.47</v>
      </c>
      <c r="AB37" s="95">
        <v>7719100</v>
      </c>
      <c r="AC37" s="10">
        <v>36.36</v>
      </c>
      <c r="AD37" s="2">
        <f t="shared" si="0"/>
        <v>0.67999999999999972</v>
      </c>
      <c r="AE37" s="138">
        <f t="shared" si="1"/>
        <v>-1.3029315960912169E-2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36.369999999999997</v>
      </c>
      <c r="Y38" s="10">
        <v>37.340000000000003</v>
      </c>
      <c r="Z38" s="10">
        <v>36.270000000000003</v>
      </c>
      <c r="AA38" s="10">
        <v>36.950000000000003</v>
      </c>
      <c r="AB38" s="95">
        <v>8870600</v>
      </c>
      <c r="AC38" s="10">
        <v>36.840000000000003</v>
      </c>
      <c r="AD38" s="2">
        <f t="shared" si="0"/>
        <v>1.0700000000000003</v>
      </c>
      <c r="AE38" s="138">
        <f t="shared" si="1"/>
        <v>1.9933554817275878E-2</v>
      </c>
    </row>
    <row r="39" spans="2:31" x14ac:dyDescent="0.25">
      <c r="W39" s="133">
        <v>42479</v>
      </c>
      <c r="X39" s="10">
        <v>36.78</v>
      </c>
      <c r="Y39" s="10">
        <v>36.78</v>
      </c>
      <c r="Z39" s="10">
        <v>36.1</v>
      </c>
      <c r="AA39" s="10">
        <v>36.229999999999997</v>
      </c>
      <c r="AB39" s="95">
        <v>11313200</v>
      </c>
      <c r="AC39" s="10">
        <v>36.119999999999997</v>
      </c>
      <c r="AD39" s="2">
        <f t="shared" si="0"/>
        <v>0.67999999999999972</v>
      </c>
      <c r="AE39" s="138">
        <f t="shared" si="1"/>
        <v>-1.2305168170631764E-2</v>
      </c>
    </row>
    <row r="40" spans="2:31" ht="20.25" thickBot="1" x14ac:dyDescent="0.35">
      <c r="O40" s="470" t="s">
        <v>78</v>
      </c>
      <c r="P40" s="470"/>
      <c r="W40" s="133">
        <v>42478</v>
      </c>
      <c r="X40" s="10">
        <v>36.61</v>
      </c>
      <c r="Y40" s="10">
        <v>36.74</v>
      </c>
      <c r="Z40" s="10">
        <v>36.25</v>
      </c>
      <c r="AA40" s="10">
        <v>36.68</v>
      </c>
      <c r="AB40" s="95">
        <v>8881500</v>
      </c>
      <c r="AC40" s="10">
        <v>36.57</v>
      </c>
      <c r="AD40" s="2">
        <f t="shared" si="0"/>
        <v>0.49000000000000199</v>
      </c>
      <c r="AE40" s="138">
        <f t="shared" si="1"/>
        <v>-6.2499999999998668E-3</v>
      </c>
    </row>
    <row r="41" spans="2:31" ht="15.75" thickTop="1" x14ac:dyDescent="0.25">
      <c r="O41" s="83">
        <v>1.1000000000000001</v>
      </c>
      <c r="P41" s="83">
        <f>O41*$Q$4</f>
        <v>40.491000000000007</v>
      </c>
      <c r="Q41" s="2"/>
      <c r="W41" s="133">
        <v>42475</v>
      </c>
      <c r="X41" s="10">
        <v>37.17</v>
      </c>
      <c r="Y41" s="10">
        <v>37.32</v>
      </c>
      <c r="Z41" s="10">
        <v>36.71</v>
      </c>
      <c r="AA41" s="10">
        <v>36.909999999999997</v>
      </c>
      <c r="AB41" s="95">
        <v>7510800</v>
      </c>
      <c r="AC41" s="10">
        <v>36.799999999999997</v>
      </c>
      <c r="AD41" s="2">
        <f t="shared" si="0"/>
        <v>0.60999999999999943</v>
      </c>
      <c r="AE41" s="138">
        <f t="shared" si="1"/>
        <v>-4.3290043290044045E-3</v>
      </c>
    </row>
    <row r="42" spans="2:31" ht="20.25" thickBot="1" x14ac:dyDescent="0.35">
      <c r="O42" s="83">
        <v>1.0900000000000001</v>
      </c>
      <c r="P42" s="83">
        <f t="shared" ref="P42:P61" si="5">O42*$Q$4</f>
        <v>40.122900000000008</v>
      </c>
      <c r="Q42" s="2"/>
      <c r="T42" s="91" t="s">
        <v>114</v>
      </c>
      <c r="W42" s="133">
        <v>42474</v>
      </c>
      <c r="X42" s="10">
        <v>37.49</v>
      </c>
      <c r="Y42" s="10">
        <v>37.590000000000003</v>
      </c>
      <c r="Z42" s="10">
        <v>37.01</v>
      </c>
      <c r="AA42" s="10">
        <v>37.07</v>
      </c>
      <c r="AB42" s="95">
        <v>5995000</v>
      </c>
      <c r="AC42" s="10">
        <v>36.96</v>
      </c>
      <c r="AD42" s="2">
        <f t="shared" si="0"/>
        <v>0.5800000000000054</v>
      </c>
      <c r="AE42" s="138">
        <f t="shared" si="1"/>
        <v>-2.0927152317880782E-2</v>
      </c>
    </row>
    <row r="43" spans="2:31" ht="15.75" thickTop="1" x14ac:dyDescent="0.25">
      <c r="O43" s="83">
        <v>1.08</v>
      </c>
      <c r="P43" s="83">
        <f t="shared" si="5"/>
        <v>39.754800000000003</v>
      </c>
      <c r="Q43" s="2"/>
      <c r="T43" s="128" t="s">
        <v>99</v>
      </c>
      <c r="U43" s="98">
        <v>36.520000000000003</v>
      </c>
      <c r="W43" s="133">
        <v>42473</v>
      </c>
      <c r="X43" s="10">
        <v>37.39</v>
      </c>
      <c r="Y43" s="10">
        <v>37.880000000000003</v>
      </c>
      <c r="Z43" s="10">
        <v>37.299999999999997</v>
      </c>
      <c r="AA43" s="10">
        <v>37.86</v>
      </c>
      <c r="AB43" s="95">
        <v>5486800</v>
      </c>
      <c r="AC43" s="10">
        <v>37.75</v>
      </c>
      <c r="AD43" s="2">
        <f t="shared" si="0"/>
        <v>0.5800000000000054</v>
      </c>
      <c r="AE43" s="138">
        <f t="shared" si="1"/>
        <v>1.8893387314440124E-2</v>
      </c>
    </row>
    <row r="44" spans="2:31" x14ac:dyDescent="0.25">
      <c r="O44" s="83">
        <v>1.07</v>
      </c>
      <c r="P44" s="83">
        <f t="shared" si="5"/>
        <v>39.386700000000005</v>
      </c>
      <c r="Q44" s="2"/>
      <c r="T44" s="93" t="s">
        <v>100</v>
      </c>
      <c r="U44" s="88">
        <v>36.5</v>
      </c>
      <c r="W44" s="133">
        <v>42472</v>
      </c>
      <c r="X44" s="10">
        <v>37.200000000000003</v>
      </c>
      <c r="Y44" s="10">
        <v>37.32</v>
      </c>
      <c r="Z44" s="10">
        <v>36.9</v>
      </c>
      <c r="AA44" s="10">
        <v>37.159999999999997</v>
      </c>
      <c r="AB44" s="95">
        <v>6000700</v>
      </c>
      <c r="AC44" s="10">
        <v>37.049999999999997</v>
      </c>
      <c r="AD44" s="2">
        <f t="shared" si="0"/>
        <v>0.42000000000000171</v>
      </c>
      <c r="AE44" s="138">
        <f t="shared" si="1"/>
        <v>-2.6983270372382684E-4</v>
      </c>
    </row>
    <row r="45" spans="2:31" x14ac:dyDescent="0.25">
      <c r="O45" s="83">
        <v>1.06</v>
      </c>
      <c r="P45" s="83">
        <f t="shared" si="5"/>
        <v>39.018600000000006</v>
      </c>
      <c r="Q45" s="2"/>
      <c r="T45" s="93" t="s">
        <v>101</v>
      </c>
      <c r="U45" s="88" t="s">
        <v>469</v>
      </c>
      <c r="W45" s="133">
        <v>42471</v>
      </c>
      <c r="X45" s="10">
        <v>38</v>
      </c>
      <c r="Y45" s="10">
        <v>38.090000000000003</v>
      </c>
      <c r="Z45" s="10">
        <v>37.130000000000003</v>
      </c>
      <c r="AA45" s="10">
        <v>37.17</v>
      </c>
      <c r="AB45" s="95">
        <v>7051400</v>
      </c>
      <c r="AC45" s="10">
        <v>37.06</v>
      </c>
      <c r="AD45" s="2">
        <f t="shared" si="0"/>
        <v>0.96000000000000085</v>
      </c>
      <c r="AE45" s="138">
        <f t="shared" si="1"/>
        <v>-2.1647307286166817E-2</v>
      </c>
    </row>
    <row r="46" spans="2:31" x14ac:dyDescent="0.25">
      <c r="O46" s="83">
        <v>1.05</v>
      </c>
      <c r="P46" s="83">
        <f t="shared" si="5"/>
        <v>38.650500000000001</v>
      </c>
      <c r="Q46" s="2"/>
      <c r="T46" s="93" t="s">
        <v>102</v>
      </c>
      <c r="U46" s="88" t="s">
        <v>470</v>
      </c>
      <c r="W46" s="133">
        <v>42468</v>
      </c>
      <c r="X46" s="10">
        <v>38.200000000000003</v>
      </c>
      <c r="Y46" s="10">
        <v>38.35</v>
      </c>
      <c r="Z46" s="10">
        <v>37.93</v>
      </c>
      <c r="AA46" s="10">
        <v>37.99</v>
      </c>
      <c r="AB46" s="95">
        <v>7832900</v>
      </c>
      <c r="AC46" s="10">
        <v>37.880000000000003</v>
      </c>
      <c r="AD46" s="2">
        <f t="shared" si="0"/>
        <v>0.42000000000000171</v>
      </c>
      <c r="AE46" s="138">
        <f t="shared" si="1"/>
        <v>-4.729374671571196E-3</v>
      </c>
    </row>
    <row r="47" spans="2:31" x14ac:dyDescent="0.25">
      <c r="O47" s="83">
        <v>1.04</v>
      </c>
      <c r="P47" s="83">
        <f t="shared" si="5"/>
        <v>38.282400000000003</v>
      </c>
      <c r="Q47" s="2"/>
      <c r="T47" s="93" t="s">
        <v>103</v>
      </c>
      <c r="U47" s="88">
        <v>41.91</v>
      </c>
      <c r="W47" s="133">
        <v>42467</v>
      </c>
      <c r="X47" s="10">
        <v>38.86</v>
      </c>
      <c r="Y47" s="10">
        <v>39.15</v>
      </c>
      <c r="Z47" s="10">
        <v>38.03</v>
      </c>
      <c r="AA47" s="10">
        <v>38.17</v>
      </c>
      <c r="AB47" s="95">
        <v>6941300</v>
      </c>
      <c r="AC47" s="10">
        <v>38.06</v>
      </c>
      <c r="AD47" s="2">
        <f t="shared" si="0"/>
        <v>1.1199999999999974</v>
      </c>
      <c r="AE47" s="138">
        <f t="shared" si="1"/>
        <v>-2.31006160164271E-2</v>
      </c>
    </row>
    <row r="48" spans="2:31" x14ac:dyDescent="0.25">
      <c r="O48" s="83">
        <v>1.03</v>
      </c>
      <c r="P48" s="83">
        <f t="shared" si="5"/>
        <v>37.914300000000004</v>
      </c>
      <c r="Q48" s="2"/>
      <c r="T48" s="93" t="s">
        <v>104</v>
      </c>
      <c r="U48" s="88">
        <v>0.84700500000000001</v>
      </c>
      <c r="W48" s="133">
        <v>42466</v>
      </c>
      <c r="X48" s="10">
        <v>38.22</v>
      </c>
      <c r="Y48" s="10">
        <v>39.22</v>
      </c>
      <c r="Z48" s="10">
        <v>38.22</v>
      </c>
      <c r="AA48" s="10">
        <v>39.08</v>
      </c>
      <c r="AB48" s="95">
        <v>9143500</v>
      </c>
      <c r="AC48" s="10">
        <v>38.96</v>
      </c>
      <c r="AD48" s="2">
        <f t="shared" si="0"/>
        <v>1</v>
      </c>
      <c r="AE48" s="138">
        <f t="shared" si="1"/>
        <v>2.2303857255313586E-2</v>
      </c>
    </row>
    <row r="49" spans="15:31" x14ac:dyDescent="0.25">
      <c r="O49" s="83">
        <v>1.02</v>
      </c>
      <c r="P49" s="83">
        <f t="shared" si="5"/>
        <v>37.546200000000006</v>
      </c>
      <c r="Q49" s="2"/>
      <c r="T49" s="93" t="s">
        <v>105</v>
      </c>
      <c r="U49" s="88" t="s">
        <v>269</v>
      </c>
      <c r="W49" s="133">
        <v>42465</v>
      </c>
      <c r="X49" s="10">
        <v>37.700000000000003</v>
      </c>
      <c r="Y49" s="10">
        <v>38.369999999999997</v>
      </c>
      <c r="Z49" s="10">
        <v>37.590000000000003</v>
      </c>
      <c r="AA49" s="10">
        <v>38.22</v>
      </c>
      <c r="AB49" s="95">
        <v>9840200</v>
      </c>
      <c r="AC49" s="10">
        <v>38.11</v>
      </c>
      <c r="AD49" s="2">
        <f t="shared" si="0"/>
        <v>0.77999999999999403</v>
      </c>
      <c r="AE49" s="138">
        <f t="shared" si="1"/>
        <v>5.0105485232065927E-3</v>
      </c>
    </row>
    <row r="50" spans="15:31" x14ac:dyDescent="0.25">
      <c r="O50" s="83">
        <v>1.01</v>
      </c>
      <c r="P50" s="83">
        <f t="shared" si="5"/>
        <v>37.178100000000001</v>
      </c>
      <c r="Q50" s="2"/>
      <c r="T50" s="93"/>
      <c r="U50" s="88"/>
      <c r="W50" s="133">
        <v>42464</v>
      </c>
      <c r="X50" s="10">
        <v>38.32</v>
      </c>
      <c r="Y50" s="10">
        <v>38.46</v>
      </c>
      <c r="Z50" s="10">
        <v>37.909999999999997</v>
      </c>
      <c r="AA50" s="10">
        <v>38.03</v>
      </c>
      <c r="AB50" s="95">
        <v>7242500</v>
      </c>
      <c r="AC50" s="10">
        <v>37.92</v>
      </c>
      <c r="AD50" s="2">
        <f t="shared" si="0"/>
        <v>0.55000000000000426</v>
      </c>
      <c r="AE50" s="138">
        <f t="shared" si="1"/>
        <v>-7.5896362208845991E-3</v>
      </c>
    </row>
    <row r="51" spans="15:31" x14ac:dyDescent="0.25">
      <c r="O51" s="83">
        <v>1</v>
      </c>
      <c r="P51" s="83">
        <f t="shared" si="5"/>
        <v>36.81</v>
      </c>
      <c r="Q51" s="2"/>
      <c r="T51" s="93" t="s">
        <v>106</v>
      </c>
      <c r="U51" s="88" t="s">
        <v>471</v>
      </c>
      <c r="W51" s="133">
        <v>42461</v>
      </c>
      <c r="X51" s="10">
        <v>37.94</v>
      </c>
      <c r="Y51" s="10">
        <v>38.42</v>
      </c>
      <c r="Z51" s="10">
        <v>37.909999999999997</v>
      </c>
      <c r="AA51" s="10">
        <v>38.32</v>
      </c>
      <c r="AB51" s="95">
        <v>6622300</v>
      </c>
      <c r="AC51" s="10">
        <v>38.21</v>
      </c>
      <c r="AD51" s="2">
        <f t="shared" si="0"/>
        <v>0.51000000000000512</v>
      </c>
      <c r="AE51" s="138">
        <f t="shared" si="1"/>
        <v>1.8353434714211136E-3</v>
      </c>
    </row>
    <row r="52" spans="15:31" x14ac:dyDescent="0.25">
      <c r="O52" s="83">
        <v>0.99</v>
      </c>
      <c r="P52" s="83">
        <f t="shared" si="5"/>
        <v>36.441900000000004</v>
      </c>
      <c r="Q52" s="2"/>
      <c r="T52" s="93" t="s">
        <v>107</v>
      </c>
      <c r="U52" s="88" t="s">
        <v>238</v>
      </c>
      <c r="W52" s="133">
        <v>42460</v>
      </c>
      <c r="X52" s="10">
        <v>38.08</v>
      </c>
      <c r="Y52" s="10">
        <v>38.39</v>
      </c>
      <c r="Z52" s="10">
        <v>37.97</v>
      </c>
      <c r="AA52" s="10">
        <v>38.25</v>
      </c>
      <c r="AB52" s="95">
        <v>6888300</v>
      </c>
      <c r="AC52" s="10">
        <v>38.14</v>
      </c>
      <c r="AD52" s="2">
        <f t="shared" si="0"/>
        <v>0.42000000000000171</v>
      </c>
      <c r="AE52" s="138">
        <f t="shared" si="1"/>
        <v>4.2127435492365084E-3</v>
      </c>
    </row>
    <row r="53" spans="15:31" x14ac:dyDescent="0.25">
      <c r="O53" s="83">
        <v>0.98</v>
      </c>
      <c r="P53" s="83">
        <f t="shared" si="5"/>
        <v>36.073799999999999</v>
      </c>
      <c r="Q53" s="2"/>
      <c r="T53" s="93" t="s">
        <v>108</v>
      </c>
      <c r="U53" s="90">
        <v>7083524</v>
      </c>
      <c r="W53" s="133">
        <v>42459</v>
      </c>
      <c r="X53" s="10">
        <v>38.049999999999997</v>
      </c>
      <c r="Y53" s="10">
        <v>38.28</v>
      </c>
      <c r="Z53" s="10">
        <v>37.81</v>
      </c>
      <c r="AA53" s="10">
        <v>38.090000000000003</v>
      </c>
      <c r="AB53" s="95">
        <v>6974800</v>
      </c>
      <c r="AC53" s="10">
        <v>37.979999999999997</v>
      </c>
      <c r="AD53" s="2">
        <f t="shared" si="0"/>
        <v>0.46999999999999886</v>
      </c>
      <c r="AE53" s="138">
        <f t="shared" si="1"/>
        <v>1.5822784810124446E-3</v>
      </c>
    </row>
    <row r="54" spans="15:31" x14ac:dyDescent="0.25">
      <c r="O54" s="83">
        <v>0.97</v>
      </c>
      <c r="P54" s="83">
        <f t="shared" si="5"/>
        <v>35.7057</v>
      </c>
      <c r="T54" s="93" t="s">
        <v>111</v>
      </c>
      <c r="U54" s="90">
        <v>7312470</v>
      </c>
      <c r="W54" s="133">
        <v>42458</v>
      </c>
      <c r="X54" s="10">
        <v>37.81</v>
      </c>
      <c r="Y54" s="10">
        <v>38.15</v>
      </c>
      <c r="Z54" s="10">
        <v>37.74</v>
      </c>
      <c r="AA54" s="10">
        <v>38.03</v>
      </c>
      <c r="AB54" s="95">
        <v>5780900</v>
      </c>
      <c r="AC54" s="10">
        <v>37.92</v>
      </c>
      <c r="AD54" s="2">
        <f t="shared" si="0"/>
        <v>0.40999999999999659</v>
      </c>
      <c r="AE54" s="138">
        <f t="shared" si="1"/>
        <v>-7.905138339920903E-4</v>
      </c>
    </row>
    <row r="55" spans="15:31" x14ac:dyDescent="0.25">
      <c r="O55" s="83">
        <v>0.96</v>
      </c>
      <c r="P55" s="83">
        <f t="shared" si="5"/>
        <v>35.337600000000002</v>
      </c>
      <c r="T55" s="93" t="s">
        <v>109</v>
      </c>
      <c r="U55" s="88" t="s">
        <v>472</v>
      </c>
      <c r="W55" s="133">
        <v>42457</v>
      </c>
      <c r="X55" s="10">
        <v>37.64</v>
      </c>
      <c r="Y55" s="10">
        <v>38.090000000000003</v>
      </c>
      <c r="Z55" s="10">
        <v>37.53</v>
      </c>
      <c r="AA55" s="10">
        <v>38.06</v>
      </c>
      <c r="AB55" s="95">
        <v>6759000</v>
      </c>
      <c r="AC55" s="10">
        <v>37.950000000000003</v>
      </c>
      <c r="AD55" s="2">
        <f t="shared" si="0"/>
        <v>0.56000000000000227</v>
      </c>
      <c r="AE55" s="138">
        <f t="shared" si="1"/>
        <v>1.0921683537560067E-2</v>
      </c>
    </row>
    <row r="56" spans="15:31" x14ac:dyDescent="0.25">
      <c r="O56" s="83">
        <v>0.95</v>
      </c>
      <c r="P56" s="83">
        <f t="shared" si="5"/>
        <v>34.969500000000004</v>
      </c>
      <c r="T56" s="93" t="s">
        <v>112</v>
      </c>
      <c r="U56" s="88">
        <v>17.760000000000002</v>
      </c>
      <c r="W56" s="133">
        <v>42453</v>
      </c>
      <c r="X56" s="10">
        <v>37.200000000000003</v>
      </c>
      <c r="Y56" s="10">
        <v>37.69</v>
      </c>
      <c r="Z56" s="10">
        <v>37.1</v>
      </c>
      <c r="AA56" s="10">
        <v>37.65</v>
      </c>
      <c r="AB56" s="95">
        <v>9526100</v>
      </c>
      <c r="AC56" s="10">
        <v>37.54</v>
      </c>
      <c r="AD56" s="2">
        <f t="shared" si="0"/>
        <v>0.58999999999999631</v>
      </c>
      <c r="AE56" s="138">
        <f t="shared" si="1"/>
        <v>1.6008537886873508E-3</v>
      </c>
    </row>
    <row r="57" spans="15:31" x14ac:dyDescent="0.25">
      <c r="O57" s="83">
        <v>0.94</v>
      </c>
      <c r="P57" s="83">
        <f t="shared" si="5"/>
        <v>34.601399999999998</v>
      </c>
      <c r="T57" s="93" t="s">
        <v>113</v>
      </c>
      <c r="U57" s="88">
        <v>2.06</v>
      </c>
      <c r="W57" s="133">
        <v>42452</v>
      </c>
      <c r="X57" s="10">
        <v>37.92</v>
      </c>
      <c r="Y57" s="10">
        <v>38.020000000000003</v>
      </c>
      <c r="Z57" s="10">
        <v>37.35</v>
      </c>
      <c r="AA57" s="10">
        <v>37.590000000000003</v>
      </c>
      <c r="AB57" s="95">
        <v>9195000</v>
      </c>
      <c r="AC57" s="10">
        <v>37.479999999999997</v>
      </c>
      <c r="AD57" s="2">
        <f t="shared" si="0"/>
        <v>0.67000000000000171</v>
      </c>
      <c r="AE57" s="138">
        <f t="shared" si="1"/>
        <v>-9.5137420718818255E-3</v>
      </c>
    </row>
    <row r="58" spans="15:31" x14ac:dyDescent="0.25">
      <c r="O58" s="83">
        <v>0.93</v>
      </c>
      <c r="P58" s="83">
        <f t="shared" si="5"/>
        <v>34.233300000000007</v>
      </c>
      <c r="T58" s="93" t="s">
        <v>110</v>
      </c>
      <c r="U58" s="88" t="s">
        <v>473</v>
      </c>
      <c r="W58" s="133">
        <v>42451</v>
      </c>
      <c r="X58" s="10">
        <v>38.18</v>
      </c>
      <c r="Y58" s="10">
        <v>38.32</v>
      </c>
      <c r="Z58" s="10">
        <v>37.69</v>
      </c>
      <c r="AA58" s="10">
        <v>37.950000000000003</v>
      </c>
      <c r="AB58" s="95">
        <v>8055500</v>
      </c>
      <c r="AC58" s="10">
        <v>37.840000000000003</v>
      </c>
      <c r="AD58" s="2">
        <f t="shared" si="0"/>
        <v>0.63000000000000256</v>
      </c>
      <c r="AE58" s="138">
        <f t="shared" si="1"/>
        <v>-4.7343503419252642E-3</v>
      </c>
    </row>
    <row r="59" spans="15:31" x14ac:dyDescent="0.25">
      <c r="O59" s="83">
        <v>0.92</v>
      </c>
      <c r="P59" s="83">
        <f t="shared" si="5"/>
        <v>33.865200000000002</v>
      </c>
      <c r="W59" s="133">
        <v>42450</v>
      </c>
      <c r="X59" s="10">
        <v>38.380000000000003</v>
      </c>
      <c r="Y59" s="10">
        <v>38.6</v>
      </c>
      <c r="Z59" s="10">
        <v>38.090000000000003</v>
      </c>
      <c r="AA59" s="10">
        <v>38.130000000000003</v>
      </c>
      <c r="AB59" s="95">
        <v>5980300</v>
      </c>
      <c r="AC59" s="10">
        <v>38.020000000000003</v>
      </c>
      <c r="AD59" s="2">
        <f t="shared" si="0"/>
        <v>0.50999999999999801</v>
      </c>
      <c r="AE59" s="138">
        <f t="shared" si="1"/>
        <v>-1.1183355006501916E-2</v>
      </c>
    </row>
    <row r="60" spans="15:31" x14ac:dyDescent="0.25">
      <c r="O60" s="83">
        <v>0.91</v>
      </c>
      <c r="P60" s="83">
        <f t="shared" si="5"/>
        <v>33.497100000000003</v>
      </c>
      <c r="W60" s="133">
        <v>42447</v>
      </c>
      <c r="X60" s="10">
        <v>38.14</v>
      </c>
      <c r="Y60" s="10">
        <v>38.880000000000003</v>
      </c>
      <c r="Z60" s="10">
        <v>38</v>
      </c>
      <c r="AA60" s="10">
        <v>38.56</v>
      </c>
      <c r="AB60" s="95">
        <v>10017800</v>
      </c>
      <c r="AC60" s="10">
        <v>38.450000000000003</v>
      </c>
      <c r="AD60" s="2">
        <f t="shared" si="0"/>
        <v>0.88000000000000256</v>
      </c>
      <c r="AE60" s="138">
        <f t="shared" si="1"/>
        <v>1.2374934175882091E-2</v>
      </c>
    </row>
    <row r="61" spans="15:31" x14ac:dyDescent="0.25">
      <c r="O61" s="83">
        <v>0.9</v>
      </c>
      <c r="P61" s="83">
        <f t="shared" si="5"/>
        <v>33.129000000000005</v>
      </c>
      <c r="W61" s="133">
        <v>42446</v>
      </c>
      <c r="X61" s="10">
        <v>38.450000000000003</v>
      </c>
      <c r="Y61" s="10">
        <v>38.56</v>
      </c>
      <c r="Z61" s="10">
        <v>37.979999999999997</v>
      </c>
      <c r="AA61" s="10">
        <v>38.090000000000003</v>
      </c>
      <c r="AB61" s="95">
        <v>9693800</v>
      </c>
      <c r="AC61" s="10">
        <v>37.979999999999997</v>
      </c>
      <c r="AD61" s="2">
        <f t="shared" si="0"/>
        <v>0.5800000000000054</v>
      </c>
      <c r="AE61" s="138">
        <f t="shared" si="1"/>
        <v>-1.3250194855806807E-2</v>
      </c>
    </row>
    <row r="62" spans="15:31" x14ac:dyDescent="0.25">
      <c r="W62" s="133">
        <v>42445</v>
      </c>
      <c r="X62" s="10">
        <v>37.869999999999997</v>
      </c>
      <c r="Y62" s="10">
        <v>38.69</v>
      </c>
      <c r="Z62" s="10">
        <v>37.82</v>
      </c>
      <c r="AA62" s="10">
        <v>38.61</v>
      </c>
      <c r="AB62" s="95">
        <v>6227200</v>
      </c>
      <c r="AC62" s="10">
        <v>38.49</v>
      </c>
      <c r="AD62" s="2">
        <f t="shared" si="0"/>
        <v>0.86999999999999744</v>
      </c>
      <c r="AE62" s="138">
        <f t="shared" si="1"/>
        <v>1.2095713910071026E-2</v>
      </c>
    </row>
    <row r="63" spans="15:31" x14ac:dyDescent="0.25">
      <c r="W63" s="133">
        <v>42444</v>
      </c>
      <c r="X63" s="10">
        <v>38.01</v>
      </c>
      <c r="Y63" s="10">
        <v>38.46</v>
      </c>
      <c r="Z63" s="10">
        <v>37.659999999999997</v>
      </c>
      <c r="AA63" s="10">
        <v>38.14</v>
      </c>
      <c r="AB63" s="95">
        <v>5596000</v>
      </c>
      <c r="AC63" s="10">
        <v>38.03</v>
      </c>
      <c r="AD63" s="2">
        <f t="shared" si="0"/>
        <v>0.80000000000000426</v>
      </c>
      <c r="AE63" s="138">
        <f t="shared" si="1"/>
        <v>-6.5308254963427625E-3</v>
      </c>
    </row>
    <row r="64" spans="15:31" x14ac:dyDescent="0.25">
      <c r="W64" s="133">
        <v>42443</v>
      </c>
      <c r="X64" s="10">
        <v>38.43</v>
      </c>
      <c r="Y64" s="10">
        <v>38.85</v>
      </c>
      <c r="Z64" s="10">
        <v>37.979999999999997</v>
      </c>
      <c r="AA64" s="10">
        <v>38.39</v>
      </c>
      <c r="AB64" s="95">
        <v>6315200</v>
      </c>
      <c r="AC64" s="10">
        <v>38.28</v>
      </c>
      <c r="AD64" s="2">
        <f t="shared" si="0"/>
        <v>0.87000000000000455</v>
      </c>
      <c r="AE64" s="138">
        <f t="shared" si="1"/>
        <v>-6.230529595015577E-3</v>
      </c>
    </row>
    <row r="65" spans="23:31" x14ac:dyDescent="0.25">
      <c r="W65" s="133">
        <v>42440</v>
      </c>
      <c r="X65" s="10">
        <v>37.9</v>
      </c>
      <c r="Y65" s="10">
        <v>38.68</v>
      </c>
      <c r="Z65" s="10">
        <v>37.880000000000003</v>
      </c>
      <c r="AA65" s="10">
        <v>38.64</v>
      </c>
      <c r="AB65" s="95">
        <v>8846700</v>
      </c>
      <c r="AC65" s="10">
        <v>38.520000000000003</v>
      </c>
      <c r="AD65" s="2">
        <f t="shared" si="0"/>
        <v>0.79999999999999716</v>
      </c>
      <c r="AE65" s="138">
        <f t="shared" si="1"/>
        <v>2.3923444976076791E-2</v>
      </c>
    </row>
    <row r="66" spans="23:31" x14ac:dyDescent="0.25">
      <c r="W66" s="133">
        <v>42439</v>
      </c>
      <c r="X66" s="10">
        <v>37.81</v>
      </c>
      <c r="Y66" s="10">
        <v>37.96</v>
      </c>
      <c r="Z66" s="10">
        <v>37.25</v>
      </c>
      <c r="AA66" s="10">
        <v>37.729999999999997</v>
      </c>
      <c r="AB66" s="95">
        <v>9143100</v>
      </c>
      <c r="AC66" s="10">
        <v>37.619999999999997</v>
      </c>
      <c r="AD66" s="2">
        <f t="shared" si="0"/>
        <v>0.71000000000000085</v>
      </c>
      <c r="AE66" s="138">
        <f t="shared" si="1"/>
        <v>-2.1220159151195128E-3</v>
      </c>
    </row>
    <row r="67" spans="23:31" x14ac:dyDescent="0.25">
      <c r="W67" s="133">
        <v>42438</v>
      </c>
      <c r="X67" s="10">
        <v>37.1</v>
      </c>
      <c r="Y67" s="10">
        <v>38.06</v>
      </c>
      <c r="Z67" s="10">
        <v>37.090000000000003</v>
      </c>
      <c r="AA67" s="10">
        <v>37.81</v>
      </c>
      <c r="AB67" s="95">
        <v>9266200</v>
      </c>
      <c r="AC67" s="10">
        <v>37.700000000000003</v>
      </c>
      <c r="AD67" s="2">
        <f>Y67-Z67</f>
        <v>0.96999999999999886</v>
      </c>
      <c r="AE67" s="138" t="e">
        <f>AC67/#REF!-1</f>
        <v>#REF!</v>
      </c>
    </row>
    <row r="68" spans="23:31" x14ac:dyDescent="0.25">
      <c r="W68" s="133">
        <v>42437</v>
      </c>
      <c r="X68" s="10">
        <v>36.93</v>
      </c>
      <c r="Y68" s="10">
        <v>37.68</v>
      </c>
      <c r="Z68" s="10">
        <v>36.85</v>
      </c>
      <c r="AA68" s="10">
        <v>37.020000000000003</v>
      </c>
      <c r="AB68" s="95">
        <v>8964500</v>
      </c>
      <c r="AC68" s="10">
        <v>36.909999999999997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5" priority="19">
      <formula>F29&gt;0</formula>
    </cfRule>
    <cfRule type="expression" dxfId="514" priority="20">
      <formula>F29&lt;0</formula>
    </cfRule>
  </conditionalFormatting>
  <conditionalFormatting sqref="F34:F38">
    <cfRule type="expression" dxfId="513" priority="15">
      <formula>F34&gt;0</formula>
    </cfRule>
    <cfRule type="expression" dxfId="512" priority="16">
      <formula>F34&lt;0</formula>
    </cfRule>
  </conditionalFormatting>
  <conditionalFormatting sqref="F34:F38">
    <cfRule type="expression" dxfId="511" priority="17">
      <formula>F34&gt;0</formula>
    </cfRule>
    <cfRule type="expression" dxfId="510" priority="18">
      <formula>F34&lt;0</formula>
    </cfRule>
  </conditionalFormatting>
  <conditionalFormatting sqref="H29:H38">
    <cfRule type="expression" dxfId="509" priority="13">
      <formula>H29&gt;0</formula>
    </cfRule>
    <cfRule type="expression" dxfId="508" priority="14">
      <formula>H29&lt;0</formula>
    </cfRule>
  </conditionalFormatting>
  <conditionalFormatting sqref="F25:F28">
    <cfRule type="expression" dxfId="507" priority="7">
      <formula>F25&gt;0</formula>
    </cfRule>
    <cfRule type="expression" dxfId="506" priority="8">
      <formula>F25&lt;0</formula>
    </cfRule>
  </conditionalFormatting>
  <conditionalFormatting sqref="H25:H28">
    <cfRule type="expression" dxfId="505" priority="5">
      <formula>H25&gt;0</formula>
    </cfRule>
    <cfRule type="expression" dxfId="504" priority="6">
      <formula>H25&lt;0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5" activePane="bottomLeft" state="frozen"/>
      <selection activeCell="A2" sqref="A2"/>
      <selection pane="bottomLeft" activeCell="P46" sqref="P46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246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42530</v>
      </c>
      <c r="X2" s="10">
        <v>13.26</v>
      </c>
      <c r="Y2" s="10">
        <v>13.3</v>
      </c>
      <c r="Z2" s="10">
        <v>13.14</v>
      </c>
      <c r="AA2" s="10">
        <v>13.26</v>
      </c>
      <c r="AB2" s="95">
        <v>19850800</v>
      </c>
      <c r="AC2" s="10">
        <v>13.26</v>
      </c>
      <c r="AD2" s="2">
        <f>Y2-Z2</f>
        <v>0.16000000000000014</v>
      </c>
      <c r="AE2" s="138">
        <f>AC2/AC3-1</f>
        <v>-7.4850299401196807E-3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42529</v>
      </c>
      <c r="X3" s="10">
        <v>13.45</v>
      </c>
      <c r="Y3" s="10">
        <v>13.49</v>
      </c>
      <c r="Z3" s="10">
        <v>13.35</v>
      </c>
      <c r="AA3" s="10">
        <v>13.36</v>
      </c>
      <c r="AB3" s="95">
        <v>18027800</v>
      </c>
      <c r="AC3" s="10">
        <v>13.36</v>
      </c>
      <c r="AD3" s="2">
        <f t="shared" ref="AD3:AD66" si="0">Y3-Z3</f>
        <v>0.14000000000000057</v>
      </c>
      <c r="AE3" s="138">
        <f t="shared" ref="AE3:AE66" si="1">AC3/AC4-1</f>
        <v>-1.494768310911887E-3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13.1</v>
      </c>
      <c r="T4" s="163"/>
      <c r="W4" s="133">
        <v>42528</v>
      </c>
      <c r="X4" s="10">
        <v>13.23</v>
      </c>
      <c r="Y4" s="10">
        <v>13.45</v>
      </c>
      <c r="Z4" s="10">
        <v>13.18</v>
      </c>
      <c r="AA4" s="10">
        <v>13.38</v>
      </c>
      <c r="AB4" s="95">
        <v>27493500</v>
      </c>
      <c r="AC4" s="10">
        <v>13.38</v>
      </c>
      <c r="AD4" s="2">
        <f t="shared" si="0"/>
        <v>0.26999999999999957</v>
      </c>
      <c r="AE4" s="138">
        <f t="shared" si="1"/>
        <v>1.5174506828528056E-2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1310</v>
      </c>
      <c r="W5" s="133">
        <v>42527</v>
      </c>
      <c r="X5" s="10">
        <v>13.08</v>
      </c>
      <c r="Y5" s="10">
        <v>13.21</v>
      </c>
      <c r="Z5" s="10">
        <v>13.04</v>
      </c>
      <c r="AA5" s="10">
        <v>13.18</v>
      </c>
      <c r="AB5" s="95">
        <v>25423100</v>
      </c>
      <c r="AC5" s="10">
        <v>13.18</v>
      </c>
      <c r="AD5" s="2">
        <f t="shared" si="0"/>
        <v>0.17000000000000171</v>
      </c>
      <c r="AE5" s="138">
        <f t="shared" si="1"/>
        <v>1.0736196319018454E-2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42524</v>
      </c>
      <c r="X6" s="10">
        <v>13.14</v>
      </c>
      <c r="Y6" s="10">
        <v>13.14</v>
      </c>
      <c r="Z6" s="10">
        <v>12.9</v>
      </c>
      <c r="AA6" s="10">
        <v>13.04</v>
      </c>
      <c r="AB6" s="95">
        <v>39762700</v>
      </c>
      <c r="AC6" s="10">
        <v>13.04</v>
      </c>
      <c r="AD6" s="2">
        <f t="shared" si="0"/>
        <v>0.24000000000000021</v>
      </c>
      <c r="AE6" s="138">
        <f t="shared" si="1"/>
        <v>-1.2869038607115968E-2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205</v>
      </c>
      <c r="Q7" s="2">
        <f>Q10+Q8</f>
        <v>-19.029999999999973</v>
      </c>
      <c r="R7" s="166" t="s">
        <v>252</v>
      </c>
      <c r="W7" s="133">
        <v>42523</v>
      </c>
      <c r="X7" s="10">
        <v>13.09</v>
      </c>
      <c r="Y7" s="10">
        <v>13.32</v>
      </c>
      <c r="Z7" s="10">
        <v>13.05</v>
      </c>
      <c r="AA7" s="10">
        <v>13.21</v>
      </c>
      <c r="AB7" s="95">
        <v>41041100</v>
      </c>
      <c r="AC7" s="10">
        <v>13.21</v>
      </c>
      <c r="AD7" s="2">
        <f t="shared" si="0"/>
        <v>0.26999999999999957</v>
      </c>
      <c r="AE7" s="138">
        <f t="shared" si="1"/>
        <v>7.6277650648362005E-3</v>
      </c>
    </row>
    <row r="8" spans="1:31" x14ac:dyDescent="0.25">
      <c r="O8" s="11" t="s">
        <v>210</v>
      </c>
      <c r="P8" s="34"/>
      <c r="Q8" s="2">
        <f>K18+M18-F18+Q2*Q4</f>
        <v>-19.029999999999973</v>
      </c>
      <c r="W8" s="133">
        <v>42522</v>
      </c>
      <c r="X8" s="10">
        <v>13.43</v>
      </c>
      <c r="Y8" s="10">
        <v>13.44</v>
      </c>
      <c r="Z8" s="10">
        <v>12.97</v>
      </c>
      <c r="AA8" s="10">
        <v>13.11</v>
      </c>
      <c r="AB8" s="95">
        <v>58131500</v>
      </c>
      <c r="AC8" s="10">
        <v>13.11</v>
      </c>
      <c r="AD8" s="2">
        <f t="shared" si="0"/>
        <v>0.46999999999999886</v>
      </c>
      <c r="AE8" s="138">
        <f t="shared" si="1"/>
        <v>-2.8169014084507116E-2</v>
      </c>
    </row>
    <row r="9" spans="1:31" x14ac:dyDescent="0.25">
      <c r="O9" s="11" t="s">
        <v>282</v>
      </c>
      <c r="Q9" s="138">
        <f>IF(Q2=0, 0, Q8/Q6)</f>
        <v>-1.4318713648299867E-2</v>
      </c>
      <c r="W9" s="133">
        <v>42521</v>
      </c>
      <c r="X9" s="10">
        <v>13.49</v>
      </c>
      <c r="Y9" s="10">
        <v>13.56</v>
      </c>
      <c r="Z9" s="10">
        <v>13.4</v>
      </c>
      <c r="AA9" s="10">
        <v>13.49</v>
      </c>
      <c r="AB9" s="95">
        <v>25594100</v>
      </c>
      <c r="AC9" s="10">
        <v>13.49</v>
      </c>
      <c r="AD9" s="2">
        <f t="shared" si="0"/>
        <v>0.16000000000000014</v>
      </c>
      <c r="AE9" s="138">
        <f t="shared" si="1"/>
        <v>2.9739776951673846E-3</v>
      </c>
    </row>
    <row r="10" spans="1:31" x14ac:dyDescent="0.25">
      <c r="O10" s="11" t="s">
        <v>281</v>
      </c>
      <c r="P10" s="34"/>
      <c r="Q10" s="2">
        <f>M32</f>
        <v>0</v>
      </c>
      <c r="W10" s="133">
        <v>42517</v>
      </c>
      <c r="X10" s="10">
        <v>13.48</v>
      </c>
      <c r="Y10" s="10">
        <v>13.54</v>
      </c>
      <c r="Z10" s="10">
        <v>13.4</v>
      </c>
      <c r="AA10" s="10">
        <v>13.45</v>
      </c>
      <c r="AB10" s="95">
        <v>17068800</v>
      </c>
      <c r="AC10" s="10">
        <v>13.45</v>
      </c>
      <c r="AD10" s="2">
        <f t="shared" si="0"/>
        <v>0.13999999999999879</v>
      </c>
      <c r="AE10" s="138">
        <f t="shared" si="1"/>
        <v>-7.4294205052016782E-4</v>
      </c>
    </row>
    <row r="11" spans="1:31" x14ac:dyDescent="0.25">
      <c r="O11" s="11" t="s">
        <v>197</v>
      </c>
      <c r="P11" s="34"/>
      <c r="Q11" s="138">
        <f>VALUE(TRIM(CLEAN(MID(U58, FIND("(", U58)+1, 5))))</f>
        <v>4.5499999999999999E-2</v>
      </c>
      <c r="W11" s="133">
        <v>42516</v>
      </c>
      <c r="X11" s="10">
        <v>13.59</v>
      </c>
      <c r="Y11" s="10">
        <v>13.68</v>
      </c>
      <c r="Z11" s="10">
        <v>13.37</v>
      </c>
      <c r="AA11" s="10">
        <v>13.46</v>
      </c>
      <c r="AB11" s="95">
        <v>18168300</v>
      </c>
      <c r="AC11" s="10">
        <v>13.46</v>
      </c>
      <c r="AD11" s="2">
        <f t="shared" si="0"/>
        <v>0.3100000000000005</v>
      </c>
      <c r="AE11" s="138">
        <f t="shared" si="1"/>
        <v>-4.4378698224850632E-3</v>
      </c>
    </row>
    <row r="12" spans="1:31" x14ac:dyDescent="0.25">
      <c r="W12" s="133">
        <v>42515</v>
      </c>
      <c r="X12" s="10">
        <v>13.33</v>
      </c>
      <c r="Y12" s="10">
        <v>13.6</v>
      </c>
      <c r="Z12" s="10">
        <v>13.33</v>
      </c>
      <c r="AA12" s="10">
        <v>13.52</v>
      </c>
      <c r="AB12" s="95">
        <v>26188300</v>
      </c>
      <c r="AC12" s="10">
        <v>13.52</v>
      </c>
      <c r="AD12" s="2">
        <f t="shared" si="0"/>
        <v>0.26999999999999957</v>
      </c>
      <c r="AE12" s="138">
        <f t="shared" si="1"/>
        <v>1.7306245297215916E-2</v>
      </c>
    </row>
    <row r="13" spans="1:31" x14ac:dyDescent="0.25">
      <c r="W13" s="133">
        <v>42514</v>
      </c>
      <c r="X13" s="10">
        <v>13.16</v>
      </c>
      <c r="Y13" s="10">
        <v>13.3</v>
      </c>
      <c r="Z13" s="10">
        <v>13.16</v>
      </c>
      <c r="AA13" s="10">
        <v>13.29</v>
      </c>
      <c r="AB13" s="95">
        <v>19592500</v>
      </c>
      <c r="AC13" s="10">
        <v>13.29</v>
      </c>
      <c r="AD13" s="2">
        <f t="shared" si="0"/>
        <v>0.14000000000000057</v>
      </c>
      <c r="AE13" s="138">
        <f t="shared" si="1"/>
        <v>1.2185833968012094E-2</v>
      </c>
    </row>
    <row r="14" spans="1:31" x14ac:dyDescent="0.25">
      <c r="W14" s="133">
        <v>42513</v>
      </c>
      <c r="X14" s="10">
        <v>13.14</v>
      </c>
      <c r="Y14" s="10">
        <v>13.2</v>
      </c>
      <c r="Z14" s="10">
        <v>13.11</v>
      </c>
      <c r="AA14" s="10">
        <v>13.13</v>
      </c>
      <c r="AB14" s="95">
        <v>16194800</v>
      </c>
      <c r="AC14" s="10">
        <v>13.13</v>
      </c>
      <c r="AD14" s="2">
        <f t="shared" si="0"/>
        <v>8.9999999999999858E-2</v>
      </c>
      <c r="AE14" s="138">
        <f t="shared" si="1"/>
        <v>-4.5489006823350442E-3</v>
      </c>
    </row>
    <row r="15" spans="1:31" x14ac:dyDescent="0.25">
      <c r="W15" s="133">
        <v>42510</v>
      </c>
      <c r="X15" s="10">
        <v>13.15</v>
      </c>
      <c r="Y15" s="10">
        <v>13.26</v>
      </c>
      <c r="Z15" s="10">
        <v>13.13</v>
      </c>
      <c r="AA15" s="10">
        <v>13.19</v>
      </c>
      <c r="AB15" s="95">
        <v>19416300</v>
      </c>
      <c r="AC15" s="10">
        <v>13.19</v>
      </c>
      <c r="AD15" s="2">
        <f t="shared" si="0"/>
        <v>0.12999999999999901</v>
      </c>
      <c r="AE15" s="138">
        <f t="shared" si="1"/>
        <v>7.6394194041251584E-3</v>
      </c>
    </row>
    <row r="16" spans="1:31" x14ac:dyDescent="0.25">
      <c r="W16" s="133">
        <v>42509</v>
      </c>
      <c r="X16" s="10">
        <v>13.1</v>
      </c>
      <c r="Y16" s="10">
        <v>13.2</v>
      </c>
      <c r="Z16" s="10">
        <v>13.02</v>
      </c>
      <c r="AA16" s="10">
        <v>13.09</v>
      </c>
      <c r="AB16" s="95">
        <v>23726200</v>
      </c>
      <c r="AC16" s="10">
        <v>13.09</v>
      </c>
      <c r="AD16" s="2">
        <f t="shared" si="0"/>
        <v>0.17999999999999972</v>
      </c>
      <c r="AE16" s="138">
        <f t="shared" si="1"/>
        <v>-5.3191489361702482E-3</v>
      </c>
    </row>
    <row r="17" spans="1:31" x14ac:dyDescent="0.25">
      <c r="W17" s="133">
        <v>42508</v>
      </c>
      <c r="X17" s="10">
        <v>13.12</v>
      </c>
      <c r="Y17" s="10">
        <v>13.34</v>
      </c>
      <c r="Z17" s="10">
        <v>13.05</v>
      </c>
      <c r="AA17" s="10">
        <v>13.16</v>
      </c>
      <c r="AB17" s="95">
        <v>23427200</v>
      </c>
      <c r="AC17" s="10">
        <v>13.16</v>
      </c>
      <c r="AD17" s="2">
        <f t="shared" si="0"/>
        <v>0.28999999999999915</v>
      </c>
      <c r="AE17" s="138">
        <f t="shared" si="1"/>
        <v>1.5220700152207556E-3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42507</v>
      </c>
      <c r="X18" s="10">
        <v>13.14</v>
      </c>
      <c r="Y18" s="10">
        <v>13.31</v>
      </c>
      <c r="Z18" s="10">
        <v>13.07</v>
      </c>
      <c r="AA18" s="10">
        <v>13.14</v>
      </c>
      <c r="AB18" s="95">
        <v>34037300</v>
      </c>
      <c r="AC18" s="10">
        <v>13.14</v>
      </c>
      <c r="AD18" s="2">
        <f t="shared" si="0"/>
        <v>0.24000000000000021</v>
      </c>
      <c r="AE18" s="138">
        <f t="shared" si="1"/>
        <v>-1.3513513513513487E-2</v>
      </c>
    </row>
    <row r="19" spans="1:31" x14ac:dyDescent="0.25">
      <c r="W19" s="133">
        <v>42506</v>
      </c>
      <c r="X19" s="10">
        <v>13.22</v>
      </c>
      <c r="Y19" s="10">
        <v>13.38</v>
      </c>
      <c r="Z19" s="10">
        <v>13.21</v>
      </c>
      <c r="AA19" s="10">
        <v>13.32</v>
      </c>
      <c r="AB19" s="95">
        <v>21160200</v>
      </c>
      <c r="AC19" s="10">
        <v>13.32</v>
      </c>
      <c r="AD19" s="2">
        <f t="shared" si="0"/>
        <v>0.16999999999999993</v>
      </c>
      <c r="AE19" s="138">
        <f t="shared" si="1"/>
        <v>7.5642965204236745E-3</v>
      </c>
    </row>
    <row r="20" spans="1:31" x14ac:dyDescent="0.25">
      <c r="W20" s="133">
        <v>42503</v>
      </c>
      <c r="X20" s="10">
        <v>13.34</v>
      </c>
      <c r="Y20" s="10">
        <v>13.52</v>
      </c>
      <c r="Z20" s="10">
        <v>13.17</v>
      </c>
      <c r="AA20" s="10">
        <v>13.22</v>
      </c>
      <c r="AB20" s="95">
        <v>27395100</v>
      </c>
      <c r="AC20" s="10">
        <v>13.22</v>
      </c>
      <c r="AD20" s="2">
        <f t="shared" si="0"/>
        <v>0.34999999999999964</v>
      </c>
      <c r="AE20" s="138">
        <f t="shared" si="1"/>
        <v>-9.7378277153556958E-3</v>
      </c>
    </row>
    <row r="21" spans="1:31" x14ac:dyDescent="0.25">
      <c r="W21" s="133">
        <v>42502</v>
      </c>
      <c r="X21" s="10">
        <v>13.4</v>
      </c>
      <c r="Y21" s="10">
        <v>13.47</v>
      </c>
      <c r="Z21" s="10">
        <v>13.17</v>
      </c>
      <c r="AA21" s="10">
        <v>13.35</v>
      </c>
      <c r="AB21" s="95">
        <v>24768100</v>
      </c>
      <c r="AC21" s="10">
        <v>13.35</v>
      </c>
      <c r="AD21" s="2">
        <f t="shared" si="0"/>
        <v>0.30000000000000071</v>
      </c>
      <c r="AE21" s="138">
        <f t="shared" si="1"/>
        <v>2.2522522522521182E-3</v>
      </c>
    </row>
    <row r="22" spans="1:31" x14ac:dyDescent="0.25">
      <c r="W22" s="133">
        <v>42501</v>
      </c>
      <c r="X22" s="10">
        <v>13.44</v>
      </c>
      <c r="Y22" s="10">
        <v>13.54</v>
      </c>
      <c r="Z22" s="10">
        <v>13.3</v>
      </c>
      <c r="AA22" s="10">
        <v>13.32</v>
      </c>
      <c r="AB22" s="95">
        <v>19963200</v>
      </c>
      <c r="AC22" s="10">
        <v>13.32</v>
      </c>
      <c r="AD22" s="2">
        <f t="shared" si="0"/>
        <v>0.23999999999999844</v>
      </c>
      <c r="AE22" s="138">
        <f t="shared" si="1"/>
        <v>-1.2601927353595221E-2</v>
      </c>
    </row>
    <row r="23" spans="1:31" x14ac:dyDescent="0.25">
      <c r="W23" s="133">
        <v>42500</v>
      </c>
      <c r="X23" s="10">
        <v>13.38</v>
      </c>
      <c r="Y23" s="10">
        <v>13.52</v>
      </c>
      <c r="Z23" s="10">
        <v>13.38</v>
      </c>
      <c r="AA23" s="10">
        <v>13.49</v>
      </c>
      <c r="AB23" s="95">
        <v>23498400</v>
      </c>
      <c r="AC23" s="10">
        <v>13.49</v>
      </c>
      <c r="AD23" s="2">
        <f t="shared" si="0"/>
        <v>0.13999999999999879</v>
      </c>
      <c r="AE23" s="138">
        <f t="shared" si="1"/>
        <v>1.2762762762762669E-2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42499</v>
      </c>
      <c r="X24" s="10">
        <v>13.42</v>
      </c>
      <c r="Y24" s="10">
        <v>13.5</v>
      </c>
      <c r="Z24" s="10">
        <v>13.28</v>
      </c>
      <c r="AA24" s="10">
        <v>13.32</v>
      </c>
      <c r="AB24" s="95">
        <v>21400800</v>
      </c>
      <c r="AC24" s="10">
        <v>13.32</v>
      </c>
      <c r="AD24" s="2">
        <f t="shared" si="0"/>
        <v>0.22000000000000064</v>
      </c>
      <c r="AE24" s="138">
        <f t="shared" si="1"/>
        <v>-8.9285714285713969E-3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42496</v>
      </c>
      <c r="X25" s="10">
        <v>13.26</v>
      </c>
      <c r="Y25" s="10">
        <v>13.48</v>
      </c>
      <c r="Z25" s="10">
        <v>13.24</v>
      </c>
      <c r="AA25" s="10">
        <v>13.44</v>
      </c>
      <c r="AB25" s="95">
        <v>23234500</v>
      </c>
      <c r="AC25" s="10">
        <v>13.44</v>
      </c>
      <c r="AD25" s="2">
        <f t="shared" si="0"/>
        <v>0.24000000000000021</v>
      </c>
      <c r="AE25" s="138">
        <f t="shared" si="1"/>
        <v>9.009009009008917E-3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42495</v>
      </c>
      <c r="X26" s="10">
        <v>13.35</v>
      </c>
      <c r="Y26" s="10">
        <v>13.43</v>
      </c>
      <c r="Z26" s="10">
        <v>13.22</v>
      </c>
      <c r="AA26" s="10">
        <v>13.32</v>
      </c>
      <c r="AB26" s="95">
        <v>23784900</v>
      </c>
      <c r="AC26" s="10">
        <v>13.32</v>
      </c>
      <c r="AD26" s="2">
        <f t="shared" si="0"/>
        <v>0.20999999999999908</v>
      </c>
      <c r="AE26" s="138">
        <f t="shared" si="1"/>
        <v>7.513148009015147E-4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42494</v>
      </c>
      <c r="X27" s="10">
        <v>13.29</v>
      </c>
      <c r="Y27" s="10">
        <v>13.38</v>
      </c>
      <c r="Z27" s="10">
        <v>13.14</v>
      </c>
      <c r="AA27" s="10">
        <v>13.31</v>
      </c>
      <c r="AB27" s="95">
        <v>28815300</v>
      </c>
      <c r="AC27" s="10">
        <v>13.31</v>
      </c>
      <c r="AD27" s="2">
        <f t="shared" si="0"/>
        <v>0.24000000000000021</v>
      </c>
      <c r="AE27" s="138">
        <f t="shared" si="1"/>
        <v>-8.9352196574832288E-3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0" si="2">C28*(E28-D28)</f>
        <v>22.969999999999935</v>
      </c>
      <c r="G28" s="40">
        <f t="shared" ref="G28:G30" si="3">D28*C28</f>
        <v>1329.03</v>
      </c>
      <c r="H28" s="243">
        <f t="shared" ref="H28:H30" si="4">(E28-D28)/D28</f>
        <v>1.7283281791983577E-2</v>
      </c>
      <c r="I28" s="40"/>
      <c r="W28" s="133">
        <v>42493</v>
      </c>
      <c r="X28" s="10">
        <v>13.5</v>
      </c>
      <c r="Y28" s="10">
        <v>13.55</v>
      </c>
      <c r="Z28" s="10">
        <v>13.15</v>
      </c>
      <c r="AA28" s="10">
        <v>13.43</v>
      </c>
      <c r="AB28" s="95">
        <v>45432200</v>
      </c>
      <c r="AC28" s="10">
        <v>13.43</v>
      </c>
      <c r="AD28" s="2">
        <f t="shared" si="0"/>
        <v>0.40000000000000036</v>
      </c>
      <c r="AE28" s="138">
        <f t="shared" si="1"/>
        <v>-1.3950073421439058E-2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42492</v>
      </c>
      <c r="X29" s="10">
        <v>13.67</v>
      </c>
      <c r="Y29" s="10">
        <v>13.79</v>
      </c>
      <c r="Z29" s="10">
        <v>13.6</v>
      </c>
      <c r="AA29" s="10">
        <v>13.62</v>
      </c>
      <c r="AB29" s="95">
        <v>57955400</v>
      </c>
      <c r="AC29" s="10">
        <v>13.62</v>
      </c>
      <c r="AD29" s="2">
        <f t="shared" si="0"/>
        <v>0.1899999999999995</v>
      </c>
      <c r="AE29" s="138">
        <f t="shared" si="1"/>
        <v>4.4247787610618428E-3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42489</v>
      </c>
      <c r="X30" s="10">
        <v>13.93</v>
      </c>
      <c r="Y30" s="10">
        <v>14.03</v>
      </c>
      <c r="Z30" s="10">
        <v>13.53</v>
      </c>
      <c r="AA30" s="10">
        <v>13.56</v>
      </c>
      <c r="AB30" s="95">
        <v>69695100</v>
      </c>
      <c r="AC30" s="10">
        <v>13.56</v>
      </c>
      <c r="AD30" s="2">
        <f t="shared" si="0"/>
        <v>0.5</v>
      </c>
      <c r="AE30" s="138">
        <f t="shared" si="1"/>
        <v>-3.7615330021291693E-2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42488</v>
      </c>
      <c r="X31" s="10">
        <v>13.79</v>
      </c>
      <c r="Y31" s="10">
        <v>14.22</v>
      </c>
      <c r="Z31" s="10">
        <v>13.71</v>
      </c>
      <c r="AA31" s="10">
        <v>14.09</v>
      </c>
      <c r="AB31" s="95">
        <v>87588800</v>
      </c>
      <c r="AC31" s="10">
        <v>14.09</v>
      </c>
      <c r="AD31" s="2">
        <f t="shared" si="0"/>
        <v>0.50999999999999979</v>
      </c>
      <c r="AE31" s="138">
        <f t="shared" si="1"/>
        <v>3.1478770131771583E-2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42487</v>
      </c>
      <c r="X32" s="10">
        <v>13.64</v>
      </c>
      <c r="Y32" s="10">
        <v>13.71</v>
      </c>
      <c r="Z32" s="10">
        <v>13.59</v>
      </c>
      <c r="AA32" s="10">
        <v>13.66</v>
      </c>
      <c r="AB32" s="95">
        <v>27151400</v>
      </c>
      <c r="AC32" s="10">
        <v>13.66</v>
      </c>
      <c r="AD32" s="2">
        <f t="shared" si="0"/>
        <v>0.12000000000000099</v>
      </c>
      <c r="AE32" s="138" t="e">
        <f t="shared" si="1"/>
        <v>#DIV/0!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42487</v>
      </c>
      <c r="X33" s="10" t="s">
        <v>198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42486</v>
      </c>
      <c r="X34" s="10">
        <v>13.66</v>
      </c>
      <c r="Y34" s="10">
        <v>13.82</v>
      </c>
      <c r="Z34" s="10">
        <v>13.63</v>
      </c>
      <c r="AA34" s="10">
        <v>13.75</v>
      </c>
      <c r="AB34" s="95">
        <v>35214200</v>
      </c>
      <c r="AC34" s="10">
        <v>13.6</v>
      </c>
      <c r="AD34" s="2">
        <f t="shared" si="0"/>
        <v>0.1899999999999995</v>
      </c>
      <c r="AE34" s="138">
        <f t="shared" si="1"/>
        <v>1.2658227848101333E-2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42485</v>
      </c>
      <c r="X35" s="10">
        <v>13.59</v>
      </c>
      <c r="Y35" s="10">
        <v>13.65</v>
      </c>
      <c r="Z35" s="10">
        <v>13.47</v>
      </c>
      <c r="AA35" s="10">
        <v>13.58</v>
      </c>
      <c r="AB35" s="95">
        <v>19494800</v>
      </c>
      <c r="AC35" s="10">
        <v>13.43</v>
      </c>
      <c r="AD35" s="2">
        <f t="shared" si="0"/>
        <v>0.17999999999999972</v>
      </c>
      <c r="AE35" s="138">
        <f t="shared" si="1"/>
        <v>-2.2288261515602814E-3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13.63</v>
      </c>
      <c r="Y36" s="10">
        <v>13.78</v>
      </c>
      <c r="Z36" s="10">
        <v>13.51</v>
      </c>
      <c r="AA36" s="10">
        <v>13.61</v>
      </c>
      <c r="AB36" s="95">
        <v>28846300</v>
      </c>
      <c r="AC36" s="10">
        <v>13.46</v>
      </c>
      <c r="AD36" s="2">
        <f t="shared" si="0"/>
        <v>0.26999999999999957</v>
      </c>
      <c r="AE36" s="138">
        <f t="shared" si="1"/>
        <v>-2.962962962962945E-3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42481</v>
      </c>
      <c r="X37" s="10">
        <v>13.81</v>
      </c>
      <c r="Y37" s="10">
        <v>13.88</v>
      </c>
      <c r="Z37" s="10">
        <v>13.56</v>
      </c>
      <c r="AA37" s="10">
        <v>13.65</v>
      </c>
      <c r="AB37" s="95">
        <v>38126300</v>
      </c>
      <c r="AC37" s="10">
        <v>13.5</v>
      </c>
      <c r="AD37" s="2">
        <f t="shared" si="0"/>
        <v>0.32000000000000028</v>
      </c>
      <c r="AE37" s="138">
        <f t="shared" si="1"/>
        <v>7.4128984432908496E-4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13.42</v>
      </c>
      <c r="Y38" s="10">
        <v>13.72</v>
      </c>
      <c r="Z38" s="10">
        <v>13.4</v>
      </c>
      <c r="AA38" s="10">
        <v>13.64</v>
      </c>
      <c r="AB38" s="95">
        <v>32199000</v>
      </c>
      <c r="AC38" s="10">
        <v>13.49</v>
      </c>
      <c r="AD38" s="2">
        <f t="shared" si="0"/>
        <v>0.32000000000000028</v>
      </c>
      <c r="AE38" s="138">
        <f t="shared" si="1"/>
        <v>1.5048908954100826E-2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42479</v>
      </c>
      <c r="X39" s="10">
        <v>13.35</v>
      </c>
      <c r="Y39" s="10">
        <v>13.5</v>
      </c>
      <c r="Z39" s="10">
        <v>13.28</v>
      </c>
      <c r="AA39" s="10">
        <v>13.44</v>
      </c>
      <c r="AB39" s="95">
        <v>28808300</v>
      </c>
      <c r="AC39" s="10">
        <v>13.29</v>
      </c>
      <c r="AD39" s="2">
        <f t="shared" si="0"/>
        <v>0.22000000000000064</v>
      </c>
      <c r="AE39" s="138">
        <f t="shared" si="1"/>
        <v>1.3729977116704761E-2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0" t="s">
        <v>78</v>
      </c>
      <c r="P40" s="470"/>
      <c r="W40" s="133">
        <v>42478</v>
      </c>
      <c r="X40" s="10">
        <v>12.98</v>
      </c>
      <c r="Y40" s="10">
        <v>13.28</v>
      </c>
      <c r="Z40" s="10">
        <v>12.95</v>
      </c>
      <c r="AA40" s="10">
        <v>13.25</v>
      </c>
      <c r="AB40" s="95">
        <v>30137700</v>
      </c>
      <c r="AC40" s="10">
        <v>13.11</v>
      </c>
      <c r="AD40" s="2">
        <f t="shared" si="0"/>
        <v>0.33000000000000007</v>
      </c>
      <c r="AE40" s="138">
        <f t="shared" si="1"/>
        <v>2.4218749999999956E-2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14.41</v>
      </c>
      <c r="Q41" s="2"/>
      <c r="W41" s="133">
        <v>42475</v>
      </c>
      <c r="X41" s="10">
        <v>13.1</v>
      </c>
      <c r="Y41" s="10">
        <v>13.12</v>
      </c>
      <c r="Z41" s="10">
        <v>12.85</v>
      </c>
      <c r="AA41" s="10">
        <v>12.94</v>
      </c>
      <c r="AB41" s="95">
        <v>22986100</v>
      </c>
      <c r="AC41" s="10">
        <v>12.8</v>
      </c>
      <c r="AD41" s="2">
        <f t="shared" si="0"/>
        <v>0.26999999999999957</v>
      </c>
      <c r="AE41" s="138">
        <f t="shared" si="1"/>
        <v>-1.1583011583011449E-2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14.279</v>
      </c>
      <c r="Q42" s="2"/>
      <c r="T42" s="91" t="s">
        <v>114</v>
      </c>
      <c r="W42" s="133">
        <v>42474</v>
      </c>
      <c r="X42" s="10">
        <v>13.09</v>
      </c>
      <c r="Y42" s="10">
        <v>13.18</v>
      </c>
      <c r="Z42" s="10">
        <v>13.02</v>
      </c>
      <c r="AA42" s="10">
        <v>13.09</v>
      </c>
      <c r="AB42" s="95">
        <v>22453700</v>
      </c>
      <c r="AC42" s="10">
        <v>12.95</v>
      </c>
      <c r="AD42" s="2">
        <f t="shared" si="0"/>
        <v>0.16000000000000014</v>
      </c>
      <c r="AE42" s="138">
        <f t="shared" si="1"/>
        <v>2.3219814241486336E-3</v>
      </c>
    </row>
    <row r="43" spans="2:31" ht="15.75" thickTop="1" x14ac:dyDescent="0.25">
      <c r="O43" s="83">
        <v>1.08</v>
      </c>
      <c r="P43" s="83">
        <f t="shared" si="5"/>
        <v>14.148</v>
      </c>
      <c r="Q43" s="2"/>
      <c r="T43" s="128" t="s">
        <v>99</v>
      </c>
      <c r="U43" s="98">
        <v>13.36</v>
      </c>
      <c r="W43" s="133">
        <v>42473</v>
      </c>
      <c r="X43" s="10">
        <v>12.87</v>
      </c>
      <c r="Y43" s="10">
        <v>13.12</v>
      </c>
      <c r="Z43" s="10">
        <v>12.85</v>
      </c>
      <c r="AA43" s="10">
        <v>13.06</v>
      </c>
      <c r="AB43" s="95">
        <v>29331100</v>
      </c>
      <c r="AC43" s="10">
        <v>12.92</v>
      </c>
      <c r="AD43" s="2">
        <f t="shared" si="0"/>
        <v>0.26999999999999957</v>
      </c>
      <c r="AE43" s="138">
        <f t="shared" si="1"/>
        <v>1.9731649565903675E-2</v>
      </c>
    </row>
    <row r="44" spans="2:31" x14ac:dyDescent="0.25">
      <c r="O44" s="83">
        <v>1.07</v>
      </c>
      <c r="P44" s="83">
        <f t="shared" si="5"/>
        <v>14.017000000000001</v>
      </c>
      <c r="Q44" s="2"/>
      <c r="T44" s="93" t="s">
        <v>100</v>
      </c>
      <c r="U44" s="88">
        <v>13.26</v>
      </c>
      <c r="W44" s="133">
        <v>42472</v>
      </c>
      <c r="X44" s="10">
        <v>12.72</v>
      </c>
      <c r="Y44" s="10">
        <v>12.84</v>
      </c>
      <c r="Z44" s="10">
        <v>12.66</v>
      </c>
      <c r="AA44" s="10">
        <v>12.81</v>
      </c>
      <c r="AB44" s="95">
        <v>23417000</v>
      </c>
      <c r="AC44" s="10">
        <v>12.67</v>
      </c>
      <c r="AD44" s="2">
        <f t="shared" si="0"/>
        <v>0.17999999999999972</v>
      </c>
      <c r="AE44" s="138">
        <f t="shared" si="1"/>
        <v>1.198083067092659E-2</v>
      </c>
    </row>
    <row r="45" spans="2:31" x14ac:dyDescent="0.25">
      <c r="O45" s="83">
        <v>1.06</v>
      </c>
      <c r="P45" s="83">
        <f t="shared" si="5"/>
        <v>13.886000000000001</v>
      </c>
      <c r="Q45" s="2"/>
      <c r="T45" s="93" t="s">
        <v>101</v>
      </c>
      <c r="U45" s="88" t="s">
        <v>343</v>
      </c>
      <c r="W45" s="133">
        <v>42471</v>
      </c>
      <c r="X45" s="10">
        <v>12.61</v>
      </c>
      <c r="Y45" s="10">
        <v>12.8</v>
      </c>
      <c r="Z45" s="10">
        <v>12.58</v>
      </c>
      <c r="AA45" s="10">
        <v>12.66</v>
      </c>
      <c r="AB45" s="95">
        <v>27744800</v>
      </c>
      <c r="AC45" s="10">
        <v>12.52</v>
      </c>
      <c r="AD45" s="2">
        <f t="shared" si="0"/>
        <v>0.22000000000000064</v>
      </c>
      <c r="AE45" s="138">
        <f t="shared" si="1"/>
        <v>8.8638195004029363E-3</v>
      </c>
    </row>
    <row r="46" spans="2:31" x14ac:dyDescent="0.25">
      <c r="O46" s="83">
        <v>1.05</v>
      </c>
      <c r="P46" s="83">
        <f t="shared" si="5"/>
        <v>13.755000000000001</v>
      </c>
      <c r="Q46" s="2"/>
      <c r="T46" s="93" t="s">
        <v>102</v>
      </c>
      <c r="U46" s="88" t="s">
        <v>344</v>
      </c>
      <c r="W46" s="133">
        <v>42468</v>
      </c>
      <c r="X46" s="10">
        <v>12.62</v>
      </c>
      <c r="Y46" s="10">
        <v>12.78</v>
      </c>
      <c r="Z46" s="10">
        <v>12.51</v>
      </c>
      <c r="AA46" s="10">
        <v>12.55</v>
      </c>
      <c r="AB46" s="95">
        <v>20015300</v>
      </c>
      <c r="AC46" s="10">
        <v>12.41</v>
      </c>
      <c r="AD46" s="2">
        <f t="shared" si="0"/>
        <v>0.26999999999999957</v>
      </c>
      <c r="AE46" s="138">
        <f t="shared" si="1"/>
        <v>2.4232633279481774E-3</v>
      </c>
    </row>
    <row r="47" spans="2:31" x14ac:dyDescent="0.25">
      <c r="O47" s="83">
        <v>1.04</v>
      </c>
      <c r="P47" s="83">
        <f t="shared" si="5"/>
        <v>13.624000000000001</v>
      </c>
      <c r="Q47" s="2"/>
      <c r="T47" s="93" t="s">
        <v>103</v>
      </c>
      <c r="U47" s="88">
        <v>15.87</v>
      </c>
      <c r="W47" s="133">
        <v>42467</v>
      </c>
      <c r="X47" s="10">
        <v>12.77</v>
      </c>
      <c r="Y47" s="10">
        <v>12.79</v>
      </c>
      <c r="Z47" s="10">
        <v>12.39</v>
      </c>
      <c r="AA47" s="10">
        <v>12.52</v>
      </c>
      <c r="AB47" s="95">
        <v>37688100</v>
      </c>
      <c r="AC47" s="10">
        <v>12.38</v>
      </c>
      <c r="AD47" s="2">
        <f t="shared" si="0"/>
        <v>0.39999999999999858</v>
      </c>
      <c r="AE47" s="138">
        <f t="shared" si="1"/>
        <v>-2.3659305993690816E-2</v>
      </c>
    </row>
    <row r="48" spans="2:31" x14ac:dyDescent="0.25">
      <c r="O48" s="83">
        <v>1.03</v>
      </c>
      <c r="P48" s="83">
        <f t="shared" si="5"/>
        <v>13.493</v>
      </c>
      <c r="Q48" s="2"/>
      <c r="T48" s="93" t="s">
        <v>104</v>
      </c>
      <c r="U48" s="88">
        <v>1.2576099999999999</v>
      </c>
      <c r="W48" s="133">
        <v>42466</v>
      </c>
      <c r="X48" s="10">
        <v>12.75</v>
      </c>
      <c r="Y48" s="10">
        <v>12.87</v>
      </c>
      <c r="Z48" s="10">
        <v>12.65</v>
      </c>
      <c r="AA48" s="10">
        <v>12.82</v>
      </c>
      <c r="AB48" s="95">
        <v>22597400</v>
      </c>
      <c r="AC48" s="10">
        <v>12.68</v>
      </c>
      <c r="AD48" s="2">
        <f t="shared" si="0"/>
        <v>0.21999999999999886</v>
      </c>
      <c r="AE48" s="138">
        <f t="shared" si="1"/>
        <v>3.9588281868565556E-3</v>
      </c>
    </row>
    <row r="49" spans="15:31" x14ac:dyDescent="0.25">
      <c r="O49" s="83">
        <v>1.02</v>
      </c>
      <c r="P49" s="83">
        <f t="shared" si="5"/>
        <v>13.362</v>
      </c>
      <c r="Q49" s="2"/>
      <c r="T49" s="93" t="s">
        <v>105</v>
      </c>
      <c r="U49" s="88" t="s">
        <v>251</v>
      </c>
      <c r="W49" s="133">
        <v>42465</v>
      </c>
      <c r="X49" s="10">
        <v>12.73</v>
      </c>
      <c r="Y49" s="10">
        <v>12.85</v>
      </c>
      <c r="Z49" s="10">
        <v>12.52</v>
      </c>
      <c r="AA49" s="10">
        <v>12.77</v>
      </c>
      <c r="AB49" s="95">
        <v>32425000</v>
      </c>
      <c r="AC49" s="10">
        <v>12.63</v>
      </c>
      <c r="AD49" s="2">
        <f t="shared" si="0"/>
        <v>0.33000000000000007</v>
      </c>
      <c r="AE49" s="138">
        <f t="shared" si="1"/>
        <v>-2.3696682464454666E-3</v>
      </c>
    </row>
    <row r="50" spans="15:31" x14ac:dyDescent="0.25">
      <c r="O50" s="83">
        <v>1.01</v>
      </c>
      <c r="P50" s="83">
        <f t="shared" si="5"/>
        <v>13.231</v>
      </c>
      <c r="Q50" s="2"/>
      <c r="T50" s="93"/>
      <c r="U50" s="88"/>
      <c r="W50" s="133">
        <v>42464</v>
      </c>
      <c r="X50" s="10">
        <v>13.11</v>
      </c>
      <c r="Y50" s="10">
        <v>13.12</v>
      </c>
      <c r="Z50" s="10">
        <v>12.76</v>
      </c>
      <c r="AA50" s="10">
        <v>12.8</v>
      </c>
      <c r="AB50" s="95">
        <v>42406300</v>
      </c>
      <c r="AC50" s="10">
        <v>12.66</v>
      </c>
      <c r="AD50" s="2">
        <f t="shared" si="0"/>
        <v>0.35999999999999943</v>
      </c>
      <c r="AE50" s="138">
        <f t="shared" si="1"/>
        <v>-2.3148148148148251E-2</v>
      </c>
    </row>
    <row r="51" spans="15:31" x14ac:dyDescent="0.25">
      <c r="O51" s="83">
        <v>1</v>
      </c>
      <c r="P51" s="83">
        <f t="shared" si="5"/>
        <v>13.1</v>
      </c>
      <c r="Q51" s="2"/>
      <c r="T51" s="93" t="s">
        <v>106</v>
      </c>
      <c r="U51" s="88" t="s">
        <v>345</v>
      </c>
      <c r="W51" s="133">
        <v>42461</v>
      </c>
      <c r="X51" s="10">
        <v>13.28</v>
      </c>
      <c r="Y51" s="10">
        <v>13.33</v>
      </c>
      <c r="Z51" s="10">
        <v>13.05</v>
      </c>
      <c r="AA51" s="10">
        <v>13.1</v>
      </c>
      <c r="AB51" s="95">
        <v>57914000</v>
      </c>
      <c r="AC51" s="10">
        <v>12.96</v>
      </c>
      <c r="AD51" s="2">
        <f t="shared" si="0"/>
        <v>0.27999999999999936</v>
      </c>
      <c r="AE51" s="138">
        <f t="shared" si="1"/>
        <v>-2.9213483146067309E-2</v>
      </c>
    </row>
    <row r="52" spans="15:31" x14ac:dyDescent="0.25">
      <c r="O52" s="83">
        <v>0.99</v>
      </c>
      <c r="P52" s="83">
        <f t="shared" si="5"/>
        <v>12.968999999999999</v>
      </c>
      <c r="Q52" s="2"/>
      <c r="T52" s="93" t="s">
        <v>107</v>
      </c>
      <c r="U52" s="88" t="s">
        <v>261</v>
      </c>
      <c r="W52" s="133">
        <v>42460</v>
      </c>
      <c r="X52" s="10">
        <v>13.34</v>
      </c>
      <c r="Y52" s="10">
        <v>13.52</v>
      </c>
      <c r="Z52" s="10">
        <v>13.34</v>
      </c>
      <c r="AA52" s="10">
        <v>13.5</v>
      </c>
      <c r="AB52" s="95">
        <v>32943400</v>
      </c>
      <c r="AC52" s="10">
        <v>13.35</v>
      </c>
      <c r="AD52" s="2">
        <f t="shared" si="0"/>
        <v>0.17999999999999972</v>
      </c>
      <c r="AE52" s="138">
        <f t="shared" si="1"/>
        <v>1.1363636363636465E-2</v>
      </c>
    </row>
    <row r="53" spans="15:31" x14ac:dyDescent="0.25">
      <c r="O53" s="83">
        <v>0.98</v>
      </c>
      <c r="P53" s="83">
        <f t="shared" si="5"/>
        <v>12.837999999999999</v>
      </c>
      <c r="Q53" s="2"/>
      <c r="T53" s="93" t="s">
        <v>108</v>
      </c>
      <c r="U53" s="90">
        <v>19873858</v>
      </c>
      <c r="W53" s="133">
        <v>42459</v>
      </c>
      <c r="X53" s="10">
        <v>13.28</v>
      </c>
      <c r="Y53" s="10">
        <v>13.44</v>
      </c>
      <c r="Z53" s="10">
        <v>13.25</v>
      </c>
      <c r="AA53" s="10">
        <v>13.35</v>
      </c>
      <c r="AB53" s="95">
        <v>25322500</v>
      </c>
      <c r="AC53" s="10">
        <v>13.2</v>
      </c>
      <c r="AD53" s="2">
        <f t="shared" si="0"/>
        <v>0.1899999999999995</v>
      </c>
      <c r="AE53" s="138">
        <f t="shared" si="1"/>
        <v>1.0719754977029039E-2</v>
      </c>
    </row>
    <row r="54" spans="15:31" x14ac:dyDescent="0.25">
      <c r="O54" s="83">
        <v>0.97</v>
      </c>
      <c r="P54" s="83">
        <f t="shared" si="5"/>
        <v>12.706999999999999</v>
      </c>
      <c r="T54" s="93" t="s">
        <v>111</v>
      </c>
      <c r="U54" s="90">
        <v>30536000</v>
      </c>
      <c r="W54" s="133">
        <v>42458</v>
      </c>
      <c r="X54" s="10">
        <v>13.05</v>
      </c>
      <c r="Y54" s="10">
        <v>13.2</v>
      </c>
      <c r="Z54" s="10">
        <v>12.97</v>
      </c>
      <c r="AA54" s="10">
        <v>13.2</v>
      </c>
      <c r="AB54" s="95">
        <v>26077400</v>
      </c>
      <c r="AC54" s="10">
        <v>13.06</v>
      </c>
      <c r="AD54" s="2">
        <f t="shared" si="0"/>
        <v>0.22999999999999865</v>
      </c>
      <c r="AE54" s="138">
        <f t="shared" si="1"/>
        <v>8.4942084942085661E-3</v>
      </c>
    </row>
    <row r="55" spans="15:31" x14ac:dyDescent="0.25">
      <c r="O55" s="83">
        <v>0.96</v>
      </c>
      <c r="P55" s="83">
        <f t="shared" si="5"/>
        <v>12.575999999999999</v>
      </c>
      <c r="T55" s="93" t="s">
        <v>109</v>
      </c>
      <c r="U55" s="88" t="s">
        <v>346</v>
      </c>
      <c r="W55" s="133">
        <v>42457</v>
      </c>
      <c r="X55" s="10">
        <v>13.13</v>
      </c>
      <c r="Y55" s="10">
        <v>13.17</v>
      </c>
      <c r="Z55" s="10">
        <v>13.07</v>
      </c>
      <c r="AA55" s="10">
        <v>13.09</v>
      </c>
      <c r="AB55" s="95">
        <v>18684200</v>
      </c>
      <c r="AC55" s="10">
        <v>12.95</v>
      </c>
      <c r="AD55" s="2">
        <f t="shared" si="0"/>
        <v>9.9999999999999645E-2</v>
      </c>
      <c r="AE55" s="138">
        <f t="shared" si="1"/>
        <v>2.3219814241486336E-3</v>
      </c>
    </row>
    <row r="56" spans="15:31" x14ac:dyDescent="0.25">
      <c r="O56" s="83">
        <v>0.95</v>
      </c>
      <c r="P56" s="83">
        <f t="shared" si="5"/>
        <v>12.444999999999999</v>
      </c>
      <c r="T56" s="93" t="s">
        <v>112</v>
      </c>
      <c r="U56" s="88">
        <v>6.14</v>
      </c>
      <c r="W56" s="133">
        <v>42453</v>
      </c>
      <c r="X56" s="10">
        <v>13.11</v>
      </c>
      <c r="Y56" s="10">
        <v>13.12</v>
      </c>
      <c r="Z56" s="10">
        <v>12.78</v>
      </c>
      <c r="AA56" s="10">
        <v>13.06</v>
      </c>
      <c r="AB56" s="95">
        <v>36203200</v>
      </c>
      <c r="AC56" s="10">
        <v>12.92</v>
      </c>
      <c r="AD56" s="2">
        <f t="shared" si="0"/>
        <v>0.33999999999999986</v>
      </c>
      <c r="AE56" s="138">
        <f t="shared" si="1"/>
        <v>-1.5243902439024293E-2</v>
      </c>
    </row>
    <row r="57" spans="15:31" x14ac:dyDescent="0.25">
      <c r="O57" s="83">
        <v>0.94</v>
      </c>
      <c r="P57" s="83">
        <f t="shared" si="5"/>
        <v>12.313999999999998</v>
      </c>
      <c r="T57" s="93" t="s">
        <v>113</v>
      </c>
      <c r="U57" s="88">
        <v>2.16</v>
      </c>
      <c r="W57" s="133">
        <v>42452</v>
      </c>
      <c r="X57" s="10">
        <v>13.57</v>
      </c>
      <c r="Y57" s="10">
        <v>13.61</v>
      </c>
      <c r="Z57" s="10">
        <v>13.19</v>
      </c>
      <c r="AA57" s="10">
        <v>13.26</v>
      </c>
      <c r="AB57" s="95">
        <v>31535500</v>
      </c>
      <c r="AC57" s="10">
        <v>13.12</v>
      </c>
      <c r="AD57" s="2">
        <f t="shared" si="0"/>
        <v>0.41999999999999993</v>
      </c>
      <c r="AE57" s="138">
        <f t="shared" si="1"/>
        <v>-2.3809523809523836E-2</v>
      </c>
    </row>
    <row r="58" spans="15:31" x14ac:dyDescent="0.25">
      <c r="O58" s="83">
        <v>0.93</v>
      </c>
      <c r="P58" s="83">
        <f t="shared" si="5"/>
        <v>12.183</v>
      </c>
      <c r="T58" s="93" t="s">
        <v>110</v>
      </c>
      <c r="U58" s="88" t="s">
        <v>347</v>
      </c>
      <c r="W58" s="133">
        <v>42451</v>
      </c>
      <c r="X58" s="10">
        <v>13.65</v>
      </c>
      <c r="Y58" s="10">
        <v>13.73</v>
      </c>
      <c r="Z58" s="10">
        <v>13.51</v>
      </c>
      <c r="AA58" s="10">
        <v>13.59</v>
      </c>
      <c r="AB58" s="95">
        <v>26148000</v>
      </c>
      <c r="AC58" s="10">
        <v>13.44</v>
      </c>
      <c r="AD58" s="2">
        <f t="shared" si="0"/>
        <v>0.22000000000000064</v>
      </c>
      <c r="AE58" s="138">
        <f t="shared" si="1"/>
        <v>-5.1813471502590858E-3</v>
      </c>
    </row>
    <row r="59" spans="15:31" x14ac:dyDescent="0.25">
      <c r="O59" s="83">
        <v>0.92</v>
      </c>
      <c r="P59" s="83">
        <f t="shared" si="5"/>
        <v>12.052</v>
      </c>
      <c r="W59" s="133">
        <v>42450</v>
      </c>
      <c r="X59" s="10">
        <v>13.64</v>
      </c>
      <c r="Y59" s="10">
        <v>13.76</v>
      </c>
      <c r="Z59" s="10">
        <v>13.56</v>
      </c>
      <c r="AA59" s="10">
        <v>13.66</v>
      </c>
      <c r="AB59" s="95">
        <v>20905200</v>
      </c>
      <c r="AC59" s="10">
        <v>13.51</v>
      </c>
      <c r="AD59" s="2">
        <f t="shared" si="0"/>
        <v>0.19999999999999929</v>
      </c>
      <c r="AE59" s="138">
        <f t="shared" si="1"/>
        <v>1.4825796886581699E-3</v>
      </c>
    </row>
    <row r="60" spans="15:31" x14ac:dyDescent="0.25">
      <c r="O60" s="83">
        <v>0.91</v>
      </c>
      <c r="P60" s="83">
        <f t="shared" si="5"/>
        <v>11.920999999999999</v>
      </c>
      <c r="W60" s="133">
        <v>42447</v>
      </c>
      <c r="X60" s="10">
        <v>13.54</v>
      </c>
      <c r="Y60" s="10">
        <v>13.7</v>
      </c>
      <c r="Z60" s="10">
        <v>13.49</v>
      </c>
      <c r="AA60" s="10">
        <v>13.64</v>
      </c>
      <c r="AB60" s="95">
        <v>32182400</v>
      </c>
      <c r="AC60" s="10">
        <v>13.49</v>
      </c>
      <c r="AD60" s="2">
        <f t="shared" si="0"/>
        <v>0.20999999999999908</v>
      </c>
      <c r="AE60" s="138">
        <f t="shared" si="1"/>
        <v>1.2762762762762669E-2</v>
      </c>
    </row>
    <row r="61" spans="15:31" x14ac:dyDescent="0.25">
      <c r="O61" s="83">
        <v>0.9</v>
      </c>
      <c r="P61" s="83">
        <f t="shared" si="5"/>
        <v>11.79</v>
      </c>
      <c r="W61" s="133">
        <v>42446</v>
      </c>
      <c r="X61" s="10">
        <v>13.47</v>
      </c>
      <c r="Y61" s="10">
        <v>13.68</v>
      </c>
      <c r="Z61" s="10">
        <v>13.39</v>
      </c>
      <c r="AA61" s="10">
        <v>13.47</v>
      </c>
      <c r="AB61" s="95">
        <v>31521700</v>
      </c>
      <c r="AC61" s="10">
        <v>13.32</v>
      </c>
      <c r="AD61" s="2">
        <f t="shared" si="0"/>
        <v>0.28999999999999915</v>
      </c>
      <c r="AE61" s="138">
        <f t="shared" si="1"/>
        <v>-2.2471910112359383E-3</v>
      </c>
    </row>
    <row r="62" spans="15:31" x14ac:dyDescent="0.25">
      <c r="W62" s="133">
        <v>42445</v>
      </c>
      <c r="X62" s="10">
        <v>13.21</v>
      </c>
      <c r="Y62" s="10">
        <v>13.51</v>
      </c>
      <c r="Z62" s="10">
        <v>13.18</v>
      </c>
      <c r="AA62" s="10">
        <v>13.5</v>
      </c>
      <c r="AB62" s="95">
        <v>47035000</v>
      </c>
      <c r="AC62" s="10">
        <v>13.35</v>
      </c>
      <c r="AD62" s="2">
        <f t="shared" si="0"/>
        <v>0.33000000000000007</v>
      </c>
      <c r="AE62" s="138">
        <f t="shared" si="1"/>
        <v>1.9862490450725634E-2</v>
      </c>
    </row>
    <row r="63" spans="15:31" x14ac:dyDescent="0.25">
      <c r="W63" s="133">
        <v>42444</v>
      </c>
      <c r="X63" s="10">
        <v>13.12</v>
      </c>
      <c r="Y63" s="10">
        <v>13.24</v>
      </c>
      <c r="Z63" s="10">
        <v>13.05</v>
      </c>
      <c r="AA63" s="10">
        <v>13.23</v>
      </c>
      <c r="AB63" s="95">
        <v>27729900</v>
      </c>
      <c r="AC63" s="10">
        <v>13.09</v>
      </c>
      <c r="AD63" s="2">
        <f t="shared" si="0"/>
        <v>0.1899999999999995</v>
      </c>
      <c r="AE63" s="138">
        <f t="shared" si="1"/>
        <v>-3.0464584920031346E-3</v>
      </c>
    </row>
    <row r="64" spans="15:31" x14ac:dyDescent="0.25">
      <c r="W64" s="133">
        <v>42443</v>
      </c>
      <c r="X64" s="10">
        <v>13.28</v>
      </c>
      <c r="Y64" s="10">
        <v>13.37</v>
      </c>
      <c r="Z64" s="10">
        <v>13.18</v>
      </c>
      <c r="AA64" s="10">
        <v>13.27</v>
      </c>
      <c r="AB64" s="95">
        <v>20609600</v>
      </c>
      <c r="AC64" s="10">
        <v>13.13</v>
      </c>
      <c r="AD64" s="2">
        <f t="shared" si="0"/>
        <v>0.1899999999999995</v>
      </c>
      <c r="AE64" s="138">
        <f t="shared" si="1"/>
        <v>-1.5209125475285079E-3</v>
      </c>
    </row>
    <row r="65" spans="23:31" x14ac:dyDescent="0.25">
      <c r="W65" s="133">
        <v>42440</v>
      </c>
      <c r="X65" s="10">
        <v>13.26</v>
      </c>
      <c r="Y65" s="10">
        <v>13.3</v>
      </c>
      <c r="Z65" s="10">
        <v>13.2</v>
      </c>
      <c r="AA65" s="10">
        <v>13.29</v>
      </c>
      <c r="AB65" s="95">
        <v>27583000</v>
      </c>
      <c r="AC65" s="10">
        <v>13.15</v>
      </c>
      <c r="AD65" s="2">
        <f t="shared" si="0"/>
        <v>0.10000000000000142</v>
      </c>
      <c r="AE65" s="138">
        <f t="shared" si="1"/>
        <v>1.0760953112989968E-2</v>
      </c>
    </row>
    <row r="66" spans="23:31" x14ac:dyDescent="0.25">
      <c r="W66" s="133">
        <v>42439</v>
      </c>
      <c r="X66" s="10">
        <v>13.25</v>
      </c>
      <c r="Y66" s="10">
        <v>13.28</v>
      </c>
      <c r="Z66" s="10">
        <v>12.92</v>
      </c>
      <c r="AA66" s="10">
        <v>13.15</v>
      </c>
      <c r="AB66" s="95">
        <v>39076500</v>
      </c>
      <c r="AC66" s="10">
        <v>13.01</v>
      </c>
      <c r="AD66" s="2">
        <f t="shared" si="0"/>
        <v>0.35999999999999943</v>
      </c>
      <c r="AE66" s="138">
        <f t="shared" si="1"/>
        <v>-3.0651340996169507E-3</v>
      </c>
    </row>
    <row r="67" spans="23:31" x14ac:dyDescent="0.25">
      <c r="W67" s="133">
        <v>42438</v>
      </c>
      <c r="X67" s="10">
        <v>13.25</v>
      </c>
      <c r="Y67" s="10">
        <v>13.32</v>
      </c>
      <c r="Z67" s="10">
        <v>13.01</v>
      </c>
      <c r="AA67" s="10">
        <v>13.19</v>
      </c>
      <c r="AB67" s="95">
        <v>34146200</v>
      </c>
      <c r="AC67" s="10">
        <v>13.05</v>
      </c>
      <c r="AD67" s="2">
        <f>Y67-Z67</f>
        <v>0.3100000000000005</v>
      </c>
      <c r="AE67" s="138" t="e">
        <f>AC67/#REF!-1</f>
        <v>#REF!</v>
      </c>
    </row>
    <row r="68" spans="23:31" x14ac:dyDescent="0.25">
      <c r="W68" s="133">
        <v>42437</v>
      </c>
      <c r="X68" s="10">
        <v>13.51</v>
      </c>
      <c r="Y68" s="10">
        <v>13.58</v>
      </c>
      <c r="Z68" s="10">
        <v>13.15</v>
      </c>
      <c r="AA68" s="10">
        <v>13.23</v>
      </c>
      <c r="AB68" s="95">
        <v>34770600</v>
      </c>
      <c r="AC68" s="10">
        <v>13.09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9" priority="19">
      <formula>F30&gt;0</formula>
    </cfRule>
    <cfRule type="expression" dxfId="498" priority="20">
      <formula>F30&lt;0</formula>
    </cfRule>
  </conditionalFormatting>
  <conditionalFormatting sqref="F34:F42">
    <cfRule type="expression" dxfId="497" priority="15">
      <formula>F34&gt;0</formula>
    </cfRule>
    <cfRule type="expression" dxfId="496" priority="16">
      <formula>F34&lt;0</formula>
    </cfRule>
  </conditionalFormatting>
  <conditionalFormatting sqref="F34:F42">
    <cfRule type="expression" dxfId="495" priority="17">
      <formula>F34&gt;0</formula>
    </cfRule>
    <cfRule type="expression" dxfId="494" priority="18">
      <formula>F34&lt;0</formula>
    </cfRule>
  </conditionalFormatting>
  <conditionalFormatting sqref="H30:H42">
    <cfRule type="expression" dxfId="493" priority="13">
      <formula>H30&gt;0</formula>
    </cfRule>
    <cfRule type="expression" dxfId="492" priority="14">
      <formula>H30&lt;0</formula>
    </cfRule>
  </conditionalFormatting>
  <conditionalFormatting sqref="F25:F29">
    <cfRule type="expression" dxfId="491" priority="7">
      <formula>F25&gt;0</formula>
    </cfRule>
    <cfRule type="expression" dxfId="490" priority="8">
      <formula>F25&lt;0</formula>
    </cfRule>
  </conditionalFormatting>
  <conditionalFormatting sqref="H25:H29">
    <cfRule type="expression" dxfId="489" priority="5">
      <formula>H25&gt;0</formula>
    </cfRule>
    <cfRule type="expression" dxfId="488" priority="6">
      <formula>H25&lt;0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9" activePane="bottomLeft" state="frozen"/>
      <selection activeCell="A2" sqref="A2"/>
      <selection pane="bottomLeft" activeCell="I54" sqref="I54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96</v>
      </c>
      <c r="K1" s="21" t="s">
        <v>61</v>
      </c>
      <c r="L1" s="15" t="s">
        <v>37</v>
      </c>
      <c r="M1" s="15" t="s">
        <v>38</v>
      </c>
      <c r="U1" s="33"/>
      <c r="W1" s="122" t="s">
        <v>115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08" t="s">
        <v>120</v>
      </c>
      <c r="AC1" s="108" t="s">
        <v>121</v>
      </c>
      <c r="AD1" s="11" t="s">
        <v>128</v>
      </c>
      <c r="AE1" s="11" t="s">
        <v>130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1520</v>
      </c>
      <c r="T2" s="11"/>
      <c r="W2" s="123">
        <v>42530</v>
      </c>
      <c r="X2" s="41">
        <v>15.63</v>
      </c>
      <c r="Y2" s="41">
        <v>15.73</v>
      </c>
      <c r="Z2" s="41">
        <v>15.43</v>
      </c>
      <c r="AA2" s="41">
        <v>15.6</v>
      </c>
      <c r="AB2" s="104">
        <v>2905600</v>
      </c>
      <c r="AC2" s="9">
        <v>15.6</v>
      </c>
      <c r="AD2" s="2">
        <f>Y2-Z2</f>
        <v>0.30000000000000071</v>
      </c>
      <c r="AE2" s="138">
        <f>AC2/AC3-1</f>
        <v>-1.5772870662460581E-2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(F62-K62)/Q2)</f>
        <v>29.500230263157878</v>
      </c>
      <c r="W3" s="123">
        <v>42529</v>
      </c>
      <c r="X3" s="41">
        <v>15.98</v>
      </c>
      <c r="Y3" s="41">
        <v>16.07</v>
      </c>
      <c r="Z3" s="41">
        <v>15.83</v>
      </c>
      <c r="AA3" s="41">
        <v>15.85</v>
      </c>
      <c r="AB3" s="104">
        <v>2208300</v>
      </c>
      <c r="AC3" s="9">
        <v>15.85</v>
      </c>
      <c r="AD3" s="2">
        <f t="shared" ref="AD3:AD66" si="1">Y3-Z3</f>
        <v>0.24000000000000021</v>
      </c>
      <c r="AE3" s="138">
        <f t="shared" ref="AE3:AE66" si="2">AC3/AC4-1</f>
        <v>-6.3051702395966469E-4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14.51</v>
      </c>
      <c r="T4" s="1"/>
      <c r="W4" s="123">
        <v>42528</v>
      </c>
      <c r="X4" s="41">
        <v>15.96</v>
      </c>
      <c r="Y4" s="41">
        <v>16.04</v>
      </c>
      <c r="Z4" s="41">
        <v>15.73</v>
      </c>
      <c r="AA4" s="41">
        <v>15.86</v>
      </c>
      <c r="AB4" s="104">
        <v>2228800</v>
      </c>
      <c r="AC4" s="9">
        <v>15.86</v>
      </c>
      <c r="AD4" s="2">
        <f t="shared" si="1"/>
        <v>0.30999999999999872</v>
      </c>
      <c r="AE4" s="138">
        <f t="shared" si="2"/>
        <v>-8.7500000000000355E-3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22055.200000000001</v>
      </c>
      <c r="T5" s="1"/>
      <c r="W5" s="123">
        <v>42527</v>
      </c>
      <c r="X5" s="41">
        <v>15.44</v>
      </c>
      <c r="Y5" s="41">
        <v>16.03</v>
      </c>
      <c r="Z5" s="41">
        <v>15.39</v>
      </c>
      <c r="AA5" s="41">
        <v>16</v>
      </c>
      <c r="AB5" s="104">
        <v>5225700</v>
      </c>
      <c r="AC5" s="9">
        <v>16</v>
      </c>
      <c r="AD5" s="2">
        <f t="shared" si="1"/>
        <v>0.64000000000000057</v>
      </c>
      <c r="AE5" s="138">
        <f t="shared" si="2"/>
        <v>4.5751633986928164E-2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44840.349999999977</v>
      </c>
      <c r="W6" s="123">
        <v>42524</v>
      </c>
      <c r="X6" s="41">
        <v>15.41</v>
      </c>
      <c r="Y6" s="41">
        <v>15.46</v>
      </c>
      <c r="Z6" s="41">
        <v>14.97</v>
      </c>
      <c r="AA6" s="41">
        <v>15.3</v>
      </c>
      <c r="AB6" s="104">
        <v>2280200</v>
      </c>
      <c r="AC6" s="9">
        <v>15.3</v>
      </c>
      <c r="AD6" s="2">
        <f t="shared" si="1"/>
        <v>0.49000000000000021</v>
      </c>
      <c r="AE6" s="138">
        <f t="shared" si="2"/>
        <v>7.2416063199474134E-3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205</v>
      </c>
      <c r="Q7" s="2">
        <f>Q10+Q8</f>
        <v>-22785.149999999976</v>
      </c>
      <c r="R7" s="198" t="s">
        <v>187</v>
      </c>
      <c r="W7" s="123">
        <v>42523</v>
      </c>
      <c r="X7" s="41">
        <v>15.06</v>
      </c>
      <c r="Y7" s="41">
        <v>15.42</v>
      </c>
      <c r="Z7" s="41">
        <v>15.04</v>
      </c>
      <c r="AA7" s="41">
        <v>15.19</v>
      </c>
      <c r="AB7" s="104">
        <v>2293400</v>
      </c>
      <c r="AC7" s="9">
        <v>15.19</v>
      </c>
      <c r="AD7" s="2">
        <f t="shared" si="1"/>
        <v>0.38000000000000078</v>
      </c>
      <c r="AE7" s="138">
        <f t="shared" si="2"/>
        <v>7.2944297082226939E-3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210</v>
      </c>
      <c r="P8" s="34"/>
      <c r="Q8" s="2">
        <f>K62+M62-F62+Q2*Q4</f>
        <v>-22785.149999999976</v>
      </c>
      <c r="R8" s="168"/>
      <c r="W8" s="123">
        <v>42522</v>
      </c>
      <c r="X8" s="41">
        <v>14.76</v>
      </c>
      <c r="Y8" s="41">
        <v>15.11</v>
      </c>
      <c r="Z8" s="41">
        <v>14.55</v>
      </c>
      <c r="AA8" s="41">
        <v>15.08</v>
      </c>
      <c r="AB8" s="104">
        <v>3727200</v>
      </c>
      <c r="AC8" s="9">
        <v>15.08</v>
      </c>
      <c r="AD8" s="2">
        <f t="shared" si="1"/>
        <v>0.55999999999999872</v>
      </c>
      <c r="AE8" s="138">
        <f t="shared" si="2"/>
        <v>1.8918918918918948E-2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282</v>
      </c>
      <c r="Q9" s="138">
        <f>IF(Q2=0, 0, Q8/Q6)</f>
        <v>-0.5081394324531362</v>
      </c>
      <c r="W9" s="123">
        <v>42521</v>
      </c>
      <c r="X9" s="41">
        <v>14.76</v>
      </c>
      <c r="Y9" s="41">
        <v>14.94</v>
      </c>
      <c r="Z9" s="41">
        <v>14.64</v>
      </c>
      <c r="AA9" s="41">
        <v>14.8</v>
      </c>
      <c r="AB9" s="104">
        <v>2573200</v>
      </c>
      <c r="AC9" s="9">
        <v>14.8</v>
      </c>
      <c r="AD9" s="2">
        <f t="shared" si="1"/>
        <v>0.29999999999999893</v>
      </c>
      <c r="AE9" s="138">
        <f t="shared" si="2"/>
        <v>4.070556309362372E-3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281</v>
      </c>
      <c r="P10" s="34"/>
      <c r="Q10" s="2">
        <v>0</v>
      </c>
      <c r="W10" s="123">
        <v>42517</v>
      </c>
      <c r="X10" s="41">
        <v>14.51</v>
      </c>
      <c r="Y10" s="41">
        <v>14.8</v>
      </c>
      <c r="Z10" s="41">
        <v>14.45</v>
      </c>
      <c r="AA10" s="41">
        <v>14.74</v>
      </c>
      <c r="AB10" s="104">
        <v>2814300</v>
      </c>
      <c r="AC10" s="9">
        <v>14.74</v>
      </c>
      <c r="AD10" s="2">
        <f t="shared" si="1"/>
        <v>0.35000000000000142</v>
      </c>
      <c r="AE10" s="138">
        <f t="shared" si="2"/>
        <v>1.5151515151515138E-2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197</v>
      </c>
      <c r="P11" s="34"/>
      <c r="Q11" s="138">
        <f>IF(U58="N/A (N/A)", 0, VALUE(TRIM(CLEAN(MID(U58, FIND("(", U58)+1, 5)))))</f>
        <v>0</v>
      </c>
      <c r="T11" s="11"/>
      <c r="W11" s="123">
        <v>42516</v>
      </c>
      <c r="X11" s="41">
        <v>14.55</v>
      </c>
      <c r="Y11" s="41">
        <v>14.78</v>
      </c>
      <c r="Z11" s="41">
        <v>14.46</v>
      </c>
      <c r="AA11" s="41">
        <v>14.52</v>
      </c>
      <c r="AB11" s="104">
        <v>2103400</v>
      </c>
      <c r="AC11" s="9">
        <v>14.52</v>
      </c>
      <c r="AD11" s="2">
        <f t="shared" si="1"/>
        <v>0.31999999999999851</v>
      </c>
      <c r="AE11" s="138">
        <f t="shared" si="2"/>
        <v>6.8917987594763197E-4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42515</v>
      </c>
      <c r="X12" s="41">
        <v>14.46</v>
      </c>
      <c r="Y12" s="41">
        <v>14.78</v>
      </c>
      <c r="Z12" s="41">
        <v>14.25</v>
      </c>
      <c r="AA12" s="41">
        <v>14.51</v>
      </c>
      <c r="AB12" s="104">
        <v>5134600</v>
      </c>
      <c r="AC12" s="9">
        <v>14.51</v>
      </c>
      <c r="AD12" s="2">
        <f t="shared" si="1"/>
        <v>0.52999999999999936</v>
      </c>
      <c r="AE12" s="138">
        <f t="shared" si="2"/>
        <v>-2.9431438127090259E-2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42514</v>
      </c>
      <c r="X13" s="41">
        <v>14.91</v>
      </c>
      <c r="Y13" s="41">
        <v>15.07</v>
      </c>
      <c r="Z13" s="41">
        <v>14.74</v>
      </c>
      <c r="AA13" s="41">
        <v>14.95</v>
      </c>
      <c r="AB13" s="104">
        <v>2564800</v>
      </c>
      <c r="AC13" s="9">
        <v>14.95</v>
      </c>
      <c r="AD13" s="2">
        <f t="shared" si="1"/>
        <v>0.33000000000000007</v>
      </c>
      <c r="AE13" s="138">
        <f t="shared" si="2"/>
        <v>8.0917060013485642E-3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4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42513</v>
      </c>
      <c r="X14" s="41">
        <v>14.93</v>
      </c>
      <c r="Y14" s="41">
        <v>15.01</v>
      </c>
      <c r="Z14" s="41">
        <v>14.68</v>
      </c>
      <c r="AA14" s="41">
        <v>14.83</v>
      </c>
      <c r="AB14" s="104">
        <v>2851500</v>
      </c>
      <c r="AC14" s="9">
        <v>14.83</v>
      </c>
      <c r="AD14" s="2">
        <f t="shared" si="1"/>
        <v>0.33000000000000007</v>
      </c>
      <c r="AE14" s="138">
        <f t="shared" si="2"/>
        <v>-8.0267558528427374E-3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4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42510</v>
      </c>
      <c r="X15" s="41">
        <v>14.55</v>
      </c>
      <c r="Y15" s="41">
        <v>14.98</v>
      </c>
      <c r="Z15" s="41">
        <v>14.47</v>
      </c>
      <c r="AA15" s="41">
        <v>14.95</v>
      </c>
      <c r="AB15" s="104">
        <v>3764600</v>
      </c>
      <c r="AC15" s="9">
        <v>14.95</v>
      </c>
      <c r="AD15" s="2">
        <f t="shared" si="1"/>
        <v>0.50999999999999979</v>
      </c>
      <c r="AE15" s="138">
        <f t="shared" si="2"/>
        <v>2.890571231933925E-2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4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42509</v>
      </c>
      <c r="X16" s="41">
        <v>14.24</v>
      </c>
      <c r="Y16" s="41">
        <v>14.57</v>
      </c>
      <c r="Z16" s="41">
        <v>14.22</v>
      </c>
      <c r="AA16" s="41">
        <v>14.53</v>
      </c>
      <c r="AB16" s="104">
        <v>1880700</v>
      </c>
      <c r="AC16" s="9">
        <v>14.53</v>
      </c>
      <c r="AD16" s="2">
        <f t="shared" si="1"/>
        <v>0.34999999999999964</v>
      </c>
      <c r="AE16" s="138">
        <f t="shared" si="2"/>
        <v>7.628294036061023E-3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4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42508</v>
      </c>
      <c r="X17" s="41">
        <v>14.67</v>
      </c>
      <c r="Y17" s="41">
        <v>14.8</v>
      </c>
      <c r="Z17" s="41">
        <v>14.26</v>
      </c>
      <c r="AA17" s="41">
        <v>14.42</v>
      </c>
      <c r="AB17" s="104">
        <v>2732100</v>
      </c>
      <c r="AC17" s="9">
        <v>14.42</v>
      </c>
      <c r="AD17" s="2">
        <f t="shared" si="1"/>
        <v>0.54000000000000092</v>
      </c>
      <c r="AE17" s="138">
        <f t="shared" si="2"/>
        <v>-2.3696682464454999E-2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4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42507</v>
      </c>
      <c r="X18" s="41">
        <v>14.76</v>
      </c>
      <c r="Y18" s="41">
        <v>14.95</v>
      </c>
      <c r="Z18" s="41">
        <v>14.58</v>
      </c>
      <c r="AA18" s="41">
        <v>14.77</v>
      </c>
      <c r="AB18" s="104">
        <v>2231000</v>
      </c>
      <c r="AC18" s="9">
        <v>14.77</v>
      </c>
      <c r="AD18" s="2">
        <f t="shared" si="1"/>
        <v>0.36999999999999922</v>
      </c>
      <c r="AE18" s="138">
        <f t="shared" si="2"/>
        <v>0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4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42506</v>
      </c>
      <c r="X19" s="41">
        <v>14.82</v>
      </c>
      <c r="Y19" s="41">
        <v>14.91</v>
      </c>
      <c r="Z19" s="41">
        <v>14.7</v>
      </c>
      <c r="AA19" s="41">
        <v>14.77</v>
      </c>
      <c r="AB19" s="104">
        <v>1648100</v>
      </c>
      <c r="AC19" s="9">
        <v>14.77</v>
      </c>
      <c r="AD19" s="2">
        <f t="shared" si="1"/>
        <v>0.21000000000000085</v>
      </c>
      <c r="AE19" s="138">
        <f t="shared" si="2"/>
        <v>4.0788579197823527E-3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42503</v>
      </c>
      <c r="X20" s="41">
        <v>15.01</v>
      </c>
      <c r="Y20" s="41">
        <v>15.03</v>
      </c>
      <c r="Z20" s="41">
        <v>14.66</v>
      </c>
      <c r="AA20" s="41">
        <v>14.71</v>
      </c>
      <c r="AB20" s="104">
        <v>4353900</v>
      </c>
      <c r="AC20" s="9">
        <v>14.71</v>
      </c>
      <c r="AD20" s="2">
        <f t="shared" si="1"/>
        <v>0.36999999999999922</v>
      </c>
      <c r="AE20" s="138">
        <f t="shared" si="2"/>
        <v>-2.1290751829673882E-2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42502</v>
      </c>
      <c r="X21" s="41">
        <v>15.19</v>
      </c>
      <c r="Y21" s="41">
        <v>15.3</v>
      </c>
      <c r="Z21" s="41">
        <v>14.8</v>
      </c>
      <c r="AA21" s="41">
        <v>15.03</v>
      </c>
      <c r="AB21" s="104">
        <v>3961400</v>
      </c>
      <c r="AC21" s="9">
        <v>15.03</v>
      </c>
      <c r="AD21" s="2">
        <f t="shared" si="1"/>
        <v>0.5</v>
      </c>
      <c r="AE21" s="138">
        <f t="shared" si="2"/>
        <v>0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42501</v>
      </c>
      <c r="X22" s="41">
        <v>15.32</v>
      </c>
      <c r="Y22" s="41">
        <v>15.33</v>
      </c>
      <c r="Z22" s="41">
        <v>14.97</v>
      </c>
      <c r="AA22" s="41">
        <v>15.03</v>
      </c>
      <c r="AB22" s="104">
        <v>2302500</v>
      </c>
      <c r="AC22" s="9">
        <v>15.03</v>
      </c>
      <c r="AD22" s="2">
        <f t="shared" si="1"/>
        <v>0.35999999999999943</v>
      </c>
      <c r="AE22" s="138">
        <f t="shared" si="2"/>
        <v>-1.7004578155657257E-2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42500</v>
      </c>
      <c r="X23" s="41">
        <v>14.95</v>
      </c>
      <c r="Y23" s="41">
        <v>15.31</v>
      </c>
      <c r="Z23" s="41">
        <v>14.82</v>
      </c>
      <c r="AA23" s="41">
        <v>15.29</v>
      </c>
      <c r="AB23" s="104">
        <v>5544500</v>
      </c>
      <c r="AC23" s="9">
        <v>15.29</v>
      </c>
      <c r="AD23" s="2">
        <f t="shared" si="1"/>
        <v>0.49000000000000021</v>
      </c>
      <c r="AE23" s="138">
        <f t="shared" si="2"/>
        <v>2.5486250838363533E-2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42499</v>
      </c>
      <c r="X24" s="41">
        <v>15.16</v>
      </c>
      <c r="Y24" s="41">
        <v>15.26</v>
      </c>
      <c r="Z24" s="41">
        <v>14.85</v>
      </c>
      <c r="AA24" s="41">
        <v>14.91</v>
      </c>
      <c r="AB24" s="104">
        <v>5050500</v>
      </c>
      <c r="AC24" s="9">
        <v>14.91</v>
      </c>
      <c r="AD24" s="2">
        <f t="shared" si="1"/>
        <v>0.41000000000000014</v>
      </c>
      <c r="AE24" s="138">
        <f t="shared" si="2"/>
        <v>-2.4214659685863782E-2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42496</v>
      </c>
      <c r="X25" s="41">
        <v>14.87</v>
      </c>
      <c r="Y25" s="41">
        <v>15.28</v>
      </c>
      <c r="Z25" s="41">
        <v>14.85</v>
      </c>
      <c r="AA25" s="41">
        <v>15.28</v>
      </c>
      <c r="AB25" s="104">
        <v>2791200</v>
      </c>
      <c r="AC25" s="9">
        <v>15.28</v>
      </c>
      <c r="AD25" s="2">
        <f t="shared" si="1"/>
        <v>0.42999999999999972</v>
      </c>
      <c r="AE25" s="138">
        <f t="shared" si="2"/>
        <v>1.8666666666666609E-2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42495</v>
      </c>
      <c r="X26" s="41">
        <v>15.19</v>
      </c>
      <c r="Y26" s="41">
        <v>15.45</v>
      </c>
      <c r="Z26" s="41">
        <v>14.9</v>
      </c>
      <c r="AA26" s="41">
        <v>15</v>
      </c>
      <c r="AB26" s="104">
        <v>2475900</v>
      </c>
      <c r="AC26" s="9">
        <v>15</v>
      </c>
      <c r="AD26" s="2">
        <f t="shared" si="1"/>
        <v>0.54999999999999893</v>
      </c>
      <c r="AE26" s="138">
        <f t="shared" si="2"/>
        <v>-1.3315579227696217E-3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42494</v>
      </c>
      <c r="X27" s="41">
        <v>14.93</v>
      </c>
      <c r="Y27" s="41">
        <v>15.19</v>
      </c>
      <c r="Z27" s="41">
        <v>14.89</v>
      </c>
      <c r="AA27" s="41">
        <v>15.02</v>
      </c>
      <c r="AB27" s="104">
        <v>2746700</v>
      </c>
      <c r="AC27" s="9">
        <v>15.02</v>
      </c>
      <c r="AD27" s="2">
        <f t="shared" si="1"/>
        <v>0.29999999999999893</v>
      </c>
      <c r="AE27" s="138">
        <f t="shared" si="2"/>
        <v>6.6622251832115786E-4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42493</v>
      </c>
      <c r="X28" s="41">
        <v>15.22</v>
      </c>
      <c r="Y28" s="41">
        <v>15.25</v>
      </c>
      <c r="Z28" s="41">
        <v>14.77</v>
      </c>
      <c r="AA28" s="41">
        <v>15.01</v>
      </c>
      <c r="AB28" s="104">
        <v>4597700</v>
      </c>
      <c r="AC28" s="9">
        <v>15.01</v>
      </c>
      <c r="AD28" s="2">
        <f t="shared" si="1"/>
        <v>0.48000000000000043</v>
      </c>
      <c r="AE28" s="138">
        <f t="shared" si="2"/>
        <v>-2.0874103065883887E-2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42492</v>
      </c>
      <c r="X29" s="41">
        <v>15.74</v>
      </c>
      <c r="Y29" s="41">
        <v>15.83</v>
      </c>
      <c r="Z29" s="41">
        <v>15.26</v>
      </c>
      <c r="AA29" s="41">
        <v>15.33</v>
      </c>
      <c r="AB29" s="104">
        <v>3827900</v>
      </c>
      <c r="AC29" s="9">
        <v>15.33</v>
      </c>
      <c r="AD29" s="2">
        <f t="shared" si="1"/>
        <v>0.57000000000000028</v>
      </c>
      <c r="AE29" s="138">
        <f t="shared" si="2"/>
        <v>-2.8517110266159662E-2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42489</v>
      </c>
      <c r="X30" s="41">
        <v>14.25</v>
      </c>
      <c r="Y30" s="41">
        <v>15.84</v>
      </c>
      <c r="Z30" s="41">
        <v>14.25</v>
      </c>
      <c r="AA30" s="41">
        <v>15.78</v>
      </c>
      <c r="AB30" s="104">
        <v>5358500</v>
      </c>
      <c r="AC30" s="9">
        <v>15.78</v>
      </c>
      <c r="AD30" s="2">
        <f t="shared" si="1"/>
        <v>1.5899999999999999</v>
      </c>
      <c r="AE30" s="138">
        <f t="shared" si="2"/>
        <v>1.4790996784565857E-2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H31" s="72"/>
      <c r="Q31" s="2"/>
      <c r="W31" s="123">
        <v>42488</v>
      </c>
      <c r="X31" s="41">
        <v>15.66</v>
      </c>
      <c r="Y31" s="41">
        <v>16</v>
      </c>
      <c r="Z31" s="41">
        <v>15.46</v>
      </c>
      <c r="AA31" s="41">
        <v>15.55</v>
      </c>
      <c r="AB31" s="104">
        <v>5944800</v>
      </c>
      <c r="AC31" s="9">
        <v>15.55</v>
      </c>
      <c r="AD31" s="2">
        <f t="shared" si="1"/>
        <v>0.53999999999999915</v>
      </c>
      <c r="AE31" s="138">
        <f t="shared" si="2"/>
        <v>-6.4267352185087834E-4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42487</v>
      </c>
      <c r="X32" s="41">
        <v>15.27</v>
      </c>
      <c r="Y32" s="41">
        <v>15.72</v>
      </c>
      <c r="Z32" s="41">
        <v>15.27</v>
      </c>
      <c r="AA32" s="41">
        <v>15.56</v>
      </c>
      <c r="AB32" s="104">
        <v>3082400</v>
      </c>
      <c r="AC32" s="9">
        <v>15.56</v>
      </c>
      <c r="AD32" s="2">
        <f t="shared" si="1"/>
        <v>0.45000000000000107</v>
      </c>
      <c r="AE32" s="138">
        <f t="shared" si="2"/>
        <v>2.166776099803025E-2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42486</v>
      </c>
      <c r="X33" s="41">
        <v>15.08</v>
      </c>
      <c r="Y33" s="41">
        <v>15.32</v>
      </c>
      <c r="Z33" s="41">
        <v>14.93</v>
      </c>
      <c r="AA33" s="41">
        <v>15.23</v>
      </c>
      <c r="AB33" s="104">
        <v>3289800</v>
      </c>
      <c r="AC33" s="9">
        <v>15.23</v>
      </c>
      <c r="AD33" s="2">
        <f t="shared" si="1"/>
        <v>0.39000000000000057</v>
      </c>
      <c r="AE33" s="138">
        <f t="shared" si="2"/>
        <v>1.6010673782521634E-2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42485</v>
      </c>
      <c r="X34" s="41">
        <v>15.3</v>
      </c>
      <c r="Y34" s="41">
        <v>15.49</v>
      </c>
      <c r="Z34" s="41">
        <v>14.94</v>
      </c>
      <c r="AA34" s="41">
        <v>14.99</v>
      </c>
      <c r="AB34" s="104">
        <v>2959200</v>
      </c>
      <c r="AC34" s="9">
        <v>14.99</v>
      </c>
      <c r="AD34" s="2">
        <f t="shared" si="1"/>
        <v>0.55000000000000071</v>
      </c>
      <c r="AE34" s="138">
        <f t="shared" si="2"/>
        <v>-2.7255029201816994E-2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42482</v>
      </c>
      <c r="X35" s="41">
        <v>15.63</v>
      </c>
      <c r="Y35" s="41">
        <v>15.82</v>
      </c>
      <c r="Z35" s="41">
        <v>15.38</v>
      </c>
      <c r="AA35" s="41">
        <v>15.41</v>
      </c>
      <c r="AB35" s="104">
        <v>3160100</v>
      </c>
      <c r="AC35" s="9">
        <v>15.41</v>
      </c>
      <c r="AD35" s="2">
        <f t="shared" si="1"/>
        <v>0.4399999999999995</v>
      </c>
      <c r="AE35" s="138">
        <f t="shared" si="2"/>
        <v>-1.0276172125883165E-2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42481</v>
      </c>
      <c r="X36" s="41">
        <v>15.4</v>
      </c>
      <c r="Y36" s="41">
        <v>15.65</v>
      </c>
      <c r="Z36" s="41">
        <v>15.28</v>
      </c>
      <c r="AA36" s="41">
        <v>15.57</v>
      </c>
      <c r="AB36" s="104">
        <v>4975800</v>
      </c>
      <c r="AC36" s="9">
        <v>15.57</v>
      </c>
      <c r="AD36" s="2">
        <f t="shared" si="1"/>
        <v>0.37000000000000099</v>
      </c>
      <c r="AE36" s="138">
        <f t="shared" si="2"/>
        <v>8.4196891191710144E-3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9" si="6">C37*D37+E37</f>
        <v>2994.95</v>
      </c>
      <c r="G37" s="1"/>
      <c r="H37" s="72"/>
      <c r="W37" s="123">
        <v>42480</v>
      </c>
      <c r="X37" s="41">
        <v>15.66</v>
      </c>
      <c r="Y37" s="41">
        <v>15.66</v>
      </c>
      <c r="Z37" s="41">
        <v>15.37</v>
      </c>
      <c r="AA37" s="41">
        <v>15.44</v>
      </c>
      <c r="AB37" s="104">
        <v>5675000</v>
      </c>
      <c r="AC37" s="9">
        <v>15.44</v>
      </c>
      <c r="AD37" s="2">
        <f t="shared" si="1"/>
        <v>0.29000000000000092</v>
      </c>
      <c r="AE37" s="138">
        <f t="shared" si="2"/>
        <v>-1.8436109345200347E-2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42479</v>
      </c>
      <c r="X38" s="41">
        <v>15.33</v>
      </c>
      <c r="Y38" s="41">
        <v>15.76</v>
      </c>
      <c r="Z38" s="41">
        <v>15.17</v>
      </c>
      <c r="AA38" s="41">
        <v>15.73</v>
      </c>
      <c r="AB38" s="104">
        <v>4362400</v>
      </c>
      <c r="AC38" s="9">
        <v>15.73</v>
      </c>
      <c r="AD38" s="2">
        <f t="shared" si="1"/>
        <v>0.58999999999999986</v>
      </c>
      <c r="AE38" s="138">
        <f t="shared" si="2"/>
        <v>3.2829940906106359E-2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42478</v>
      </c>
      <c r="X39" s="41">
        <v>14.81</v>
      </c>
      <c r="Y39" s="41">
        <v>15.29</v>
      </c>
      <c r="Z39" s="41">
        <v>14.75</v>
      </c>
      <c r="AA39" s="41">
        <v>15.23</v>
      </c>
      <c r="AB39" s="104">
        <v>4816900</v>
      </c>
      <c r="AC39" s="9">
        <v>15.23</v>
      </c>
      <c r="AD39" s="2">
        <f t="shared" si="1"/>
        <v>0.53999999999999915</v>
      </c>
      <c r="AE39" s="138">
        <f t="shared" si="2"/>
        <v>1.736806947227798E-2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42475</v>
      </c>
      <c r="X40" s="41">
        <v>14.9</v>
      </c>
      <c r="Y40" s="41">
        <v>15.07</v>
      </c>
      <c r="Z40" s="41">
        <v>14.9</v>
      </c>
      <c r="AA40" s="41">
        <v>14.97</v>
      </c>
      <c r="AB40" s="104">
        <v>2119000</v>
      </c>
      <c r="AC40" s="9">
        <v>14.97</v>
      </c>
      <c r="AD40" s="2">
        <f t="shared" si="1"/>
        <v>0.16999999999999993</v>
      </c>
      <c r="AE40" s="138">
        <f t="shared" si="2"/>
        <v>6.6844919786102075E-4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42474</v>
      </c>
      <c r="X41" s="41">
        <v>14.92</v>
      </c>
      <c r="Y41" s="41">
        <v>15.02</v>
      </c>
      <c r="Z41" s="41">
        <v>14.81</v>
      </c>
      <c r="AA41" s="41">
        <v>14.96</v>
      </c>
      <c r="AB41" s="104">
        <v>3038200</v>
      </c>
      <c r="AC41" s="9">
        <v>14.96</v>
      </c>
      <c r="AD41" s="2">
        <f t="shared" si="1"/>
        <v>0.20999999999999908</v>
      </c>
      <c r="AE41" s="138">
        <f t="shared" si="2"/>
        <v>3.3534540576793948E-3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6" t="s">
        <v>78</v>
      </c>
      <c r="P42" s="406"/>
      <c r="T42" s="105" t="s">
        <v>93</v>
      </c>
      <c r="U42" s="109"/>
      <c r="W42" s="123">
        <v>42473</v>
      </c>
      <c r="X42" s="41">
        <v>14.89</v>
      </c>
      <c r="Y42" s="41">
        <v>15.05</v>
      </c>
      <c r="Z42" s="41">
        <v>14.76</v>
      </c>
      <c r="AA42" s="41">
        <v>14.91</v>
      </c>
      <c r="AB42" s="104">
        <v>3816500</v>
      </c>
      <c r="AC42" s="9">
        <v>14.91</v>
      </c>
      <c r="AD42" s="2">
        <f t="shared" si="1"/>
        <v>0.29000000000000092</v>
      </c>
      <c r="AE42" s="138">
        <f t="shared" si="2"/>
        <v>4.0404040404040664E-3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15.961</v>
      </c>
      <c r="T43" s="108" t="s">
        <v>99</v>
      </c>
      <c r="U43" s="106">
        <v>15.85</v>
      </c>
      <c r="W43" s="123">
        <v>42472</v>
      </c>
      <c r="X43" s="41">
        <v>14.53</v>
      </c>
      <c r="Y43" s="41">
        <v>14.89</v>
      </c>
      <c r="Z43" s="41">
        <v>14.43</v>
      </c>
      <c r="AA43" s="41">
        <v>14.85</v>
      </c>
      <c r="AB43" s="104">
        <v>6073500</v>
      </c>
      <c r="AC43" s="9">
        <v>14.85</v>
      </c>
      <c r="AD43" s="2">
        <f t="shared" si="1"/>
        <v>0.46000000000000085</v>
      </c>
      <c r="AE43" s="138">
        <f t="shared" si="2"/>
        <v>2.4844720496894457E-2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15.815900000000001</v>
      </c>
      <c r="T44" s="108" t="s">
        <v>100</v>
      </c>
      <c r="U44" s="106">
        <v>15.63</v>
      </c>
      <c r="W44" s="123">
        <v>42471</v>
      </c>
      <c r="X44" s="41">
        <v>14.46</v>
      </c>
      <c r="Y44" s="41">
        <v>14.71</v>
      </c>
      <c r="Z44" s="41">
        <v>14.32</v>
      </c>
      <c r="AA44" s="41">
        <v>14.49</v>
      </c>
      <c r="AB44" s="104">
        <v>5909500</v>
      </c>
      <c r="AC44" s="9">
        <v>14.49</v>
      </c>
      <c r="AD44" s="2">
        <f t="shared" si="1"/>
        <v>0.39000000000000057</v>
      </c>
      <c r="AE44" s="138">
        <f t="shared" si="2"/>
        <v>6.9492703266156308E-3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15.670800000000002</v>
      </c>
      <c r="Q45" s="2"/>
      <c r="T45" s="108" t="s">
        <v>101</v>
      </c>
      <c r="U45" s="106" t="s">
        <v>348</v>
      </c>
      <c r="W45" s="123">
        <v>42468</v>
      </c>
      <c r="X45" s="41">
        <v>14.41</v>
      </c>
      <c r="Y45" s="41">
        <v>14.71</v>
      </c>
      <c r="Z45" s="41">
        <v>14.28</v>
      </c>
      <c r="AA45" s="41">
        <v>14.39</v>
      </c>
      <c r="AB45" s="104">
        <v>3784700</v>
      </c>
      <c r="AC45" s="9">
        <v>14.39</v>
      </c>
      <c r="AD45" s="2">
        <f t="shared" si="1"/>
        <v>0.43000000000000149</v>
      </c>
      <c r="AE45" s="138">
        <f t="shared" si="2"/>
        <v>1.1243851018974071E-2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15.525700000000001</v>
      </c>
      <c r="Q46" s="2"/>
      <c r="T46" s="108" t="s">
        <v>102</v>
      </c>
      <c r="U46" s="106" t="s">
        <v>349</v>
      </c>
      <c r="W46" s="123">
        <v>42467</v>
      </c>
      <c r="X46" s="41">
        <v>14.3</v>
      </c>
      <c r="Y46" s="41">
        <v>14.83</v>
      </c>
      <c r="Z46" s="41">
        <v>14.11</v>
      </c>
      <c r="AA46" s="41">
        <v>14.23</v>
      </c>
      <c r="AB46" s="104">
        <v>5665300</v>
      </c>
      <c r="AC46" s="9">
        <v>14.23</v>
      </c>
      <c r="AD46" s="2">
        <f t="shared" si="1"/>
        <v>0.72000000000000064</v>
      </c>
      <c r="AE46" s="138">
        <f t="shared" si="2"/>
        <v>-7.670850767085069E-3</v>
      </c>
    </row>
    <row r="47" spans="2:41" x14ac:dyDescent="0.25">
      <c r="B47" s="474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15.380600000000001</v>
      </c>
      <c r="Q47" s="2"/>
      <c r="T47" s="108" t="s">
        <v>103</v>
      </c>
      <c r="U47" s="106">
        <v>19.07</v>
      </c>
      <c r="W47" s="123">
        <v>42466</v>
      </c>
      <c r="X47" s="41">
        <v>14.3</v>
      </c>
      <c r="Y47" s="41">
        <v>14.41</v>
      </c>
      <c r="Z47" s="41">
        <v>13.93</v>
      </c>
      <c r="AA47" s="41">
        <v>14.34</v>
      </c>
      <c r="AB47" s="104">
        <v>3521100</v>
      </c>
      <c r="AC47" s="9">
        <v>14.34</v>
      </c>
      <c r="AD47" s="2">
        <f t="shared" si="1"/>
        <v>0.48000000000000043</v>
      </c>
      <c r="AE47" s="138">
        <f t="shared" si="2"/>
        <v>4.2016806722688926E-3</v>
      </c>
    </row>
    <row r="48" spans="2:41" x14ac:dyDescent="0.25">
      <c r="B48" s="474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15.2355</v>
      </c>
      <c r="Q48" s="2"/>
      <c r="T48" s="108" t="s">
        <v>104</v>
      </c>
      <c r="U48" s="106">
        <v>1.0523499999999999</v>
      </c>
      <c r="W48" s="123">
        <v>42465</v>
      </c>
      <c r="X48" s="41">
        <v>14.63</v>
      </c>
      <c r="Y48" s="41">
        <v>14.71</v>
      </c>
      <c r="Z48" s="41">
        <v>14.22</v>
      </c>
      <c r="AA48" s="41">
        <v>14.28</v>
      </c>
      <c r="AB48" s="104">
        <v>5389200</v>
      </c>
      <c r="AC48" s="9">
        <v>14.28</v>
      </c>
      <c r="AD48" s="2">
        <f t="shared" si="1"/>
        <v>0.49000000000000021</v>
      </c>
      <c r="AE48" s="138">
        <f t="shared" si="2"/>
        <v>-2.9891304347826164E-2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15.090400000000001</v>
      </c>
      <c r="Q49" s="2"/>
      <c r="T49" s="108" t="s">
        <v>124</v>
      </c>
      <c r="U49" s="106" t="s">
        <v>249</v>
      </c>
      <c r="W49" s="123">
        <v>42464</v>
      </c>
      <c r="X49" s="41">
        <v>15.36</v>
      </c>
      <c r="Y49" s="41">
        <v>15.44</v>
      </c>
      <c r="Z49" s="41">
        <v>14.65</v>
      </c>
      <c r="AA49" s="41">
        <v>14.72</v>
      </c>
      <c r="AB49" s="104">
        <v>3849800</v>
      </c>
      <c r="AC49" s="9">
        <v>14.72</v>
      </c>
      <c r="AD49" s="2">
        <f t="shared" si="1"/>
        <v>0.78999999999999915</v>
      </c>
      <c r="AE49" s="138">
        <f t="shared" si="2"/>
        <v>-4.4776119402985093E-2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14.9453</v>
      </c>
      <c r="Q50" s="2"/>
      <c r="T50" s="108"/>
      <c r="U50" s="106"/>
      <c r="W50" s="123">
        <v>42461</v>
      </c>
      <c r="X50" s="41">
        <v>14.92</v>
      </c>
      <c r="Y50" s="41">
        <v>15.52</v>
      </c>
      <c r="Z50" s="41">
        <v>14.87</v>
      </c>
      <c r="AA50" s="41">
        <v>15.41</v>
      </c>
      <c r="AB50" s="104">
        <v>4098000</v>
      </c>
      <c r="AC50" s="9">
        <v>15.41</v>
      </c>
      <c r="AD50" s="2">
        <f t="shared" si="1"/>
        <v>0.65000000000000036</v>
      </c>
      <c r="AE50" s="138">
        <f t="shared" si="2"/>
        <v>1.5820698747528006E-2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14.8002</v>
      </c>
      <c r="Q51" s="2"/>
      <c r="T51" s="108" t="s">
        <v>106</v>
      </c>
      <c r="U51" s="106" t="s">
        <v>350</v>
      </c>
      <c r="W51" s="123">
        <v>42460</v>
      </c>
      <c r="X51" s="41">
        <v>14.78</v>
      </c>
      <c r="Y51" s="41">
        <v>15.18</v>
      </c>
      <c r="Z51" s="41">
        <v>14.72</v>
      </c>
      <c r="AA51" s="41">
        <v>15.17</v>
      </c>
      <c r="AB51" s="104">
        <v>3069000</v>
      </c>
      <c r="AC51" s="9">
        <v>15.17</v>
      </c>
      <c r="AD51" s="2">
        <f t="shared" si="1"/>
        <v>0.45999999999999908</v>
      </c>
      <c r="AE51" s="138">
        <f t="shared" si="2"/>
        <v>2.7081922816519999E-2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14.655099999999999</v>
      </c>
      <c r="Q52" s="2"/>
      <c r="T52" s="108" t="s">
        <v>107</v>
      </c>
      <c r="U52" s="106" t="s">
        <v>351</v>
      </c>
      <c r="W52" s="123">
        <v>42459</v>
      </c>
      <c r="X52" s="41">
        <v>14.71</v>
      </c>
      <c r="Y52" s="41">
        <v>14.92</v>
      </c>
      <c r="Z52" s="41">
        <v>14.61</v>
      </c>
      <c r="AA52" s="41">
        <v>14.77</v>
      </c>
      <c r="AB52" s="104">
        <v>3346500</v>
      </c>
      <c r="AC52" s="9">
        <v>14.77</v>
      </c>
      <c r="AD52" s="2">
        <f t="shared" si="1"/>
        <v>0.3100000000000005</v>
      </c>
      <c r="AE52" s="138">
        <f t="shared" si="2"/>
        <v>1.1643835616438336E-2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14.51</v>
      </c>
      <c r="Q53" s="2"/>
      <c r="T53" s="108" t="s">
        <v>108</v>
      </c>
      <c r="U53" s="107">
        <v>2905550</v>
      </c>
      <c r="W53" s="123">
        <v>42458</v>
      </c>
      <c r="X53" s="41">
        <v>14.25</v>
      </c>
      <c r="Y53" s="41">
        <v>14.62</v>
      </c>
      <c r="Z53" s="41">
        <v>13.99</v>
      </c>
      <c r="AA53" s="41">
        <v>14.6</v>
      </c>
      <c r="AB53" s="104">
        <v>3446000</v>
      </c>
      <c r="AC53" s="9">
        <v>14.6</v>
      </c>
      <c r="AD53" s="2">
        <f t="shared" si="1"/>
        <v>0.62999999999999901</v>
      </c>
      <c r="AE53" s="138">
        <f t="shared" si="2"/>
        <v>1.8841591067690233E-2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14.3649</v>
      </c>
      <c r="Q54" s="2"/>
      <c r="T54" s="108" t="s">
        <v>111</v>
      </c>
      <c r="U54" s="107">
        <v>3470090</v>
      </c>
      <c r="W54" s="123">
        <v>42457</v>
      </c>
      <c r="X54" s="41">
        <v>14.25</v>
      </c>
      <c r="Y54" s="41">
        <v>14.35</v>
      </c>
      <c r="Z54" s="41">
        <v>13.93</v>
      </c>
      <c r="AA54" s="41">
        <v>14.33</v>
      </c>
      <c r="AB54" s="104">
        <v>1847100</v>
      </c>
      <c r="AC54" s="9">
        <v>14.33</v>
      </c>
      <c r="AD54" s="2">
        <f t="shared" si="1"/>
        <v>0.41999999999999993</v>
      </c>
      <c r="AE54" s="138">
        <f t="shared" si="2"/>
        <v>1.0578279266572732E-2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14.219799999999999</v>
      </c>
      <c r="T55" s="108" t="s">
        <v>109</v>
      </c>
      <c r="U55" s="106" t="s">
        <v>352</v>
      </c>
      <c r="W55" s="123">
        <v>42453</v>
      </c>
      <c r="X55" s="41">
        <v>14.11</v>
      </c>
      <c r="Y55" s="41">
        <v>14.27</v>
      </c>
      <c r="Z55" s="41">
        <v>13.8</v>
      </c>
      <c r="AA55" s="41">
        <v>14.18</v>
      </c>
      <c r="AB55" s="104">
        <v>2279300</v>
      </c>
      <c r="AC55" s="9">
        <v>14.18</v>
      </c>
      <c r="AD55" s="2">
        <f t="shared" si="1"/>
        <v>0.46999999999999886</v>
      </c>
      <c r="AE55" s="138">
        <f t="shared" si="2"/>
        <v>-4.2134831460673983E-3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14.0747</v>
      </c>
      <c r="T56" s="108" t="s">
        <v>112</v>
      </c>
      <c r="U56" s="106">
        <v>123.81</v>
      </c>
      <c r="W56" s="123">
        <v>42452</v>
      </c>
      <c r="X56" s="41">
        <v>14.6</v>
      </c>
      <c r="Y56" s="41">
        <v>14.6</v>
      </c>
      <c r="Z56" s="41">
        <v>14.21</v>
      </c>
      <c r="AA56" s="41">
        <v>14.24</v>
      </c>
      <c r="AB56" s="104">
        <v>1947800</v>
      </c>
      <c r="AC56" s="9">
        <v>14.24</v>
      </c>
      <c r="AD56" s="2">
        <f t="shared" si="1"/>
        <v>0.38999999999999879</v>
      </c>
      <c r="AE56" s="138">
        <f t="shared" si="2"/>
        <v>-2.7986348122866933E-2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13.929599999999999</v>
      </c>
      <c r="T57" s="108" t="s">
        <v>113</v>
      </c>
      <c r="U57" s="106">
        <v>0.13</v>
      </c>
      <c r="W57" s="123">
        <v>42451</v>
      </c>
      <c r="X57" s="41">
        <v>14.58</v>
      </c>
      <c r="Y57" s="41">
        <v>14.82</v>
      </c>
      <c r="Z57" s="41">
        <v>14.47</v>
      </c>
      <c r="AA57" s="41">
        <v>14.65</v>
      </c>
      <c r="AB57" s="104">
        <v>2078200</v>
      </c>
      <c r="AC57" s="9">
        <v>14.65</v>
      </c>
      <c r="AD57" s="2">
        <f t="shared" si="1"/>
        <v>0.34999999999999964</v>
      </c>
      <c r="AE57" s="138">
        <f t="shared" si="2"/>
        <v>-6.8212824010915885E-4</v>
      </c>
      <c r="AL57" s="246"/>
      <c r="AO57" s="24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13.7845</v>
      </c>
      <c r="T58" s="108" t="s">
        <v>110</v>
      </c>
      <c r="U58" s="106" t="s">
        <v>125</v>
      </c>
      <c r="W58" s="123">
        <v>42450</v>
      </c>
      <c r="X58" s="41">
        <v>14.92</v>
      </c>
      <c r="Y58" s="41">
        <v>14.94</v>
      </c>
      <c r="Z58" s="41">
        <v>14.51</v>
      </c>
      <c r="AA58" s="41">
        <v>14.66</v>
      </c>
      <c r="AB58" s="104">
        <v>2360300</v>
      </c>
      <c r="AC58" s="9">
        <v>14.66</v>
      </c>
      <c r="AD58" s="2">
        <f t="shared" si="1"/>
        <v>0.42999999999999972</v>
      </c>
      <c r="AE58" s="138">
        <f t="shared" si="2"/>
        <v>-2.1361815754339153E-2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13.639399999999998</v>
      </c>
      <c r="W59" s="123">
        <v>42447</v>
      </c>
      <c r="X59" s="41">
        <v>14.66</v>
      </c>
      <c r="Y59" s="41">
        <v>15.01</v>
      </c>
      <c r="Z59" s="41">
        <v>14.63</v>
      </c>
      <c r="AA59" s="41">
        <v>14.98</v>
      </c>
      <c r="AB59" s="104">
        <v>3375700</v>
      </c>
      <c r="AC59" s="9">
        <v>14.98</v>
      </c>
      <c r="AD59" s="2">
        <f t="shared" si="1"/>
        <v>0.37999999999999901</v>
      </c>
      <c r="AE59" s="138">
        <f t="shared" si="2"/>
        <v>2.1828103683492417E-2</v>
      </c>
      <c r="AL59" s="246"/>
    </row>
    <row r="60" spans="1:42" x14ac:dyDescent="0.25">
      <c r="C60" s="4"/>
      <c r="D60" s="254"/>
      <c r="E60" s="3"/>
      <c r="F60" s="3"/>
      <c r="O60" s="83">
        <v>0.93</v>
      </c>
      <c r="P60" s="83">
        <f t="shared" si="7"/>
        <v>13.494300000000001</v>
      </c>
      <c r="W60" s="123">
        <v>42446</v>
      </c>
      <c r="X60" s="41">
        <v>14.68</v>
      </c>
      <c r="Y60" s="41">
        <v>14.97</v>
      </c>
      <c r="Z60" s="41">
        <v>14.39</v>
      </c>
      <c r="AA60" s="41">
        <v>14.66</v>
      </c>
      <c r="AB60" s="104">
        <v>3834900</v>
      </c>
      <c r="AC60" s="9">
        <v>14.66</v>
      </c>
      <c r="AD60" s="2">
        <f t="shared" si="1"/>
        <v>0.58000000000000007</v>
      </c>
      <c r="AE60" s="138">
        <f t="shared" si="2"/>
        <v>7.5601374570446467E-3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13.3492</v>
      </c>
      <c r="W61" s="123">
        <v>42445</v>
      </c>
      <c r="X61" s="41">
        <v>14.3</v>
      </c>
      <c r="Y61" s="41">
        <v>14.8</v>
      </c>
      <c r="Z61" s="41">
        <v>14.28</v>
      </c>
      <c r="AA61" s="41">
        <v>14.55</v>
      </c>
      <c r="AB61" s="104">
        <v>3554600</v>
      </c>
      <c r="AC61" s="9">
        <v>14.55</v>
      </c>
      <c r="AD61" s="2">
        <f t="shared" si="1"/>
        <v>0.52000000000000135</v>
      </c>
      <c r="AE61" s="138">
        <f t="shared" si="2"/>
        <v>1.8907563025210239E-2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25585</v>
      </c>
      <c r="D62" s="81"/>
      <c r="E62" s="14"/>
      <c r="F62" s="18">
        <f>SUM(F2:F61)</f>
        <v>387897.77</v>
      </c>
      <c r="G62" s="14"/>
      <c r="H62" s="14">
        <f>SUM(H2:H46)</f>
        <v>24065</v>
      </c>
      <c r="I62" s="81"/>
      <c r="J62" s="14"/>
      <c r="K62" s="18">
        <f>SUM(K2:K47)</f>
        <v>343057.42000000004</v>
      </c>
      <c r="L62" s="14"/>
      <c r="M62" s="14"/>
      <c r="O62" s="83">
        <v>0.91</v>
      </c>
      <c r="P62" s="83">
        <f t="shared" si="7"/>
        <v>13.2041</v>
      </c>
      <c r="W62" s="123">
        <v>42444</v>
      </c>
      <c r="X62" s="41">
        <v>14.34</v>
      </c>
      <c r="Y62" s="41">
        <v>14.4</v>
      </c>
      <c r="Z62" s="41">
        <v>14</v>
      </c>
      <c r="AA62" s="41">
        <v>14.28</v>
      </c>
      <c r="AB62" s="104">
        <v>2064600</v>
      </c>
      <c r="AC62" s="9">
        <v>14.28</v>
      </c>
      <c r="AD62" s="2">
        <f t="shared" si="1"/>
        <v>0.40000000000000036</v>
      </c>
      <c r="AE62" s="138">
        <f t="shared" si="2"/>
        <v>-1.1764705882352899E-2</v>
      </c>
    </row>
    <row r="63" spans="1:42" ht="15.75" thickBot="1" x14ac:dyDescent="0.3">
      <c r="A63" s="385" t="s">
        <v>228</v>
      </c>
      <c r="B63" s="386"/>
      <c r="C63" s="387">
        <f>SumByColor($A$63,C2:C61)</f>
        <v>20065</v>
      </c>
      <c r="D63" s="387"/>
      <c r="E63" s="387"/>
      <c r="F63" s="388">
        <f>SumByColor($A$63,F2:F61)</f>
        <v>291064</v>
      </c>
      <c r="G63" s="387"/>
      <c r="H63" s="387">
        <f>SumByColor($A$63,H2:H61)</f>
        <v>20065</v>
      </c>
      <c r="I63" s="387"/>
      <c r="J63" s="387"/>
      <c r="K63" s="388">
        <f>SumByColor($A$63,K2:K61)</f>
        <v>291978</v>
      </c>
      <c r="L63" s="387"/>
      <c r="M63" s="388">
        <f>SumByColor($A$63,M2:M61)</f>
        <v>0</v>
      </c>
      <c r="O63" s="83">
        <v>0.9</v>
      </c>
      <c r="P63" s="83">
        <f t="shared" si="7"/>
        <v>13.058999999999999</v>
      </c>
      <c r="W63" s="123">
        <v>42443</v>
      </c>
      <c r="X63" s="41">
        <v>14.55</v>
      </c>
      <c r="Y63" s="41">
        <v>14.64</v>
      </c>
      <c r="Z63" s="41">
        <v>14.07</v>
      </c>
      <c r="AA63" s="41">
        <v>14.45</v>
      </c>
      <c r="AB63" s="104">
        <v>2221800</v>
      </c>
      <c r="AC63" s="9">
        <v>14.45</v>
      </c>
      <c r="AD63" s="2">
        <f t="shared" si="1"/>
        <v>0.57000000000000028</v>
      </c>
      <c r="AE63" s="138">
        <f t="shared" si="2"/>
        <v>-1.4324693042292003E-2</v>
      </c>
      <c r="AL63" s="246"/>
      <c r="AO63" s="246"/>
      <c r="AP63" s="246"/>
    </row>
    <row r="64" spans="1:42" x14ac:dyDescent="0.25">
      <c r="W64" s="123">
        <v>42440</v>
      </c>
      <c r="X64" s="41">
        <v>14.33</v>
      </c>
      <c r="Y64" s="41">
        <v>14.83</v>
      </c>
      <c r="Z64" s="41">
        <v>14.32</v>
      </c>
      <c r="AA64" s="41">
        <v>14.66</v>
      </c>
      <c r="AB64" s="104">
        <v>4014000</v>
      </c>
      <c r="AC64" s="9">
        <v>14.66</v>
      </c>
      <c r="AD64" s="2">
        <f t="shared" si="1"/>
        <v>0.50999999999999979</v>
      </c>
      <c r="AE64" s="138">
        <f t="shared" si="2"/>
        <v>3.3850493653032387E-2</v>
      </c>
    </row>
    <row r="65" spans="2:41" x14ac:dyDescent="0.25">
      <c r="W65" s="123">
        <v>42439</v>
      </c>
      <c r="X65" s="41">
        <v>13.8</v>
      </c>
      <c r="Y65" s="41">
        <v>14.26</v>
      </c>
      <c r="Z65" s="41">
        <v>13.65</v>
      </c>
      <c r="AA65" s="41">
        <v>14.18</v>
      </c>
      <c r="AB65" s="104">
        <v>2281100</v>
      </c>
      <c r="AC65" s="9">
        <v>14.18</v>
      </c>
      <c r="AD65" s="2">
        <f t="shared" si="1"/>
        <v>0.60999999999999943</v>
      </c>
      <c r="AE65" s="138">
        <f t="shared" si="2"/>
        <v>2.8281363306744023E-2</v>
      </c>
      <c r="AL65" s="246"/>
      <c r="AO65" s="246"/>
    </row>
    <row r="66" spans="2:41" x14ac:dyDescent="0.25">
      <c r="W66" s="123">
        <v>42438</v>
      </c>
      <c r="X66" s="41">
        <v>13.62</v>
      </c>
      <c r="Y66" s="41">
        <v>14.08</v>
      </c>
      <c r="Z66" s="41">
        <v>13.39</v>
      </c>
      <c r="AA66" s="41">
        <v>13.79</v>
      </c>
      <c r="AB66" s="104">
        <v>2807200</v>
      </c>
      <c r="AC66" s="9">
        <v>13.79</v>
      </c>
      <c r="AD66" s="2">
        <f t="shared" si="1"/>
        <v>0.6899999999999995</v>
      </c>
      <c r="AE66" s="138">
        <f t="shared" si="2"/>
        <v>1.9970414201183395E-2</v>
      </c>
    </row>
    <row r="67" spans="2:41" x14ac:dyDescent="0.25">
      <c r="B67" s="199" t="s">
        <v>115</v>
      </c>
      <c r="C67" s="199" t="s">
        <v>154</v>
      </c>
      <c r="D67" s="209" t="s">
        <v>153</v>
      </c>
      <c r="E67" s="203" t="s">
        <v>155</v>
      </c>
      <c r="F67" s="203" t="s">
        <v>65</v>
      </c>
      <c r="G67" s="240" t="s">
        <v>159</v>
      </c>
      <c r="H67" s="203" t="s">
        <v>89</v>
      </c>
      <c r="I67" s="255" t="s">
        <v>159</v>
      </c>
      <c r="W67" s="123">
        <v>42437</v>
      </c>
      <c r="X67" s="41">
        <v>14.01</v>
      </c>
      <c r="Y67" s="41">
        <v>14.01</v>
      </c>
      <c r="Z67" s="41">
        <v>13.35</v>
      </c>
      <c r="AA67" s="41">
        <v>13.52</v>
      </c>
      <c r="AB67" s="104">
        <v>5087400</v>
      </c>
      <c r="AC67" s="9">
        <v>13.52</v>
      </c>
      <c r="AD67" s="2">
        <f>Y67-Z67</f>
        <v>0.66000000000000014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123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5" si="8">C69*(E69-D69)</f>
        <v>-13659.100000000004</v>
      </c>
      <c r="G69" s="40">
        <f t="shared" ref="G69:G105" si="9">IF(C69=0, 0,D69*C69)</f>
        <v>96277.3</v>
      </c>
      <c r="H69" s="244">
        <f t="shared" ref="H69:H105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>
        <v>42530</v>
      </c>
      <c r="C105" s="10">
        <v>1520</v>
      </c>
      <c r="D105" s="210">
        <v>29.5</v>
      </c>
      <c r="E105" s="40">
        <v>15.6</v>
      </c>
      <c r="F105" s="40">
        <f t="shared" si="8"/>
        <v>-21128</v>
      </c>
      <c r="G105" s="40">
        <f t="shared" si="9"/>
        <v>44840</v>
      </c>
      <c r="H105" s="244">
        <f t="shared" si="10"/>
        <v>-0.47118644067796611</v>
      </c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83" priority="38">
      <formula>Q12&gt;0</formula>
    </cfRule>
    <cfRule type="expression" dxfId="482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81" priority="31">
      <formula>F68&gt;0</formula>
    </cfRule>
    <cfRule type="expression" dxfId="480" priority="32">
      <formula>F68&lt;0</formula>
    </cfRule>
  </conditionalFormatting>
  <conditionalFormatting sqref="H68:H74">
    <cfRule type="expression" dxfId="479" priority="19">
      <formula>H68&gt;0</formula>
    </cfRule>
    <cfRule type="expression" dxfId="478" priority="20">
      <formula>H68&lt;0</formula>
    </cfRule>
  </conditionalFormatting>
  <conditionalFormatting sqref="H75">
    <cfRule type="expression" dxfId="477" priority="17">
      <formula>H75&gt;0</formula>
    </cfRule>
    <cfRule type="expression" dxfId="476" priority="18">
      <formula>H75&lt;0</formula>
    </cfRule>
  </conditionalFormatting>
  <conditionalFormatting sqref="H76">
    <cfRule type="expression" dxfId="475" priority="15">
      <formula>H76&gt;0</formula>
    </cfRule>
    <cfRule type="expression" dxfId="474" priority="16">
      <formula>H76&lt;0</formula>
    </cfRule>
  </conditionalFormatting>
  <conditionalFormatting sqref="H77:H79">
    <cfRule type="expression" dxfId="473" priority="13">
      <formula>H77&gt;0</formula>
    </cfRule>
    <cfRule type="expression" dxfId="472" priority="14">
      <formula>H77&lt;0</formula>
    </cfRule>
  </conditionalFormatting>
  <conditionalFormatting sqref="H80">
    <cfRule type="expression" dxfId="471" priority="9">
      <formula>H80&gt;0</formula>
    </cfRule>
    <cfRule type="expression" dxfId="470" priority="10">
      <formula>H80&lt;0</formula>
    </cfRule>
  </conditionalFormatting>
  <conditionalFormatting sqref="F89:F111">
    <cfRule type="expression" dxfId="469" priority="7">
      <formula>F89&gt;0</formula>
    </cfRule>
    <cfRule type="expression" dxfId="468" priority="8">
      <formula>F89&lt;0</formula>
    </cfRule>
  </conditionalFormatting>
  <conditionalFormatting sqref="H81:H111">
    <cfRule type="expression" dxfId="467" priority="5">
      <formula>H81&gt;0</formula>
    </cfRule>
    <cfRule type="expression" dxfId="466" priority="6">
      <formula>H81&lt;0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95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96</v>
      </c>
      <c r="K1" s="45" t="s">
        <v>61</v>
      </c>
      <c r="L1" s="15" t="s">
        <v>37</v>
      </c>
      <c r="M1" s="15" t="s">
        <v>38</v>
      </c>
      <c r="U1" s="127"/>
      <c r="W1" s="132" t="s">
        <v>115</v>
      </c>
      <c r="X1" s="132" t="s">
        <v>116</v>
      </c>
      <c r="Y1" s="132" t="s">
        <v>117</v>
      </c>
      <c r="Z1" s="132" t="s">
        <v>118</v>
      </c>
      <c r="AA1" s="132" t="s">
        <v>119</v>
      </c>
      <c r="AB1" s="132" t="s">
        <v>120</v>
      </c>
      <c r="AC1" s="132" t="s">
        <v>121</v>
      </c>
      <c r="AD1" s="16" t="s">
        <v>128</v>
      </c>
      <c r="AE1" s="16" t="s">
        <v>130</v>
      </c>
    </row>
    <row r="2" spans="1:42" x14ac:dyDescent="0.25">
      <c r="A2" s="6" t="s">
        <v>230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42530</v>
      </c>
      <c r="X2" s="142">
        <v>54.11</v>
      </c>
      <c r="Y2" s="142">
        <v>55.05</v>
      </c>
      <c r="Z2" s="10">
        <v>53.88</v>
      </c>
      <c r="AA2" s="10">
        <v>54.94</v>
      </c>
      <c r="AB2" s="95">
        <v>11491300</v>
      </c>
      <c r="AC2" s="10">
        <v>54.94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42529</v>
      </c>
      <c r="X3" s="10">
        <v>53.83</v>
      </c>
      <c r="Y3" s="10">
        <v>54.34</v>
      </c>
      <c r="Z3" s="10">
        <v>53.66</v>
      </c>
      <c r="AA3" s="10">
        <v>54.12</v>
      </c>
      <c r="AB3" s="95">
        <v>12068500</v>
      </c>
      <c r="AC3" s="10">
        <v>54.12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55.11</v>
      </c>
      <c r="T4" s="1"/>
      <c r="W4" s="133">
        <v>42528</v>
      </c>
      <c r="X4" s="10">
        <v>54.16</v>
      </c>
      <c r="Y4" s="10">
        <v>54.35</v>
      </c>
      <c r="Z4" s="10">
        <v>53.55</v>
      </c>
      <c r="AA4" s="10">
        <v>53.55</v>
      </c>
      <c r="AB4" s="95">
        <v>13334000</v>
      </c>
      <c r="AC4" s="10">
        <v>53.55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6613.2</v>
      </c>
      <c r="W5" s="133">
        <v>42527</v>
      </c>
      <c r="X5" s="10">
        <v>53.77</v>
      </c>
      <c r="Y5" s="10">
        <v>54.54</v>
      </c>
      <c r="Z5" s="10">
        <v>53.69</v>
      </c>
      <c r="AA5" s="10">
        <v>54.3</v>
      </c>
      <c r="AB5" s="95">
        <v>13808300</v>
      </c>
      <c r="AC5" s="10">
        <v>54.3</v>
      </c>
      <c r="AE5" s="138"/>
      <c r="AL5" s="246"/>
      <c r="AO5" s="246"/>
    </row>
    <row r="6" spans="1:42" x14ac:dyDescent="0.25">
      <c r="O6" s="11" t="s">
        <v>64</v>
      </c>
      <c r="Q6" s="2">
        <f>Q3*Q2</f>
        <v>6634.2</v>
      </c>
      <c r="W6" s="133">
        <v>42524</v>
      </c>
      <c r="X6" s="10">
        <v>54.29</v>
      </c>
      <c r="Y6" s="10">
        <v>54.57</v>
      </c>
      <c r="Z6" s="10">
        <v>53.4</v>
      </c>
      <c r="AA6" s="10">
        <v>53.45</v>
      </c>
      <c r="AB6" s="95">
        <v>17265800</v>
      </c>
      <c r="AC6" s="10">
        <v>53.45</v>
      </c>
      <c r="AE6" s="138"/>
      <c r="AL6" s="246"/>
      <c r="AO6" s="246"/>
    </row>
    <row r="7" spans="1:42" ht="15.75" x14ac:dyDescent="0.25">
      <c r="O7" s="11" t="s">
        <v>205</v>
      </c>
      <c r="Q7" s="2">
        <f>Q10+Q8</f>
        <v>-21</v>
      </c>
      <c r="R7" s="372"/>
      <c r="W7" s="133">
        <v>42523</v>
      </c>
      <c r="X7" s="10">
        <v>54.22</v>
      </c>
      <c r="Y7" s="10">
        <v>54.67</v>
      </c>
      <c r="Z7" s="10">
        <v>54.22</v>
      </c>
      <c r="AA7" s="10">
        <v>54.53</v>
      </c>
      <c r="AB7" s="95">
        <v>13901700</v>
      </c>
      <c r="AC7" s="10">
        <v>54.53</v>
      </c>
      <c r="AE7" s="138"/>
    </row>
    <row r="8" spans="1:42" x14ac:dyDescent="0.25">
      <c r="O8" s="11" t="s">
        <v>210</v>
      </c>
      <c r="P8" s="34"/>
      <c r="Q8" s="2">
        <f>K18+M18-F18+Q2*Q4</f>
        <v>-21</v>
      </c>
      <c r="W8" s="133">
        <v>42523</v>
      </c>
      <c r="X8" s="10" t="s">
        <v>232</v>
      </c>
      <c r="Y8" s="10"/>
      <c r="Z8" s="10"/>
      <c r="AA8" s="10"/>
      <c r="AB8" s="95"/>
      <c r="AC8" s="10"/>
      <c r="AE8" s="138"/>
      <c r="AL8" s="246"/>
      <c r="AO8" s="246"/>
      <c r="AP8" s="246"/>
    </row>
    <row r="9" spans="1:42" x14ac:dyDescent="0.25">
      <c r="O9" s="11" t="s">
        <v>282</v>
      </c>
      <c r="Q9" s="138">
        <f>IF(Q2=0, 0, Q8/Q6)</f>
        <v>-3.1654155738446233E-3</v>
      </c>
      <c r="W9" s="133">
        <v>42522</v>
      </c>
      <c r="X9" s="10">
        <v>53.33</v>
      </c>
      <c r="Y9" s="10">
        <v>55.04</v>
      </c>
      <c r="Z9" s="10">
        <v>52.92</v>
      </c>
      <c r="AA9" s="10">
        <v>54.93</v>
      </c>
      <c r="AB9" s="95">
        <v>28409300</v>
      </c>
      <c r="AC9" s="10">
        <v>54.77</v>
      </c>
      <c r="AE9" s="138"/>
    </row>
    <row r="10" spans="1:42" x14ac:dyDescent="0.25">
      <c r="O10" s="11" t="s">
        <v>281</v>
      </c>
      <c r="P10" s="34"/>
      <c r="Q10" s="2">
        <v>0</v>
      </c>
      <c r="T10" s="11"/>
      <c r="W10" s="133">
        <v>42521</v>
      </c>
      <c r="X10" s="10">
        <v>56.41</v>
      </c>
      <c r="Y10" s="10">
        <v>56.47</v>
      </c>
      <c r="Z10" s="10">
        <v>55.17</v>
      </c>
      <c r="AA10" s="10">
        <v>55.22</v>
      </c>
      <c r="AB10" s="95">
        <v>14233600</v>
      </c>
      <c r="AC10" s="10">
        <v>55.06</v>
      </c>
      <c r="AE10" s="138"/>
      <c r="AL10" s="246"/>
      <c r="AO10" s="246"/>
    </row>
    <row r="11" spans="1:42" x14ac:dyDescent="0.25">
      <c r="O11" s="11" t="s">
        <v>197</v>
      </c>
      <c r="P11" s="34"/>
      <c r="Q11" s="138">
        <f>IF(U58="N/A (N/A)", 0, VALUE(TRIM(CLEAN(MID(U58, FIND("(", U58)+1, 5)))))</f>
        <v>1.18E-2</v>
      </c>
      <c r="T11" s="1"/>
      <c r="W11" s="133">
        <v>42517</v>
      </c>
      <c r="X11" s="10">
        <v>56.17</v>
      </c>
      <c r="Y11" s="10">
        <v>56.53</v>
      </c>
      <c r="Z11" s="10">
        <v>55.98</v>
      </c>
      <c r="AA11" s="10">
        <v>56.19</v>
      </c>
      <c r="AB11" s="95">
        <v>8525900</v>
      </c>
      <c r="AC11" s="10">
        <v>56.03</v>
      </c>
      <c r="AE11" s="138"/>
    </row>
    <row r="12" spans="1:42" x14ac:dyDescent="0.25">
      <c r="W12" s="133">
        <v>42516</v>
      </c>
      <c r="X12" s="10">
        <v>56.05</v>
      </c>
      <c r="Y12" s="10">
        <v>56.36</v>
      </c>
      <c r="Z12" s="10">
        <v>55.6</v>
      </c>
      <c r="AA12" s="10">
        <v>55.84</v>
      </c>
      <c r="AB12" s="95">
        <v>9063100</v>
      </c>
      <c r="AC12" s="10">
        <v>55.68</v>
      </c>
      <c r="AE12" s="138"/>
      <c r="AL12" s="246"/>
      <c r="AO12" s="246"/>
    </row>
    <row r="13" spans="1:42" x14ac:dyDescent="0.25">
      <c r="T13" s="1"/>
      <c r="W13" s="133">
        <v>42515</v>
      </c>
      <c r="X13" s="10">
        <v>56.47</v>
      </c>
      <c r="Y13" s="10">
        <v>56.69</v>
      </c>
      <c r="Z13" s="10">
        <v>55.77</v>
      </c>
      <c r="AA13" s="10">
        <v>55.99</v>
      </c>
      <c r="AB13" s="95">
        <v>9921500</v>
      </c>
      <c r="AC13" s="10">
        <v>55.83</v>
      </c>
      <c r="AE13" s="138"/>
    </row>
    <row r="14" spans="1:42" x14ac:dyDescent="0.25">
      <c r="W14" s="133">
        <v>42514</v>
      </c>
      <c r="X14" s="10">
        <v>56.05</v>
      </c>
      <c r="Y14" s="10">
        <v>56.77</v>
      </c>
      <c r="Z14" s="10">
        <v>55.86</v>
      </c>
      <c r="AA14" s="10">
        <v>56.59</v>
      </c>
      <c r="AB14" s="95">
        <v>11098700</v>
      </c>
      <c r="AC14" s="10">
        <v>56.43</v>
      </c>
      <c r="AE14" s="138"/>
      <c r="AL14" s="246"/>
      <c r="AO14" s="246"/>
      <c r="AP14" s="246"/>
    </row>
    <row r="15" spans="1:42" x14ac:dyDescent="0.25">
      <c r="W15" s="133">
        <v>42513</v>
      </c>
      <c r="X15" s="10">
        <v>56.6</v>
      </c>
      <c r="Y15" s="10">
        <v>56.97</v>
      </c>
      <c r="Z15" s="10">
        <v>55.95</v>
      </c>
      <c r="AA15" s="10">
        <v>55.99</v>
      </c>
      <c r="AB15" s="95">
        <v>7780700</v>
      </c>
      <c r="AC15" s="10">
        <v>55.83</v>
      </c>
      <c r="AE15" s="138"/>
    </row>
    <row r="16" spans="1:42" x14ac:dyDescent="0.25">
      <c r="O16" s="2"/>
      <c r="P16" s="2"/>
      <c r="Q16" s="2"/>
      <c r="T16" s="69"/>
      <c r="W16" s="133">
        <v>42510</v>
      </c>
      <c r="X16" s="10">
        <v>55.88</v>
      </c>
      <c r="Y16" s="10">
        <v>57.06</v>
      </c>
      <c r="Z16" s="10">
        <v>55.41</v>
      </c>
      <c r="AA16" s="10">
        <v>56.48</v>
      </c>
      <c r="AB16" s="95">
        <v>13745300</v>
      </c>
      <c r="AC16" s="10">
        <v>56.32</v>
      </c>
      <c r="AE16" s="138"/>
    </row>
    <row r="17" spans="1:41" x14ac:dyDescent="0.25">
      <c r="O17" s="2"/>
      <c r="P17" s="2"/>
      <c r="Q17" s="2"/>
      <c r="W17" s="133">
        <v>42509</v>
      </c>
      <c r="X17" s="10">
        <v>55.82</v>
      </c>
      <c r="Y17" s="10">
        <v>57.3</v>
      </c>
      <c r="Z17" s="10">
        <v>55.67</v>
      </c>
      <c r="AA17" s="10">
        <v>57.04</v>
      </c>
      <c r="AB17" s="95">
        <v>9376500</v>
      </c>
      <c r="AC17" s="10">
        <v>56.87</v>
      </c>
      <c r="AE17" s="138"/>
    </row>
    <row r="18" spans="1:41" x14ac:dyDescent="0.25">
      <c r="A18" s="22" t="s">
        <v>81</v>
      </c>
      <c r="B18" s="12"/>
      <c r="C18" s="12">
        <f>SUM(C2:C5)</f>
        <v>120</v>
      </c>
      <c r="D18" s="12"/>
      <c r="E18" s="12"/>
      <c r="F18" s="13">
        <f>SUM(F2:F5)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42508</v>
      </c>
      <c r="X18" s="10">
        <v>56.76</v>
      </c>
      <c r="Y18" s="10">
        <v>56.87</v>
      </c>
      <c r="Z18" s="10">
        <v>55.67</v>
      </c>
      <c r="AA18" s="10">
        <v>56.12</v>
      </c>
      <c r="AB18" s="95">
        <v>11532800</v>
      </c>
      <c r="AC18" s="10">
        <v>55.96</v>
      </c>
      <c r="AE18" s="138"/>
      <c r="AL18" s="246"/>
      <c r="AO18" s="246"/>
    </row>
    <row r="19" spans="1:41" ht="15.75" thickBot="1" x14ac:dyDescent="0.3">
      <c r="A19" s="385" t="s">
        <v>228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42507</v>
      </c>
      <c r="X19" s="10">
        <v>57.15</v>
      </c>
      <c r="Y19" s="10">
        <v>57.38</v>
      </c>
      <c r="Z19" s="10">
        <v>56.65</v>
      </c>
      <c r="AA19" s="10">
        <v>57.1</v>
      </c>
      <c r="AB19" s="95">
        <v>7620700</v>
      </c>
      <c r="AC19" s="10">
        <v>56.93</v>
      </c>
      <c r="AE19" s="138"/>
    </row>
    <row r="20" spans="1:41" x14ac:dyDescent="0.25">
      <c r="O20" s="2"/>
      <c r="P20" s="2"/>
      <c r="Q20" s="2"/>
      <c r="W20" s="133">
        <v>42506</v>
      </c>
      <c r="X20" s="10">
        <v>57.27</v>
      </c>
      <c r="Y20" s="10">
        <v>57.53</v>
      </c>
      <c r="Z20" s="10">
        <v>56.63</v>
      </c>
      <c r="AA20" s="10">
        <v>57.14</v>
      </c>
      <c r="AB20" s="95">
        <v>8045900</v>
      </c>
      <c r="AC20" s="10">
        <v>56.97</v>
      </c>
      <c r="AE20" s="138"/>
    </row>
    <row r="21" spans="1:41" x14ac:dyDescent="0.25">
      <c r="O21" s="2"/>
      <c r="P21" s="2"/>
      <c r="Q21" s="2"/>
      <c r="W21" s="133">
        <v>42503</v>
      </c>
      <c r="X21" s="10">
        <v>57.74</v>
      </c>
      <c r="Y21" s="10">
        <v>58.12</v>
      </c>
      <c r="Z21" s="10">
        <v>57.28</v>
      </c>
      <c r="AA21" s="10">
        <v>57.31</v>
      </c>
      <c r="AB21" s="95">
        <v>7392600</v>
      </c>
      <c r="AC21" s="10">
        <v>57.14</v>
      </c>
      <c r="AE21" s="138"/>
    </row>
    <row r="22" spans="1:41" x14ac:dyDescent="0.25">
      <c r="B22" s="199" t="s">
        <v>115</v>
      </c>
      <c r="C22" s="199" t="s">
        <v>154</v>
      </c>
      <c r="D22" s="200" t="s">
        <v>153</v>
      </c>
      <c r="E22" s="202" t="s">
        <v>155</v>
      </c>
      <c r="F22" s="203" t="s">
        <v>65</v>
      </c>
      <c r="G22" s="240" t="s">
        <v>159</v>
      </c>
      <c r="H22" s="203" t="s">
        <v>89</v>
      </c>
      <c r="I22" s="240" t="s">
        <v>165</v>
      </c>
      <c r="O22" s="2"/>
      <c r="P22" s="2"/>
      <c r="Q22" s="2"/>
      <c r="W22" s="133">
        <v>42502</v>
      </c>
      <c r="X22" s="10">
        <v>57.52</v>
      </c>
      <c r="Y22" s="10">
        <v>58.34</v>
      </c>
      <c r="Z22" s="10">
        <v>57.31</v>
      </c>
      <c r="AA22" s="10">
        <v>57.99</v>
      </c>
      <c r="AB22" s="95">
        <v>8083700</v>
      </c>
      <c r="AC22" s="10">
        <v>57.82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28" si="0">-C23*(D23-E23)</f>
        <v>77.999999999999758</v>
      </c>
      <c r="G23" s="40">
        <f t="shared" ref="G23:G28" si="1">IF(C23=0, 0,D23*C23)</f>
        <v>2849.5</v>
      </c>
      <c r="H23" s="244">
        <f t="shared" ref="H23:H28" si="2">IF(C23=0, D23, (E23-D23)/D23)</f>
        <v>2.7373223372521408E-2</v>
      </c>
      <c r="I23" s="40"/>
      <c r="O23" s="2"/>
      <c r="P23" s="2"/>
      <c r="Q23" s="2"/>
      <c r="W23" s="133">
        <v>42501</v>
      </c>
      <c r="X23" s="10">
        <v>58.5</v>
      </c>
      <c r="Y23" s="10">
        <v>58.68</v>
      </c>
      <c r="Z23" s="10">
        <v>56.85</v>
      </c>
      <c r="AA23" s="10">
        <v>57.01</v>
      </c>
      <c r="AB23" s="95">
        <v>12823000</v>
      </c>
      <c r="AC23" s="10">
        <v>56.84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42500</v>
      </c>
      <c r="X24" s="10">
        <v>58.61</v>
      </c>
      <c r="Y24" s="10">
        <v>59.99</v>
      </c>
      <c r="Z24" s="10">
        <v>58.61</v>
      </c>
      <c r="AA24" s="10">
        <v>59.2</v>
      </c>
      <c r="AB24" s="95">
        <v>7600200</v>
      </c>
      <c r="AC24" s="10">
        <v>59.03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42499</v>
      </c>
      <c r="X25" s="10">
        <v>58.59</v>
      </c>
      <c r="Y25" s="10">
        <v>59.19</v>
      </c>
      <c r="Z25" s="10">
        <v>58.45</v>
      </c>
      <c r="AA25" s="10">
        <v>58.72</v>
      </c>
      <c r="AB25" s="95">
        <v>5604900</v>
      </c>
      <c r="AC25" s="10">
        <v>58.55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42496</v>
      </c>
      <c r="X26" s="10">
        <v>58.16</v>
      </c>
      <c r="Y26" s="10">
        <v>58.44</v>
      </c>
      <c r="Z26" s="10">
        <v>57.38</v>
      </c>
      <c r="AA26" s="10">
        <v>58.43</v>
      </c>
      <c r="AB26" s="95">
        <v>7308000</v>
      </c>
      <c r="AC26" s="10">
        <v>58.26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42495</v>
      </c>
      <c r="X27" s="10">
        <v>58.94</v>
      </c>
      <c r="Y27" s="10">
        <v>58.98</v>
      </c>
      <c r="Z27" s="10">
        <v>58</v>
      </c>
      <c r="AA27" s="10">
        <v>58.19</v>
      </c>
      <c r="AB27" s="95">
        <v>7846000</v>
      </c>
      <c r="AC27" s="10">
        <v>58.02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42494</v>
      </c>
      <c r="X28" s="10">
        <v>59.23</v>
      </c>
      <c r="Y28" s="10">
        <v>59.96</v>
      </c>
      <c r="Z28" s="10">
        <v>58.82</v>
      </c>
      <c r="AA28" s="10">
        <v>59.11</v>
      </c>
      <c r="AB28" s="95">
        <v>8062800</v>
      </c>
      <c r="AC28" s="10">
        <v>58.94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42493</v>
      </c>
      <c r="X29" s="10">
        <v>59.24</v>
      </c>
      <c r="Y29" s="10">
        <v>59.85</v>
      </c>
      <c r="Z29" s="10">
        <v>59.03</v>
      </c>
      <c r="AA29" s="10">
        <v>59.52</v>
      </c>
      <c r="AB29" s="95">
        <v>8061300</v>
      </c>
      <c r="AC29" s="10">
        <v>59.35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42492</v>
      </c>
      <c r="X30" s="10">
        <v>59.09</v>
      </c>
      <c r="Y30" s="10">
        <v>59.75</v>
      </c>
      <c r="Z30" s="10">
        <v>58.99</v>
      </c>
      <c r="AA30" s="10">
        <v>59.59</v>
      </c>
      <c r="AB30" s="95">
        <v>8647800</v>
      </c>
      <c r="AC30" s="10">
        <v>59.42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42489</v>
      </c>
      <c r="X31" s="10">
        <v>58.41</v>
      </c>
      <c r="Y31" s="10">
        <v>59.09</v>
      </c>
      <c r="Z31" s="10">
        <v>58.1</v>
      </c>
      <c r="AA31" s="10">
        <v>58.94</v>
      </c>
      <c r="AB31" s="95">
        <v>8178700</v>
      </c>
      <c r="AC31" s="10">
        <v>58.77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42488</v>
      </c>
      <c r="X32" s="10">
        <v>58.95</v>
      </c>
      <c r="Y32" s="10">
        <v>59.89</v>
      </c>
      <c r="Z32" s="10">
        <v>58.42</v>
      </c>
      <c r="AA32" s="10">
        <v>58.54</v>
      </c>
      <c r="AB32" s="95">
        <v>6028600</v>
      </c>
      <c r="AC32" s="10">
        <v>58.37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42487</v>
      </c>
      <c r="X33" s="10">
        <v>59.63</v>
      </c>
      <c r="Y33" s="10">
        <v>59.73</v>
      </c>
      <c r="Z33" s="10">
        <v>58.63</v>
      </c>
      <c r="AA33" s="10">
        <v>59.27</v>
      </c>
      <c r="AB33" s="95">
        <v>8094600</v>
      </c>
      <c r="AC33" s="10">
        <v>59.1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42486</v>
      </c>
      <c r="X34" s="10">
        <v>59.31</v>
      </c>
      <c r="Y34" s="10">
        <v>59.97</v>
      </c>
      <c r="Z34" s="10">
        <v>59.27</v>
      </c>
      <c r="AA34" s="10">
        <v>59.54</v>
      </c>
      <c r="AB34" s="95">
        <v>5582200</v>
      </c>
      <c r="AC34" s="10">
        <v>59.37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42485</v>
      </c>
      <c r="X35" s="10">
        <v>59.34</v>
      </c>
      <c r="Y35" s="10">
        <v>59.42</v>
      </c>
      <c r="Z35" s="10">
        <v>58.76</v>
      </c>
      <c r="AA35" s="10">
        <v>59.21</v>
      </c>
      <c r="AB35" s="95">
        <v>6117700</v>
      </c>
      <c r="AC35" s="10">
        <v>59.04</v>
      </c>
      <c r="AE35" s="138"/>
    </row>
    <row r="36" spans="2:41" x14ac:dyDescent="0.25">
      <c r="W36" s="133">
        <v>42482</v>
      </c>
      <c r="X36" s="10">
        <v>60.18</v>
      </c>
      <c r="Y36" s="10">
        <v>60.22</v>
      </c>
      <c r="Z36" s="10">
        <v>58.97</v>
      </c>
      <c r="AA36" s="10">
        <v>59.43</v>
      </c>
      <c r="AB36" s="95">
        <v>8294300</v>
      </c>
      <c r="AC36" s="10">
        <v>59.26</v>
      </c>
      <c r="AE36" s="138"/>
      <c r="AL36" s="246"/>
    </row>
    <row r="37" spans="2:41" x14ac:dyDescent="0.25">
      <c r="W37" s="133">
        <v>42481</v>
      </c>
      <c r="X37" s="10">
        <v>60.53</v>
      </c>
      <c r="Y37" s="10">
        <v>60.53</v>
      </c>
      <c r="Z37" s="10">
        <v>59.71</v>
      </c>
      <c r="AA37" s="10">
        <v>60.08</v>
      </c>
      <c r="AB37" s="95">
        <v>7156700</v>
      </c>
      <c r="AC37" s="10">
        <v>59.91</v>
      </c>
      <c r="AE37" s="138"/>
    </row>
    <row r="38" spans="2:41" x14ac:dyDescent="0.25">
      <c r="W38" s="133">
        <v>42480</v>
      </c>
      <c r="X38" s="10">
        <v>59.43</v>
      </c>
      <c r="Y38" s="10">
        <v>60.24</v>
      </c>
      <c r="Z38" s="10">
        <v>59.43</v>
      </c>
      <c r="AA38" s="10">
        <v>59.62</v>
      </c>
      <c r="AB38" s="95">
        <v>7177500</v>
      </c>
      <c r="AC38" s="10">
        <v>59.45</v>
      </c>
      <c r="AE38" s="138"/>
    </row>
    <row r="39" spans="2:41" x14ac:dyDescent="0.25">
      <c r="W39" s="133">
        <v>42479</v>
      </c>
      <c r="X39" s="10">
        <v>59.96</v>
      </c>
      <c r="Y39" s="10">
        <v>59.99</v>
      </c>
      <c r="Z39" s="10">
        <v>59.33</v>
      </c>
      <c r="AA39" s="10">
        <v>59.56</v>
      </c>
      <c r="AB39" s="95">
        <v>6594400</v>
      </c>
      <c r="AC39" s="10">
        <v>59.39</v>
      </c>
      <c r="AE39" s="138"/>
    </row>
    <row r="40" spans="2:41" x14ac:dyDescent="0.25">
      <c r="W40" s="133">
        <v>42478</v>
      </c>
      <c r="X40" s="10">
        <v>59.38</v>
      </c>
      <c r="Y40" s="10">
        <v>60</v>
      </c>
      <c r="Z40" s="10">
        <v>59.38</v>
      </c>
      <c r="AA40" s="10">
        <v>59.57</v>
      </c>
      <c r="AB40" s="95">
        <v>6075900</v>
      </c>
      <c r="AC40" s="10">
        <v>59.4</v>
      </c>
      <c r="AE40" s="138"/>
    </row>
    <row r="41" spans="2:41" x14ac:dyDescent="0.25">
      <c r="W41" s="133">
        <v>42475</v>
      </c>
      <c r="X41" s="10">
        <v>59.02</v>
      </c>
      <c r="Y41" s="10">
        <v>59.59</v>
      </c>
      <c r="Z41" s="10">
        <v>58.39</v>
      </c>
      <c r="AA41" s="10">
        <v>59.5</v>
      </c>
      <c r="AB41" s="95">
        <v>7653600</v>
      </c>
      <c r="AC41" s="10">
        <v>59.33</v>
      </c>
      <c r="AE41" s="138"/>
    </row>
    <row r="42" spans="2:41" ht="20.25" thickBot="1" x14ac:dyDescent="0.35">
      <c r="T42" s="91" t="s">
        <v>114</v>
      </c>
      <c r="W42" s="133">
        <v>42474</v>
      </c>
      <c r="X42" s="10">
        <v>59.71</v>
      </c>
      <c r="Y42" s="10">
        <v>60.34</v>
      </c>
      <c r="Z42" s="10">
        <v>59.44</v>
      </c>
      <c r="AA42" s="10">
        <v>59.49</v>
      </c>
      <c r="AB42" s="95">
        <v>7785200</v>
      </c>
      <c r="AC42" s="10">
        <v>59.32</v>
      </c>
      <c r="AE42" s="138"/>
      <c r="AL42" s="246"/>
      <c r="AO42" s="246"/>
    </row>
    <row r="43" spans="2:41" ht="15.75" thickTop="1" x14ac:dyDescent="0.25">
      <c r="T43" s="128" t="s">
        <v>99</v>
      </c>
      <c r="U43" s="129">
        <v>54.12</v>
      </c>
      <c r="W43" s="133">
        <v>42473</v>
      </c>
      <c r="X43" s="10">
        <v>59.02</v>
      </c>
      <c r="Y43" s="10">
        <v>59.95</v>
      </c>
      <c r="Z43" s="10">
        <v>58.83</v>
      </c>
      <c r="AA43" s="10">
        <v>59.58</v>
      </c>
      <c r="AB43" s="95">
        <v>10629100</v>
      </c>
      <c r="AC43" s="10">
        <v>59.41</v>
      </c>
      <c r="AE43" s="138"/>
    </row>
    <row r="44" spans="2:41" ht="20.25" thickBot="1" x14ac:dyDescent="0.35">
      <c r="O44" s="470" t="s">
        <v>78</v>
      </c>
      <c r="P44" s="470"/>
      <c r="T44" s="93" t="s">
        <v>100</v>
      </c>
      <c r="U44" s="130">
        <v>54.11</v>
      </c>
      <c r="W44" s="133">
        <v>42472</v>
      </c>
      <c r="X44" s="10">
        <v>58</v>
      </c>
      <c r="Y44" s="10">
        <v>58.62</v>
      </c>
      <c r="Z44" s="10">
        <v>56.89</v>
      </c>
      <c r="AA44" s="10">
        <v>58.55</v>
      </c>
      <c r="AB44" s="95">
        <v>12471100</v>
      </c>
      <c r="AC44" s="10">
        <v>58.38</v>
      </c>
      <c r="AE44" s="138"/>
    </row>
    <row r="45" spans="2:41" ht="15.75" thickTop="1" x14ac:dyDescent="0.25">
      <c r="O45" s="83">
        <v>1.1000000000000001</v>
      </c>
      <c r="P45" s="83">
        <f>O45*$Q$4</f>
        <v>60.621000000000002</v>
      </c>
      <c r="T45" s="93" t="s">
        <v>101</v>
      </c>
      <c r="U45" s="130" t="s">
        <v>474</v>
      </c>
      <c r="W45" s="133">
        <v>42471</v>
      </c>
      <c r="X45" s="10">
        <v>59.73</v>
      </c>
      <c r="Y45" s="10">
        <v>59.78</v>
      </c>
      <c r="Z45" s="10">
        <v>57.82</v>
      </c>
      <c r="AA45" s="10">
        <v>57.92</v>
      </c>
      <c r="AB45" s="95">
        <v>12593400</v>
      </c>
      <c r="AC45" s="10">
        <v>57.75</v>
      </c>
      <c r="AE45" s="138"/>
    </row>
    <row r="46" spans="2:41" x14ac:dyDescent="0.25">
      <c r="O46" s="83">
        <v>1.0900000000000001</v>
      </c>
      <c r="P46" s="83">
        <f t="shared" ref="P46:P65" si="3">O46*$Q$4</f>
        <v>60.069900000000004</v>
      </c>
      <c r="T46" s="93" t="s">
        <v>102</v>
      </c>
      <c r="U46" s="130" t="s">
        <v>475</v>
      </c>
      <c r="W46" s="133">
        <v>42468</v>
      </c>
      <c r="X46" s="10">
        <v>60.49</v>
      </c>
      <c r="Y46" s="10">
        <v>60.56</v>
      </c>
      <c r="Z46" s="10">
        <v>59.32</v>
      </c>
      <c r="AA46" s="10">
        <v>59.42</v>
      </c>
      <c r="AB46" s="95">
        <v>8761700</v>
      </c>
      <c r="AC46" s="10">
        <v>59.25</v>
      </c>
      <c r="AE46" s="138"/>
    </row>
    <row r="47" spans="2:41" x14ac:dyDescent="0.25">
      <c r="O47" s="83">
        <v>1.08</v>
      </c>
      <c r="P47" s="83">
        <f t="shared" si="3"/>
        <v>59.518800000000006</v>
      </c>
      <c r="T47" s="93" t="s">
        <v>103</v>
      </c>
      <c r="U47" s="130">
        <v>70.59</v>
      </c>
      <c r="W47" s="133">
        <v>42467</v>
      </c>
      <c r="X47" s="10">
        <v>59.79</v>
      </c>
      <c r="Y47" s="10">
        <v>60.58</v>
      </c>
      <c r="Z47" s="10">
        <v>59.71</v>
      </c>
      <c r="AA47" s="10">
        <v>60.3</v>
      </c>
      <c r="AB47" s="95">
        <v>7092900</v>
      </c>
      <c r="AC47" s="10">
        <v>60.12</v>
      </c>
      <c r="AE47" s="138"/>
    </row>
    <row r="48" spans="2:41" x14ac:dyDescent="0.25">
      <c r="O48" s="83">
        <v>1.07</v>
      </c>
      <c r="P48" s="83">
        <f t="shared" si="3"/>
        <v>58.967700000000001</v>
      </c>
      <c r="T48" s="93" t="s">
        <v>104</v>
      </c>
      <c r="U48" s="130">
        <v>0.50823499999999999</v>
      </c>
      <c r="W48" s="133">
        <v>42466</v>
      </c>
      <c r="X48" s="10">
        <v>59.6</v>
      </c>
      <c r="Y48" s="10">
        <v>60.68</v>
      </c>
      <c r="Z48" s="10">
        <v>59.19</v>
      </c>
      <c r="AA48" s="10">
        <v>60.31</v>
      </c>
      <c r="AB48" s="95">
        <v>10201500</v>
      </c>
      <c r="AC48" s="10">
        <v>60.13</v>
      </c>
      <c r="AE48" s="138"/>
    </row>
    <row r="49" spans="15:41" x14ac:dyDescent="0.25">
      <c r="O49" s="83">
        <v>1.06</v>
      </c>
      <c r="P49" s="83">
        <f t="shared" si="3"/>
        <v>58.416600000000003</v>
      </c>
      <c r="T49" s="93" t="s">
        <v>105</v>
      </c>
      <c r="U49" s="130" t="s">
        <v>476</v>
      </c>
      <c r="W49" s="133">
        <v>42465</v>
      </c>
      <c r="X49" s="10">
        <v>59.62</v>
      </c>
      <c r="Y49" s="10">
        <v>60.17</v>
      </c>
      <c r="Z49" s="10">
        <v>59.44</v>
      </c>
      <c r="AA49" s="10">
        <v>59.67</v>
      </c>
      <c r="AB49" s="95">
        <v>7554000</v>
      </c>
      <c r="AC49" s="10">
        <v>59.5</v>
      </c>
      <c r="AE49" s="138"/>
    </row>
    <row r="50" spans="15:41" x14ac:dyDescent="0.25">
      <c r="O50" s="83">
        <v>1.05</v>
      </c>
      <c r="P50" s="83">
        <f t="shared" si="3"/>
        <v>57.865500000000004</v>
      </c>
      <c r="T50" s="93"/>
      <c r="U50" s="130"/>
      <c r="W50" s="133">
        <v>42464</v>
      </c>
      <c r="X50" s="10">
        <v>61.73</v>
      </c>
      <c r="Y50" s="10">
        <v>61.85</v>
      </c>
      <c r="Z50" s="10">
        <v>59.42</v>
      </c>
      <c r="AA50" s="10">
        <v>59.97</v>
      </c>
      <c r="AB50" s="95">
        <v>16523400</v>
      </c>
      <c r="AC50" s="10">
        <v>59.8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57.314399999999999</v>
      </c>
      <c r="T51" s="93" t="s">
        <v>106</v>
      </c>
      <c r="U51" s="130" t="s">
        <v>477</v>
      </c>
      <c r="W51" s="133">
        <v>42461</v>
      </c>
      <c r="X51" s="10">
        <v>61.22</v>
      </c>
      <c r="Y51" s="10">
        <v>61.82</v>
      </c>
      <c r="Z51" s="10">
        <v>61.15</v>
      </c>
      <c r="AA51" s="10">
        <v>61.59</v>
      </c>
      <c r="AB51" s="95">
        <v>7555300</v>
      </c>
      <c r="AC51" s="10">
        <v>61.41</v>
      </c>
      <c r="AE51" s="138"/>
    </row>
    <row r="52" spans="15:41" x14ac:dyDescent="0.25">
      <c r="O52" s="83">
        <v>1.03</v>
      </c>
      <c r="P52" s="83">
        <f t="shared" si="3"/>
        <v>56.763300000000001</v>
      </c>
      <c r="T52" s="93" t="s">
        <v>107</v>
      </c>
      <c r="U52" s="130" t="s">
        <v>231</v>
      </c>
      <c r="W52" s="133">
        <v>42460</v>
      </c>
      <c r="X52" s="10">
        <v>61.99</v>
      </c>
      <c r="Y52" s="10">
        <v>62.64</v>
      </c>
      <c r="Z52" s="10">
        <v>61.31</v>
      </c>
      <c r="AA52" s="10">
        <v>61.47</v>
      </c>
      <c r="AB52" s="95">
        <v>8257800</v>
      </c>
      <c r="AC52" s="10">
        <v>61.29</v>
      </c>
      <c r="AE52" s="138"/>
    </row>
    <row r="53" spans="15:41" x14ac:dyDescent="0.25">
      <c r="O53" s="83">
        <v>1.02</v>
      </c>
      <c r="P53" s="83">
        <f t="shared" si="3"/>
        <v>56.212200000000003</v>
      </c>
      <c r="T53" s="93" t="s">
        <v>108</v>
      </c>
      <c r="U53" s="131">
        <v>11609794</v>
      </c>
      <c r="W53" s="133">
        <v>42459</v>
      </c>
      <c r="X53" s="10">
        <v>61.77</v>
      </c>
      <c r="Y53" s="10">
        <v>62.41</v>
      </c>
      <c r="Z53" s="10">
        <v>61.77</v>
      </c>
      <c r="AA53" s="10">
        <v>62.04</v>
      </c>
      <c r="AB53" s="95">
        <v>7859300</v>
      </c>
      <c r="AC53" s="10">
        <v>61.86</v>
      </c>
      <c r="AE53" s="138"/>
    </row>
    <row r="54" spans="15:41" x14ac:dyDescent="0.25">
      <c r="O54" s="83">
        <v>1.01</v>
      </c>
      <c r="P54" s="83">
        <f t="shared" si="3"/>
        <v>55.661099999999998</v>
      </c>
      <c r="T54" s="93" t="s">
        <v>111</v>
      </c>
      <c r="U54" s="131">
        <v>10083600</v>
      </c>
      <c r="W54" s="133">
        <v>42458</v>
      </c>
      <c r="X54" s="10">
        <v>61.26</v>
      </c>
      <c r="Y54" s="10">
        <v>61.9</v>
      </c>
      <c r="Z54" s="10">
        <v>61.25</v>
      </c>
      <c r="AA54" s="10">
        <v>61.49</v>
      </c>
      <c r="AB54" s="95">
        <v>7837800</v>
      </c>
      <c r="AC54" s="10">
        <v>61.31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55.11</v>
      </c>
      <c r="T55" s="93" t="s">
        <v>109</v>
      </c>
      <c r="U55" s="130" t="s">
        <v>478</v>
      </c>
      <c r="W55" s="133">
        <v>42457</v>
      </c>
      <c r="X55" s="10">
        <v>61.58</v>
      </c>
      <c r="Y55" s="10">
        <v>61.98</v>
      </c>
      <c r="Z55" s="10">
        <v>61.25</v>
      </c>
      <c r="AA55" s="10">
        <v>61.34</v>
      </c>
      <c r="AB55" s="95">
        <v>7899000</v>
      </c>
      <c r="AC55" s="10">
        <v>61.16</v>
      </c>
      <c r="AE55" s="138"/>
    </row>
    <row r="56" spans="15:41" x14ac:dyDescent="0.25">
      <c r="O56" s="83">
        <v>0.99</v>
      </c>
      <c r="P56" s="83">
        <f t="shared" si="3"/>
        <v>54.558900000000001</v>
      </c>
      <c r="T56" s="93" t="s">
        <v>112</v>
      </c>
      <c r="U56" s="130">
        <v>25.44</v>
      </c>
      <c r="W56" s="133">
        <v>42453</v>
      </c>
      <c r="X56" s="10">
        <v>62.06</v>
      </c>
      <c r="Y56" s="10">
        <v>62.14</v>
      </c>
      <c r="Z56" s="10">
        <v>61.12</v>
      </c>
      <c r="AA56" s="10">
        <v>61.65</v>
      </c>
      <c r="AB56" s="95">
        <v>12231300</v>
      </c>
      <c r="AC56" s="10">
        <v>61.47</v>
      </c>
      <c r="AE56" s="138"/>
    </row>
    <row r="57" spans="15:41" x14ac:dyDescent="0.25">
      <c r="O57" s="83">
        <v>0.98</v>
      </c>
      <c r="P57" s="83">
        <f t="shared" si="3"/>
        <v>54.007799999999996</v>
      </c>
      <c r="T57" s="93" t="s">
        <v>113</v>
      </c>
      <c r="U57" s="130">
        <v>2.16</v>
      </c>
      <c r="W57" s="133">
        <v>42452</v>
      </c>
      <c r="X57" s="10">
        <v>61.33</v>
      </c>
      <c r="Y57" s="10">
        <v>63.45</v>
      </c>
      <c r="Z57" s="10">
        <v>61.15</v>
      </c>
      <c r="AA57" s="10">
        <v>62.44</v>
      </c>
      <c r="AB57" s="95">
        <v>26987000</v>
      </c>
      <c r="AC57" s="10">
        <v>62.26</v>
      </c>
      <c r="AE57" s="138"/>
    </row>
    <row r="58" spans="15:41" x14ac:dyDescent="0.25">
      <c r="O58" s="83">
        <v>0.97</v>
      </c>
      <c r="P58" s="83">
        <f t="shared" si="3"/>
        <v>53.456699999999998</v>
      </c>
      <c r="T58" s="93" t="s">
        <v>110</v>
      </c>
      <c r="U58" s="130" t="s">
        <v>479</v>
      </c>
      <c r="W58" s="133">
        <v>42451</v>
      </c>
      <c r="X58" s="10">
        <v>64.83</v>
      </c>
      <c r="Y58" s="10">
        <v>65.44</v>
      </c>
      <c r="Z58" s="10">
        <v>64.17</v>
      </c>
      <c r="AA58" s="10">
        <v>64.900000000000006</v>
      </c>
      <c r="AB58" s="95">
        <v>18212900</v>
      </c>
      <c r="AC58" s="10">
        <v>64.709999999999994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52.9056</v>
      </c>
      <c r="W59" s="133">
        <v>42450</v>
      </c>
      <c r="X59" s="10">
        <v>63.55</v>
      </c>
      <c r="Y59" s="10">
        <v>65.290000000000006</v>
      </c>
      <c r="Z59" s="10">
        <v>63.4</v>
      </c>
      <c r="AA59" s="10">
        <v>64.72</v>
      </c>
      <c r="AB59" s="95">
        <v>13635400</v>
      </c>
      <c r="AC59" s="10">
        <v>64.53</v>
      </c>
      <c r="AE59" s="138"/>
    </row>
    <row r="60" spans="15:41" x14ac:dyDescent="0.25">
      <c r="O60" s="83">
        <v>0.95</v>
      </c>
      <c r="P60" s="83">
        <f t="shared" si="3"/>
        <v>52.354499999999994</v>
      </c>
      <c r="W60" s="133">
        <v>42447</v>
      </c>
      <c r="X60" s="10">
        <v>63.55</v>
      </c>
      <c r="Y60" s="10">
        <v>63.98</v>
      </c>
      <c r="Z60" s="10">
        <v>62.85</v>
      </c>
      <c r="AA60" s="10">
        <v>62.99</v>
      </c>
      <c r="AB60" s="95">
        <v>13192900</v>
      </c>
      <c r="AC60" s="10">
        <v>62.81</v>
      </c>
      <c r="AE60" s="138"/>
    </row>
    <row r="61" spans="15:41" x14ac:dyDescent="0.25">
      <c r="O61" s="83">
        <v>0.94</v>
      </c>
      <c r="P61" s="83">
        <f t="shared" si="3"/>
        <v>51.803399999999996</v>
      </c>
      <c r="W61" s="133">
        <v>42446</v>
      </c>
      <c r="X61" s="10">
        <v>61.76</v>
      </c>
      <c r="Y61" s="10">
        <v>63.38</v>
      </c>
      <c r="Z61" s="10">
        <v>61.74</v>
      </c>
      <c r="AA61" s="10">
        <v>63.18</v>
      </c>
      <c r="AB61" s="95">
        <v>9926800</v>
      </c>
      <c r="AC61" s="10">
        <v>63</v>
      </c>
      <c r="AE61" s="138"/>
    </row>
    <row r="62" spans="15:41" x14ac:dyDescent="0.25">
      <c r="O62" s="83">
        <v>0.93</v>
      </c>
      <c r="P62" s="83">
        <f t="shared" si="3"/>
        <v>51.252300000000005</v>
      </c>
      <c r="W62" s="133">
        <v>42445</v>
      </c>
      <c r="X62" s="10">
        <v>61.47</v>
      </c>
      <c r="Y62" s="10">
        <v>62.23</v>
      </c>
      <c r="Z62" s="10">
        <v>61.29</v>
      </c>
      <c r="AA62" s="10">
        <v>61.86</v>
      </c>
      <c r="AB62" s="95">
        <v>7018300</v>
      </c>
      <c r="AC62" s="10">
        <v>61.68</v>
      </c>
      <c r="AE62" s="138"/>
    </row>
    <row r="63" spans="15:41" x14ac:dyDescent="0.25">
      <c r="O63" s="83">
        <v>0.92</v>
      </c>
      <c r="P63" s="83">
        <f t="shared" si="3"/>
        <v>50.7012</v>
      </c>
      <c r="W63" s="133">
        <v>42444</v>
      </c>
      <c r="X63" s="10">
        <v>60.5</v>
      </c>
      <c r="Y63" s="10">
        <v>61.75</v>
      </c>
      <c r="Z63" s="10">
        <v>60.36</v>
      </c>
      <c r="AA63" s="10">
        <v>61.4</v>
      </c>
      <c r="AB63" s="95">
        <v>6188800</v>
      </c>
      <c r="AC63" s="10">
        <v>61.22</v>
      </c>
      <c r="AE63" s="138"/>
    </row>
    <row r="64" spans="15:41" x14ac:dyDescent="0.25">
      <c r="O64" s="83">
        <v>0.91</v>
      </c>
      <c r="P64" s="83">
        <f t="shared" si="3"/>
        <v>50.150100000000002</v>
      </c>
      <c r="W64" s="133">
        <v>42443</v>
      </c>
      <c r="X64" s="10">
        <v>60.19</v>
      </c>
      <c r="Y64" s="10">
        <v>61.33</v>
      </c>
      <c r="Z64" s="10">
        <v>60.1</v>
      </c>
      <c r="AA64" s="10">
        <v>60.81</v>
      </c>
      <c r="AB64" s="95">
        <v>7090500</v>
      </c>
      <c r="AC64" s="10">
        <v>60.63</v>
      </c>
      <c r="AE64" s="138"/>
    </row>
    <row r="65" spans="15:31" x14ac:dyDescent="0.25">
      <c r="O65" s="83">
        <v>0.9</v>
      </c>
      <c r="P65" s="83">
        <f t="shared" si="3"/>
        <v>49.599000000000004</v>
      </c>
      <c r="W65" s="133">
        <v>42440</v>
      </c>
      <c r="X65" s="10">
        <v>59.13</v>
      </c>
      <c r="Y65" s="10">
        <v>60.44</v>
      </c>
      <c r="Z65" s="10">
        <v>59.13</v>
      </c>
      <c r="AA65" s="10">
        <v>60.08</v>
      </c>
      <c r="AB65" s="95">
        <v>8834400</v>
      </c>
      <c r="AC65" s="10">
        <v>59.91</v>
      </c>
      <c r="AE65" s="138"/>
    </row>
    <row r="66" spans="15:31" x14ac:dyDescent="0.25">
      <c r="W66" s="133">
        <v>42439</v>
      </c>
      <c r="X66" s="10">
        <v>58.7</v>
      </c>
      <c r="Y66" s="10">
        <v>59.04</v>
      </c>
      <c r="Z66" s="10">
        <v>57.97</v>
      </c>
      <c r="AA66" s="10">
        <v>58.88</v>
      </c>
      <c r="AB66" s="95">
        <v>9402600</v>
      </c>
      <c r="AC66" s="10">
        <v>58.71</v>
      </c>
      <c r="AE66" s="138"/>
    </row>
    <row r="67" spans="15:31" x14ac:dyDescent="0.25">
      <c r="W67" s="133">
        <v>42438</v>
      </c>
      <c r="X67" s="10">
        <v>59.58</v>
      </c>
      <c r="Y67" s="10">
        <v>59.62</v>
      </c>
      <c r="Z67" s="10">
        <v>57.95</v>
      </c>
      <c r="AA67" s="10">
        <v>58.33</v>
      </c>
      <c r="AB67" s="95">
        <v>12766900</v>
      </c>
      <c r="AC67" s="10">
        <v>58.16</v>
      </c>
      <c r="AE67" s="138"/>
    </row>
    <row r="68" spans="15:31" x14ac:dyDescent="0.25">
      <c r="W68" s="133">
        <v>42437</v>
      </c>
      <c r="X68" s="10">
        <v>59.03</v>
      </c>
      <c r="Y68" s="10">
        <v>60.6</v>
      </c>
      <c r="Z68" s="10">
        <v>58.71</v>
      </c>
      <c r="AA68" s="10">
        <v>59.81</v>
      </c>
      <c r="AB68" s="95">
        <v>9307900</v>
      </c>
      <c r="AC68" s="10">
        <v>59.64</v>
      </c>
      <c r="AE68" s="138"/>
    </row>
    <row r="69" spans="15:31" x14ac:dyDescent="0.25">
      <c r="W69" s="301" t="s">
        <v>123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61" priority="25">
      <formula>F27&gt;0</formula>
    </cfRule>
    <cfRule type="expression" dxfId="460" priority="26">
      <formula>F27&lt;0</formula>
    </cfRule>
  </conditionalFormatting>
  <conditionalFormatting sqref="H27:H35">
    <cfRule type="expression" dxfId="459" priority="21">
      <formula>H27&gt;0</formula>
    </cfRule>
    <cfRule type="expression" dxfId="458" priority="22">
      <formula>H27&lt;0</formula>
    </cfRule>
  </conditionalFormatting>
  <conditionalFormatting sqref="F23:F26">
    <cfRule type="expression" dxfId="457" priority="7">
      <formula>F23&gt;0</formula>
    </cfRule>
    <cfRule type="expression" dxfId="456" priority="8">
      <formula>F23&lt;0</formula>
    </cfRule>
  </conditionalFormatting>
  <conditionalFormatting sqref="H23:H26">
    <cfRule type="expression" dxfId="455" priority="5">
      <formula>H23&gt;0</formula>
    </cfRule>
    <cfRule type="expression" dxfId="454" priority="6">
      <formula>H23&lt;0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conditionalFormatting sqref="Q7">
    <cfRule type="expression" dxfId="451" priority="3">
      <formula>Q7&gt;0</formula>
    </cfRule>
    <cfRule type="expression" dxfId="4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95"/>
  <sheetViews>
    <sheetView zoomScaleNormal="100" workbookViewId="0">
      <pane ySplit="1" topLeftCell="A38" activePane="bottomLeft" state="frozen"/>
      <selection activeCell="A2" sqref="A2"/>
      <selection pane="bottomLeft" activeCell="P52" sqref="P52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95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96</v>
      </c>
      <c r="K1" s="45" t="s">
        <v>61</v>
      </c>
      <c r="L1" s="15" t="s">
        <v>37</v>
      </c>
      <c r="M1" s="15" t="s">
        <v>38</v>
      </c>
      <c r="U1" s="127"/>
      <c r="W1" s="132" t="s">
        <v>115</v>
      </c>
      <c r="X1" s="132" t="s">
        <v>116</v>
      </c>
      <c r="Y1" s="132" t="s">
        <v>117</v>
      </c>
      <c r="Z1" s="132" t="s">
        <v>118</v>
      </c>
      <c r="AA1" s="132" t="s">
        <v>119</v>
      </c>
      <c r="AB1" s="132" t="s">
        <v>120</v>
      </c>
      <c r="AC1" s="132" t="s">
        <v>121</v>
      </c>
      <c r="AD1" s="16" t="s">
        <v>128</v>
      </c>
      <c r="AE1" s="16" t="s">
        <v>130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4760</v>
      </c>
      <c r="T2" s="16"/>
      <c r="U2" s="127"/>
      <c r="V2" s="16"/>
      <c r="W2" s="141">
        <v>42530</v>
      </c>
      <c r="X2" s="142">
        <v>12.47</v>
      </c>
      <c r="Y2" s="142">
        <v>12.7</v>
      </c>
      <c r="Z2" s="10">
        <v>12.24</v>
      </c>
      <c r="AA2" s="10">
        <v>12.51</v>
      </c>
      <c r="AB2" s="95">
        <v>21861200</v>
      </c>
      <c r="AC2" s="10">
        <v>12.51</v>
      </c>
      <c r="AD2">
        <f>Y2-Z2</f>
        <v>0.45999999999999908</v>
      </c>
      <c r="AE2" s="138">
        <f>AC2/AC3-1</f>
        <v>-5.564387917329161E-3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16.386763235294168</v>
      </c>
      <c r="W3" s="133">
        <v>42529</v>
      </c>
      <c r="X3" s="10">
        <v>13.08</v>
      </c>
      <c r="Y3" s="10">
        <v>13.09</v>
      </c>
      <c r="Z3" s="10">
        <v>12.51</v>
      </c>
      <c r="AA3" s="10">
        <v>12.58</v>
      </c>
      <c r="AB3" s="95">
        <v>25808500</v>
      </c>
      <c r="AC3" s="10">
        <v>12.58</v>
      </c>
      <c r="AD3">
        <f t="shared" ref="AD3:AD66" si="2">Y3-Z3</f>
        <v>0.58000000000000007</v>
      </c>
      <c r="AE3" s="138">
        <f t="shared" ref="AE3:AE66" si="3">AC3/AC4-1</f>
        <v>-3.230769230769226E-2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12.14</v>
      </c>
      <c r="T4" s="1"/>
      <c r="W4" s="133">
        <v>42528</v>
      </c>
      <c r="X4" s="10">
        <v>12.83</v>
      </c>
      <c r="Y4" s="10">
        <v>13.15</v>
      </c>
      <c r="Z4" s="10">
        <v>12.81</v>
      </c>
      <c r="AA4" s="10">
        <v>13</v>
      </c>
      <c r="AB4" s="95">
        <v>21338700</v>
      </c>
      <c r="AC4" s="10">
        <v>13</v>
      </c>
      <c r="AD4">
        <f t="shared" si="2"/>
        <v>0.33999999999999986</v>
      </c>
      <c r="AE4" s="138">
        <f t="shared" si="3"/>
        <v>1.8010963194988294E-2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57786.400000000001</v>
      </c>
      <c r="W5" s="133">
        <v>42527</v>
      </c>
      <c r="X5" s="10">
        <v>12.89</v>
      </c>
      <c r="Y5" s="10">
        <v>13.04</v>
      </c>
      <c r="Z5" s="10">
        <v>12.76</v>
      </c>
      <c r="AA5" s="10">
        <v>12.77</v>
      </c>
      <c r="AB5" s="95">
        <v>24790300</v>
      </c>
      <c r="AC5" s="10">
        <v>12.77</v>
      </c>
      <c r="AD5">
        <f t="shared" si="2"/>
        <v>0.27999999999999936</v>
      </c>
      <c r="AE5" s="138">
        <f t="shared" si="3"/>
        <v>-6.9984447900466318E-3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78000.993000000235</v>
      </c>
      <c r="W6" s="133">
        <v>42524</v>
      </c>
      <c r="X6" s="10">
        <v>13.02</v>
      </c>
      <c r="Y6" s="10">
        <v>13.04</v>
      </c>
      <c r="Z6" s="10">
        <v>12.63</v>
      </c>
      <c r="AA6" s="10">
        <v>12.86</v>
      </c>
      <c r="AB6" s="95">
        <v>28210100</v>
      </c>
      <c r="AC6" s="10">
        <v>12.86</v>
      </c>
      <c r="AD6">
        <f t="shared" si="2"/>
        <v>0.40999999999999837</v>
      </c>
      <c r="AE6" s="138">
        <f t="shared" si="3"/>
        <v>-1.9069412662090057E-2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205</v>
      </c>
      <c r="Q7" s="2">
        <f>Q10+Q8</f>
        <v>-20214.593000000248</v>
      </c>
      <c r="R7" s="372"/>
      <c r="W7" s="133">
        <v>42523</v>
      </c>
      <c r="X7" s="10">
        <v>12.95</v>
      </c>
      <c r="Y7" s="10">
        <v>13.21</v>
      </c>
      <c r="Z7" s="10">
        <v>12.75</v>
      </c>
      <c r="AA7" s="10">
        <v>13.11</v>
      </c>
      <c r="AB7" s="95">
        <v>31899400</v>
      </c>
      <c r="AC7" s="10">
        <v>13.11</v>
      </c>
      <c r="AD7">
        <f t="shared" si="2"/>
        <v>0.46000000000000085</v>
      </c>
      <c r="AE7" s="138">
        <f t="shared" si="3"/>
        <v>1.5278838808250317E-3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210</v>
      </c>
      <c r="P8" s="34"/>
      <c r="Q8" s="2">
        <f>K114+M114-F114+Q2*Q4</f>
        <v>-20214.593000000248</v>
      </c>
      <c r="W8" s="133">
        <v>42522</v>
      </c>
      <c r="X8" s="10">
        <v>12.61</v>
      </c>
      <c r="Y8" s="10">
        <v>13.09</v>
      </c>
      <c r="Z8" s="10">
        <v>12.31</v>
      </c>
      <c r="AA8" s="10">
        <v>13.09</v>
      </c>
      <c r="AB8" s="95">
        <v>35720900</v>
      </c>
      <c r="AC8" s="10">
        <v>13.09</v>
      </c>
      <c r="AD8">
        <f t="shared" si="2"/>
        <v>0.77999999999999936</v>
      </c>
      <c r="AE8" s="138">
        <f t="shared" si="3"/>
        <v>2.9088050314465264E-2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282</v>
      </c>
      <c r="Q9" s="138">
        <f>IF(Q2=0, 0, Q8/Q6)</f>
        <v>-0.25915814943535637</v>
      </c>
      <c r="W9" s="133">
        <v>42521</v>
      </c>
      <c r="X9" s="10">
        <v>12.66</v>
      </c>
      <c r="Y9" s="10">
        <v>12.91</v>
      </c>
      <c r="Z9" s="10">
        <v>12.26</v>
      </c>
      <c r="AA9" s="10">
        <v>12.72</v>
      </c>
      <c r="AB9" s="95">
        <v>49518400</v>
      </c>
      <c r="AC9" s="10">
        <v>12.72</v>
      </c>
      <c r="AD9">
        <f t="shared" si="2"/>
        <v>0.65000000000000036</v>
      </c>
      <c r="AE9" s="138">
        <f t="shared" si="3"/>
        <v>3.3306255077172997E-2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281</v>
      </c>
      <c r="P10" s="34"/>
      <c r="Q10" s="2">
        <f>M35</f>
        <v>0</v>
      </c>
      <c r="T10" s="11"/>
      <c r="W10" s="133">
        <v>42517</v>
      </c>
      <c r="X10" s="10">
        <v>11.97</v>
      </c>
      <c r="Y10" s="10">
        <v>12.43</v>
      </c>
      <c r="Z10" s="10">
        <v>11.83</v>
      </c>
      <c r="AA10" s="10">
        <v>12.31</v>
      </c>
      <c r="AB10" s="95">
        <v>29829800</v>
      </c>
      <c r="AC10" s="10">
        <v>12.31</v>
      </c>
      <c r="AD10">
        <f t="shared" si="2"/>
        <v>0.59999999999999964</v>
      </c>
      <c r="AE10" s="138">
        <f t="shared" si="3"/>
        <v>3.0125523012552335E-2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197</v>
      </c>
      <c r="P11" s="34"/>
      <c r="Q11" s="138">
        <f>IF(U58="N/A (N/A)", 0, VALUE(TRIM(CLEAN(MID(U58, FIND("(", U58)+1, 5)))))</f>
        <v>0</v>
      </c>
      <c r="T11" s="1"/>
      <c r="W11" s="133">
        <v>42516</v>
      </c>
      <c r="X11" s="10">
        <v>11.71</v>
      </c>
      <c r="Y11" s="10">
        <v>12.03</v>
      </c>
      <c r="Z11" s="10">
        <v>11.69</v>
      </c>
      <c r="AA11" s="10">
        <v>11.95</v>
      </c>
      <c r="AB11" s="95">
        <v>23587100</v>
      </c>
      <c r="AC11" s="10">
        <v>11.95</v>
      </c>
      <c r="AD11">
        <f t="shared" si="2"/>
        <v>0.33999999999999986</v>
      </c>
      <c r="AE11" s="138">
        <f t="shared" si="3"/>
        <v>3.0172413793103425E-2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42515</v>
      </c>
      <c r="X12" s="10">
        <v>11.59</v>
      </c>
      <c r="Y12" s="10">
        <v>11.78</v>
      </c>
      <c r="Z12" s="10">
        <v>11.42</v>
      </c>
      <c r="AA12" s="10">
        <v>11.6</v>
      </c>
      <c r="AB12" s="95">
        <v>29175600</v>
      </c>
      <c r="AC12" s="10">
        <v>11.6</v>
      </c>
      <c r="AD12">
        <f t="shared" si="2"/>
        <v>0.35999999999999943</v>
      </c>
      <c r="AE12" s="138">
        <f t="shared" si="3"/>
        <v>9.5735422106177914E-3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4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42514</v>
      </c>
      <c r="X13" s="10">
        <v>11.31</v>
      </c>
      <c r="Y13" s="10">
        <v>11.5</v>
      </c>
      <c r="Z13" s="10">
        <v>11.16</v>
      </c>
      <c r="AA13" s="10">
        <v>11.49</v>
      </c>
      <c r="AB13" s="95">
        <v>25158500</v>
      </c>
      <c r="AC13" s="10">
        <v>11.49</v>
      </c>
      <c r="AD13">
        <f t="shared" si="2"/>
        <v>0.33999999999999986</v>
      </c>
      <c r="AE13" s="138">
        <f t="shared" si="3"/>
        <v>3.1418312387791802E-2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4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42513</v>
      </c>
      <c r="X14" s="10">
        <v>10.84</v>
      </c>
      <c r="Y14" s="10">
        <v>11.17</v>
      </c>
      <c r="Z14" s="10">
        <v>10.82</v>
      </c>
      <c r="AA14" s="10">
        <v>11.14</v>
      </c>
      <c r="AB14" s="95">
        <v>28326500</v>
      </c>
      <c r="AC14" s="10">
        <v>11.14</v>
      </c>
      <c r="AD14">
        <f t="shared" si="2"/>
        <v>0.34999999999999964</v>
      </c>
      <c r="AE14" s="138">
        <f t="shared" si="3"/>
        <v>3.1481481481481444E-2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42510</v>
      </c>
      <c r="X15" s="10">
        <v>10.31</v>
      </c>
      <c r="Y15" s="10">
        <v>10.81</v>
      </c>
      <c r="Z15" s="10">
        <v>10.28</v>
      </c>
      <c r="AA15" s="10">
        <v>10.8</v>
      </c>
      <c r="AB15" s="95">
        <v>31173700</v>
      </c>
      <c r="AC15" s="10">
        <v>10.8</v>
      </c>
      <c r="AD15">
        <f t="shared" si="2"/>
        <v>0.53000000000000114</v>
      </c>
      <c r="AE15" s="138">
        <f t="shared" si="3"/>
        <v>7.2492552135054567E-2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42509</v>
      </c>
      <c r="X16" s="10">
        <v>10</v>
      </c>
      <c r="Y16" s="10">
        <v>10.26</v>
      </c>
      <c r="Z16" s="10">
        <v>9.91</v>
      </c>
      <c r="AA16" s="10">
        <v>10.07</v>
      </c>
      <c r="AB16" s="95">
        <v>18807400</v>
      </c>
      <c r="AC16" s="10">
        <v>10.07</v>
      </c>
      <c r="AD16">
        <f t="shared" si="2"/>
        <v>0.34999999999999964</v>
      </c>
      <c r="AE16" s="138">
        <f t="shared" si="3"/>
        <v>1.9900497512437276E-3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42508</v>
      </c>
      <c r="X17" s="10">
        <v>9.68</v>
      </c>
      <c r="Y17" s="10">
        <v>10.28</v>
      </c>
      <c r="Z17" s="10">
        <v>9.68</v>
      </c>
      <c r="AA17" s="10">
        <v>10.050000000000001</v>
      </c>
      <c r="AB17" s="95">
        <v>26916900</v>
      </c>
      <c r="AC17" s="10">
        <v>10.050000000000001</v>
      </c>
      <c r="AD17">
        <f t="shared" si="2"/>
        <v>0.59999999999999964</v>
      </c>
      <c r="AE17" s="138">
        <f t="shared" si="3"/>
        <v>3.9296794208893537E-2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42507</v>
      </c>
      <c r="X18" s="10">
        <v>9.65</v>
      </c>
      <c r="Y18" s="10">
        <v>9.92</v>
      </c>
      <c r="Z18" s="10">
        <v>9.49</v>
      </c>
      <c r="AA18" s="10">
        <v>9.67</v>
      </c>
      <c r="AB18" s="95">
        <v>22090900</v>
      </c>
      <c r="AC18" s="10">
        <v>9.67</v>
      </c>
      <c r="AD18">
        <f t="shared" si="2"/>
        <v>0.42999999999999972</v>
      </c>
      <c r="AE18" s="138">
        <f t="shared" si="3"/>
        <v>-1.0330578512396382E-3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42506</v>
      </c>
      <c r="X19" s="10">
        <v>9.61</v>
      </c>
      <c r="Y19" s="10">
        <v>9.69</v>
      </c>
      <c r="Z19" s="10">
        <v>9.51</v>
      </c>
      <c r="AA19" s="10">
        <v>9.68</v>
      </c>
      <c r="AB19" s="95">
        <v>16217800</v>
      </c>
      <c r="AC19" s="10">
        <v>9.68</v>
      </c>
      <c r="AD19">
        <f t="shared" si="2"/>
        <v>0.17999999999999972</v>
      </c>
      <c r="AE19" s="138">
        <f t="shared" si="3"/>
        <v>1.2552301255229992E-2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42503</v>
      </c>
      <c r="X20" s="10">
        <v>9.66</v>
      </c>
      <c r="Y20" s="10">
        <v>9.7899999999999991</v>
      </c>
      <c r="Z20" s="10">
        <v>9.41</v>
      </c>
      <c r="AA20" s="10">
        <v>9.56</v>
      </c>
      <c r="AB20" s="95">
        <v>21483100</v>
      </c>
      <c r="AC20" s="10">
        <v>9.56</v>
      </c>
      <c r="AD20">
        <f t="shared" si="2"/>
        <v>0.37999999999999901</v>
      </c>
      <c r="AE20" s="138">
        <f t="shared" si="3"/>
        <v>-7.2689511941849139E-3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42502</v>
      </c>
      <c r="X21" s="10">
        <v>10.15</v>
      </c>
      <c r="Y21" s="10">
        <v>10.26</v>
      </c>
      <c r="Z21" s="10">
        <v>9.35</v>
      </c>
      <c r="AA21" s="10">
        <v>9.6300000000000008</v>
      </c>
      <c r="AB21" s="95">
        <v>40998800</v>
      </c>
      <c r="AC21" s="10">
        <v>9.6300000000000008</v>
      </c>
      <c r="AD21">
        <f t="shared" si="2"/>
        <v>0.91000000000000014</v>
      </c>
      <c r="AE21" s="138">
        <f t="shared" si="3"/>
        <v>-4.6534653465346465E-2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42501</v>
      </c>
      <c r="X22" s="10">
        <v>10.02</v>
      </c>
      <c r="Y22" s="10">
        <v>10.33</v>
      </c>
      <c r="Z22" s="10">
        <v>10.01</v>
      </c>
      <c r="AA22" s="10">
        <v>10.1</v>
      </c>
      <c r="AB22" s="95">
        <v>17747000</v>
      </c>
      <c r="AC22" s="10">
        <v>10.1</v>
      </c>
      <c r="AD22">
        <f t="shared" si="2"/>
        <v>0.32000000000000028</v>
      </c>
      <c r="AE22" s="138">
        <f t="shared" si="3"/>
        <v>9.9108027750238747E-4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42500</v>
      </c>
      <c r="X23" s="10">
        <v>9.94</v>
      </c>
      <c r="Y23" s="10">
        <v>10.11</v>
      </c>
      <c r="Z23" s="10">
        <v>9.84</v>
      </c>
      <c r="AA23" s="10">
        <v>10.09</v>
      </c>
      <c r="AB23" s="95">
        <v>19554600</v>
      </c>
      <c r="AC23" s="10">
        <v>10.09</v>
      </c>
      <c r="AD23">
        <f t="shared" si="2"/>
        <v>0.26999999999999957</v>
      </c>
      <c r="AE23" s="138">
        <f t="shared" si="3"/>
        <v>2.228976697061813E-2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42499</v>
      </c>
      <c r="X24" s="10">
        <v>10</v>
      </c>
      <c r="Y24" s="10">
        <v>10.07</v>
      </c>
      <c r="Z24" s="10">
        <v>9.76</v>
      </c>
      <c r="AA24" s="10">
        <v>9.8699999999999992</v>
      </c>
      <c r="AB24" s="95">
        <v>20453800</v>
      </c>
      <c r="AC24" s="10">
        <v>9.8699999999999992</v>
      </c>
      <c r="AD24">
        <f t="shared" si="2"/>
        <v>0.3100000000000005</v>
      </c>
      <c r="AE24" s="138">
        <f t="shared" si="3"/>
        <v>-1.2012012012012074E-2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42496</v>
      </c>
      <c r="X25" s="10">
        <v>9.98</v>
      </c>
      <c r="Y25" s="10">
        <v>10.210000000000001</v>
      </c>
      <c r="Z25" s="10">
        <v>9.85</v>
      </c>
      <c r="AA25" s="10">
        <v>9.99</v>
      </c>
      <c r="AB25" s="95">
        <v>20924500</v>
      </c>
      <c r="AC25" s="10">
        <v>9.99</v>
      </c>
      <c r="AD25">
        <f t="shared" si="2"/>
        <v>0.36000000000000121</v>
      </c>
      <c r="AE25" s="138">
        <f t="shared" si="3"/>
        <v>-6.958250497017926E-3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42495</v>
      </c>
      <c r="X26" s="10">
        <v>10.06</v>
      </c>
      <c r="Y26" s="10">
        <v>10.4</v>
      </c>
      <c r="Z26" s="10">
        <v>10.01</v>
      </c>
      <c r="AA26" s="10">
        <v>10.06</v>
      </c>
      <c r="AB26" s="95">
        <v>26430200</v>
      </c>
      <c r="AC26" s="10">
        <v>10.06</v>
      </c>
      <c r="AD26">
        <f t="shared" si="2"/>
        <v>0.39000000000000057</v>
      </c>
      <c r="AE26" s="138">
        <f t="shared" si="3"/>
        <v>6.0000000000000053E-3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42494</v>
      </c>
      <c r="X27" s="10">
        <v>10.25</v>
      </c>
      <c r="Y27" s="10">
        <v>10.49</v>
      </c>
      <c r="Z27" s="10">
        <v>9.8000000000000007</v>
      </c>
      <c r="AA27" s="10">
        <v>10</v>
      </c>
      <c r="AB27" s="95">
        <v>40798100</v>
      </c>
      <c r="AC27" s="10">
        <v>10</v>
      </c>
      <c r="AD27">
        <f t="shared" si="2"/>
        <v>0.6899999999999995</v>
      </c>
      <c r="AE27" s="138">
        <f t="shared" si="3"/>
        <v>-3.474903474903468E-2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42493</v>
      </c>
      <c r="X28" s="10">
        <v>10.49</v>
      </c>
      <c r="Y28" s="10">
        <v>10.62</v>
      </c>
      <c r="Z28" s="10">
        <v>10.25</v>
      </c>
      <c r="AA28" s="10">
        <v>10.36</v>
      </c>
      <c r="AB28" s="95">
        <v>27317000</v>
      </c>
      <c r="AC28" s="10">
        <v>10.36</v>
      </c>
      <c r="AD28">
        <f t="shared" si="2"/>
        <v>0.36999999999999922</v>
      </c>
      <c r="AE28" s="138">
        <f t="shared" si="3"/>
        <v>-2.4482109227871973E-2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 t="s">
        <v>207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42492</v>
      </c>
      <c r="X29" s="10">
        <v>10.8</v>
      </c>
      <c r="Y29" s="10">
        <v>10.86</v>
      </c>
      <c r="Z29" s="10">
        <v>10.43</v>
      </c>
      <c r="AA29" s="10">
        <v>10.62</v>
      </c>
      <c r="AB29" s="95">
        <v>23706100</v>
      </c>
      <c r="AC29" s="10">
        <v>10.62</v>
      </c>
      <c r="AD29">
        <f t="shared" si="2"/>
        <v>0.42999999999999972</v>
      </c>
      <c r="AE29" s="138">
        <f t="shared" si="3"/>
        <v>-1.2093023255814073E-2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42489</v>
      </c>
      <c r="X30" s="10">
        <v>11.63</v>
      </c>
      <c r="Y30" s="10">
        <v>11.69</v>
      </c>
      <c r="Z30" s="10">
        <v>10.65</v>
      </c>
      <c r="AA30" s="10">
        <v>10.75</v>
      </c>
      <c r="AB30" s="95">
        <v>40087400</v>
      </c>
      <c r="AC30" s="10">
        <v>10.75</v>
      </c>
      <c r="AD30">
        <f t="shared" si="2"/>
        <v>1.0399999999999991</v>
      </c>
      <c r="AE30" s="138">
        <f t="shared" si="3"/>
        <v>-7.4870912220309727E-2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3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42488</v>
      </c>
      <c r="X31" s="10">
        <v>11.53</v>
      </c>
      <c r="Y31" s="10">
        <v>12.41</v>
      </c>
      <c r="Z31" s="10">
        <v>11.52</v>
      </c>
      <c r="AA31" s="10">
        <v>11.62</v>
      </c>
      <c r="AB31" s="95">
        <v>41155500</v>
      </c>
      <c r="AC31" s="10">
        <v>11.62</v>
      </c>
      <c r="AD31">
        <f t="shared" si="2"/>
        <v>0.89000000000000057</v>
      </c>
      <c r="AE31" s="138">
        <f t="shared" si="3"/>
        <v>5.1903114186850896E-3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3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42487</v>
      </c>
      <c r="X32" s="10">
        <v>11.34</v>
      </c>
      <c r="Y32" s="10">
        <v>11.61</v>
      </c>
      <c r="Z32" s="10">
        <v>11.2</v>
      </c>
      <c r="AA32" s="10">
        <v>11.56</v>
      </c>
      <c r="AB32" s="95">
        <v>24314100</v>
      </c>
      <c r="AC32" s="10">
        <v>11.56</v>
      </c>
      <c r="AD32">
        <f t="shared" si="2"/>
        <v>0.41000000000000014</v>
      </c>
      <c r="AE32" s="138">
        <f t="shared" si="3"/>
        <v>4.344048653345034E-3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42486</v>
      </c>
      <c r="X33" s="10">
        <v>10.82</v>
      </c>
      <c r="Y33" s="10">
        <v>11.65</v>
      </c>
      <c r="Z33" s="10">
        <v>10.71</v>
      </c>
      <c r="AA33" s="10">
        <v>11.51</v>
      </c>
      <c r="AB33" s="95">
        <v>47026100</v>
      </c>
      <c r="AC33" s="10">
        <v>11.51</v>
      </c>
      <c r="AD33">
        <f t="shared" si="2"/>
        <v>0.9399999999999995</v>
      </c>
      <c r="AE33" s="138">
        <f t="shared" si="3"/>
        <v>9.0995260663506938E-2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42485</v>
      </c>
      <c r="X34" s="10">
        <v>10.67</v>
      </c>
      <c r="Y34" s="10">
        <v>10.88</v>
      </c>
      <c r="Z34" s="10">
        <v>10.48</v>
      </c>
      <c r="AA34" s="10">
        <v>10.55</v>
      </c>
      <c r="AB34" s="95">
        <v>22480400</v>
      </c>
      <c r="AC34" s="10">
        <v>10.55</v>
      </c>
      <c r="AD34">
        <f t="shared" si="2"/>
        <v>0.40000000000000036</v>
      </c>
      <c r="AE34" s="138">
        <f t="shared" si="3"/>
        <v>-1.0318949343339545E-2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42482</v>
      </c>
      <c r="X35" s="10">
        <v>10.66</v>
      </c>
      <c r="Y35" s="10">
        <v>10.81</v>
      </c>
      <c r="Z35" s="10">
        <v>10.5</v>
      </c>
      <c r="AA35" s="10">
        <v>10.66</v>
      </c>
      <c r="AB35" s="95">
        <v>18694600</v>
      </c>
      <c r="AC35" s="10">
        <v>10.66</v>
      </c>
      <c r="AD35">
        <f t="shared" si="2"/>
        <v>0.3100000000000005</v>
      </c>
      <c r="AE35" s="138">
        <f t="shared" si="3"/>
        <v>9.3896713615015948E-4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42481</v>
      </c>
      <c r="X36" s="10">
        <v>10.8</v>
      </c>
      <c r="Y36" s="10">
        <v>10.89</v>
      </c>
      <c r="Z36" s="10">
        <v>10.6</v>
      </c>
      <c r="AA36" s="10">
        <v>10.65</v>
      </c>
      <c r="AB36" s="95">
        <v>15596100</v>
      </c>
      <c r="AC36" s="10">
        <v>10.65</v>
      </c>
      <c r="AD36">
        <f t="shared" si="2"/>
        <v>0.29000000000000092</v>
      </c>
      <c r="AE36" s="138">
        <f t="shared" si="3"/>
        <v>-9.302325581395321E-3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4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42480</v>
      </c>
      <c r="X37" s="10">
        <v>10.63</v>
      </c>
      <c r="Y37" s="10">
        <v>10.77</v>
      </c>
      <c r="Z37" s="10">
        <v>10.5</v>
      </c>
      <c r="AA37" s="10">
        <v>10.75</v>
      </c>
      <c r="AB37" s="95">
        <v>19260200</v>
      </c>
      <c r="AC37" s="10">
        <v>10.75</v>
      </c>
      <c r="AD37">
        <f t="shared" si="2"/>
        <v>0.26999999999999957</v>
      </c>
      <c r="AE37" s="138">
        <f t="shared" si="3"/>
        <v>2.7985074626866169E-3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4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42479</v>
      </c>
      <c r="X38" s="10">
        <v>11.08</v>
      </c>
      <c r="Y38" s="10">
        <v>11.08</v>
      </c>
      <c r="Z38" s="10">
        <v>10.6</v>
      </c>
      <c r="AA38" s="10">
        <v>10.72</v>
      </c>
      <c r="AB38" s="95">
        <v>20952300</v>
      </c>
      <c r="AC38" s="10">
        <v>10.72</v>
      </c>
      <c r="AD38">
        <f t="shared" si="2"/>
        <v>0.48000000000000043</v>
      </c>
      <c r="AE38" s="138">
        <f t="shared" si="3"/>
        <v>-1.5610651974288348E-2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4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42478</v>
      </c>
      <c r="X39" s="10">
        <v>10.63</v>
      </c>
      <c r="Y39" s="10">
        <v>11.1</v>
      </c>
      <c r="Z39" s="10">
        <v>10.56</v>
      </c>
      <c r="AA39" s="10">
        <v>10.89</v>
      </c>
      <c r="AB39" s="95">
        <v>26355200</v>
      </c>
      <c r="AC39" s="10">
        <v>10.89</v>
      </c>
      <c r="AD39">
        <f t="shared" si="2"/>
        <v>0.53999999999999915</v>
      </c>
      <c r="AE39" s="138">
        <f t="shared" si="3"/>
        <v>1.8709073900841977E-2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42475</v>
      </c>
      <c r="X40" s="10">
        <v>10.73</v>
      </c>
      <c r="Y40" s="10">
        <v>10.78</v>
      </c>
      <c r="Z40" s="10">
        <v>10.46</v>
      </c>
      <c r="AA40" s="10">
        <v>10.69</v>
      </c>
      <c r="AB40" s="95">
        <v>25295600</v>
      </c>
      <c r="AC40" s="10">
        <v>10.69</v>
      </c>
      <c r="AD40">
        <f t="shared" si="2"/>
        <v>0.31999999999999851</v>
      </c>
      <c r="AE40" s="138">
        <f t="shared" si="3"/>
        <v>2.7884615384615286E-2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42474</v>
      </c>
      <c r="X41" s="10">
        <v>10.79</v>
      </c>
      <c r="Y41" s="10">
        <v>10.79</v>
      </c>
      <c r="Z41" s="10">
        <v>10.39</v>
      </c>
      <c r="AA41" s="10">
        <v>10.4</v>
      </c>
      <c r="AB41" s="95">
        <v>17765400</v>
      </c>
      <c r="AC41" s="10">
        <v>10.4</v>
      </c>
      <c r="AD41">
        <f t="shared" si="2"/>
        <v>0.39999999999999858</v>
      </c>
      <c r="AE41" s="138">
        <f t="shared" si="3"/>
        <v>-4.4117647058823595E-2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114</v>
      </c>
      <c r="W42" s="133">
        <v>42473</v>
      </c>
      <c r="X42" s="10">
        <v>10.3</v>
      </c>
      <c r="Y42" s="10">
        <v>10.9</v>
      </c>
      <c r="Z42" s="10">
        <v>10.199999999999999</v>
      </c>
      <c r="AA42" s="10">
        <v>10.88</v>
      </c>
      <c r="AB42" s="95">
        <v>26081500</v>
      </c>
      <c r="AC42" s="10">
        <v>10.88</v>
      </c>
      <c r="AD42">
        <f t="shared" si="2"/>
        <v>0.70000000000000107</v>
      </c>
      <c r="AE42" s="138">
        <f t="shared" si="3"/>
        <v>6.9813176007866407E-2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99</v>
      </c>
      <c r="U43" s="129">
        <v>11.49</v>
      </c>
      <c r="W43" s="133">
        <v>42472</v>
      </c>
      <c r="X43" s="10">
        <v>10.51</v>
      </c>
      <c r="Y43" s="10">
        <v>10.54</v>
      </c>
      <c r="Z43" s="10">
        <v>10.050000000000001</v>
      </c>
      <c r="AA43" s="10">
        <v>10.17</v>
      </c>
      <c r="AB43" s="95">
        <v>25651400</v>
      </c>
      <c r="AC43" s="10">
        <v>10.17</v>
      </c>
      <c r="AD43">
        <f t="shared" si="2"/>
        <v>0.48999999999999844</v>
      </c>
      <c r="AE43" s="138">
        <f t="shared" si="3"/>
        <v>-2.6794258373205704E-2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0" t="s">
        <v>78</v>
      </c>
      <c r="P44" s="470"/>
      <c r="T44" s="93" t="s">
        <v>100</v>
      </c>
      <c r="U44" s="130">
        <v>11.59</v>
      </c>
      <c r="W44" s="133">
        <v>42471</v>
      </c>
      <c r="X44" s="10">
        <v>10.75</v>
      </c>
      <c r="Y44" s="10">
        <v>10.92</v>
      </c>
      <c r="Z44" s="10">
        <v>10.44</v>
      </c>
      <c r="AA44" s="10">
        <v>10.45</v>
      </c>
      <c r="AB44" s="95">
        <v>18235600</v>
      </c>
      <c r="AC44" s="10">
        <v>10.45</v>
      </c>
      <c r="AD44">
        <f t="shared" si="2"/>
        <v>0.48000000000000043</v>
      </c>
      <c r="AE44" s="138">
        <f t="shared" si="3"/>
        <v>-2.5186567164179219E-2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13.354000000000001</v>
      </c>
      <c r="T45" s="93" t="s">
        <v>101</v>
      </c>
      <c r="U45" s="130" t="s">
        <v>303</v>
      </c>
      <c r="W45" s="133">
        <v>42468</v>
      </c>
      <c r="X45" s="10">
        <v>10.64</v>
      </c>
      <c r="Y45" s="10">
        <v>10.89</v>
      </c>
      <c r="Z45" s="10">
        <v>10.57</v>
      </c>
      <c r="AA45" s="10">
        <v>10.72</v>
      </c>
      <c r="AB45" s="95">
        <v>18934600</v>
      </c>
      <c r="AC45" s="10">
        <v>10.72</v>
      </c>
      <c r="AD45">
        <f t="shared" si="2"/>
        <v>0.32000000000000028</v>
      </c>
      <c r="AE45" s="138">
        <f t="shared" si="3"/>
        <v>1.9980970504281714E-2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13.232600000000001</v>
      </c>
      <c r="T46" s="93" t="s">
        <v>102</v>
      </c>
      <c r="U46" s="130" t="s">
        <v>304</v>
      </c>
      <c r="W46" s="133">
        <v>42467</v>
      </c>
      <c r="X46" s="10">
        <v>10.42</v>
      </c>
      <c r="Y46" s="10">
        <v>10.65</v>
      </c>
      <c r="Z46" s="10">
        <v>10.39</v>
      </c>
      <c r="AA46" s="10">
        <v>10.51</v>
      </c>
      <c r="AB46" s="95">
        <v>19318700</v>
      </c>
      <c r="AC46" s="10">
        <v>10.51</v>
      </c>
      <c r="AD46">
        <f t="shared" si="2"/>
        <v>0.25999999999999979</v>
      </c>
      <c r="AE46" s="138">
        <f t="shared" si="3"/>
        <v>3.8204393505252288E-3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13.111200000000002</v>
      </c>
      <c r="T47" s="93" t="s">
        <v>103</v>
      </c>
      <c r="U47" s="130">
        <v>13.48</v>
      </c>
      <c r="W47" s="133">
        <v>42466</v>
      </c>
      <c r="X47" s="10">
        <v>10.42</v>
      </c>
      <c r="Y47" s="10">
        <v>10.48</v>
      </c>
      <c r="Z47" s="10">
        <v>10.25</v>
      </c>
      <c r="AA47" s="10">
        <v>10.47</v>
      </c>
      <c r="AB47" s="95">
        <v>18382000</v>
      </c>
      <c r="AC47" s="10">
        <v>10.47</v>
      </c>
      <c r="AD47">
        <f t="shared" si="2"/>
        <v>0.23000000000000043</v>
      </c>
      <c r="AE47" s="138">
        <f t="shared" si="3"/>
        <v>6.7307692307692069E-3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12.989800000000001</v>
      </c>
      <c r="T48" s="93" t="s">
        <v>104</v>
      </c>
      <c r="U48" s="130">
        <v>1.7642100000000001</v>
      </c>
      <c r="W48" s="133">
        <v>42465</v>
      </c>
      <c r="X48" s="10">
        <v>10.63</v>
      </c>
      <c r="Y48" s="10">
        <v>10.72</v>
      </c>
      <c r="Z48" s="10">
        <v>10.38</v>
      </c>
      <c r="AA48" s="10">
        <v>10.4</v>
      </c>
      <c r="AB48" s="95">
        <v>20753700</v>
      </c>
      <c r="AC48" s="10">
        <v>10.4</v>
      </c>
      <c r="AD48">
        <f t="shared" si="2"/>
        <v>0.33999999999999986</v>
      </c>
      <c r="AE48" s="138">
        <f t="shared" si="3"/>
        <v>-3.703703703703709E-2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12.868400000000001</v>
      </c>
      <c r="T49" s="93" t="s">
        <v>124</v>
      </c>
      <c r="U49" s="130" t="s">
        <v>229</v>
      </c>
      <c r="W49" s="133">
        <v>42464</v>
      </c>
      <c r="X49" s="10">
        <v>11.06</v>
      </c>
      <c r="Y49" s="10">
        <v>11.22</v>
      </c>
      <c r="Z49" s="10">
        <v>10.78</v>
      </c>
      <c r="AA49" s="10">
        <v>10.8</v>
      </c>
      <c r="AB49" s="95">
        <v>22470500</v>
      </c>
      <c r="AC49" s="10">
        <v>10.8</v>
      </c>
      <c r="AD49">
        <f t="shared" si="2"/>
        <v>0.44000000000000128</v>
      </c>
      <c r="AE49" s="138">
        <f t="shared" si="3"/>
        <v>-2.0852221214868405E-2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12.747000000000002</v>
      </c>
      <c r="T50" s="93"/>
      <c r="U50" s="130"/>
      <c r="W50" s="133">
        <v>42461</v>
      </c>
      <c r="X50" s="10">
        <v>10.28</v>
      </c>
      <c r="Y50" s="10">
        <v>11.07</v>
      </c>
      <c r="Z50" s="10">
        <v>10.24</v>
      </c>
      <c r="AA50" s="10">
        <v>11.03</v>
      </c>
      <c r="AB50" s="95">
        <v>28435900</v>
      </c>
      <c r="AC50" s="10">
        <v>11.03</v>
      </c>
      <c r="AD50">
        <f t="shared" si="2"/>
        <v>0.83000000000000007</v>
      </c>
      <c r="AE50" s="138">
        <f t="shared" si="3"/>
        <v>5.3486150907354313E-2</v>
      </c>
      <c r="AL50" s="246"/>
      <c r="AO50" s="246"/>
    </row>
    <row r="51" spans="2:41" x14ac:dyDescent="0.25">
      <c r="B51" s="474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4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12.6256</v>
      </c>
      <c r="T51" s="93" t="s">
        <v>106</v>
      </c>
      <c r="U51" s="130" t="s">
        <v>305</v>
      </c>
      <c r="W51" s="133">
        <v>42460</v>
      </c>
      <c r="X51" s="10">
        <v>10.31</v>
      </c>
      <c r="Y51" s="10">
        <v>10.49</v>
      </c>
      <c r="Z51" s="10">
        <v>10.01</v>
      </c>
      <c r="AA51" s="10">
        <v>10.47</v>
      </c>
      <c r="AB51" s="95">
        <v>48091700</v>
      </c>
      <c r="AC51" s="10">
        <v>10.47</v>
      </c>
      <c r="AD51">
        <f t="shared" si="2"/>
        <v>0.48000000000000043</v>
      </c>
      <c r="AE51" s="138">
        <f t="shared" si="3"/>
        <v>-9.5419847328237495E-4</v>
      </c>
    </row>
    <row r="52" spans="2:41" x14ac:dyDescent="0.25">
      <c r="B52" s="47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4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12.504200000000001</v>
      </c>
      <c r="T52" s="93" t="s">
        <v>107</v>
      </c>
      <c r="U52" s="130" t="s">
        <v>262</v>
      </c>
      <c r="W52" s="133">
        <v>42459</v>
      </c>
      <c r="X52" s="10">
        <v>10.51</v>
      </c>
      <c r="Y52" s="10">
        <v>10.95</v>
      </c>
      <c r="Z52" s="10">
        <v>10.4</v>
      </c>
      <c r="AA52" s="10">
        <v>10.48</v>
      </c>
      <c r="AB52" s="95">
        <v>34271100</v>
      </c>
      <c r="AC52" s="10">
        <v>10.48</v>
      </c>
      <c r="AD52">
        <f t="shared" si="2"/>
        <v>0.54999999999999893</v>
      </c>
      <c r="AE52" s="138">
        <f t="shared" si="3"/>
        <v>2.870813397129357E-3</v>
      </c>
    </row>
    <row r="53" spans="2:41" x14ac:dyDescent="0.25">
      <c r="B53" s="474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5" si="6">H53*I53-J53</f>
        <v>5684.88</v>
      </c>
      <c r="O53" s="83">
        <v>1.02</v>
      </c>
      <c r="P53" s="83">
        <f t="shared" si="5"/>
        <v>12.382800000000001</v>
      </c>
      <c r="T53" s="93" t="s">
        <v>108</v>
      </c>
      <c r="U53" s="131">
        <v>29207673</v>
      </c>
      <c r="W53" s="133">
        <v>42458</v>
      </c>
      <c r="X53" s="10">
        <v>10.18</v>
      </c>
      <c r="Y53" s="10">
        <v>10.53</v>
      </c>
      <c r="Z53" s="10">
        <v>10.1</v>
      </c>
      <c r="AA53" s="10">
        <v>10.45</v>
      </c>
      <c r="AB53" s="95">
        <v>30864600</v>
      </c>
      <c r="AC53" s="10">
        <v>10.45</v>
      </c>
      <c r="AD53">
        <f t="shared" si="2"/>
        <v>0.42999999999999972</v>
      </c>
      <c r="AE53" s="138">
        <f t="shared" si="3"/>
        <v>6.7437379576107404E-3</v>
      </c>
    </row>
    <row r="54" spans="2:41" x14ac:dyDescent="0.25">
      <c r="B54" s="474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12.2614</v>
      </c>
      <c r="T54" s="93" t="s">
        <v>111</v>
      </c>
      <c r="U54" s="131">
        <v>24472500</v>
      </c>
      <c r="W54" s="133">
        <v>42457</v>
      </c>
      <c r="X54" s="10">
        <v>10.5</v>
      </c>
      <c r="Y54" s="10">
        <v>10.59</v>
      </c>
      <c r="Z54" s="10">
        <v>10.25</v>
      </c>
      <c r="AA54" s="10">
        <v>10.38</v>
      </c>
      <c r="AB54" s="95">
        <v>22750600</v>
      </c>
      <c r="AC54" s="10">
        <v>10.38</v>
      </c>
      <c r="AD54">
        <f t="shared" si="2"/>
        <v>0.33999999999999986</v>
      </c>
      <c r="AE54" s="138">
        <f t="shared" si="3"/>
        <v>-1.1428571428571344E-2</v>
      </c>
      <c r="AL54" s="246"/>
      <c r="AO54" s="246"/>
    </row>
    <row r="55" spans="2:41" x14ac:dyDescent="0.25">
      <c r="B55" s="474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12.14</v>
      </c>
      <c r="T55" s="93" t="s">
        <v>109</v>
      </c>
      <c r="U55" s="130" t="s">
        <v>306</v>
      </c>
      <c r="W55" s="133">
        <v>42453</v>
      </c>
      <c r="X55" s="10">
        <v>10.5</v>
      </c>
      <c r="Y55" s="10">
        <v>10.6</v>
      </c>
      <c r="Z55" s="10">
        <v>10.33</v>
      </c>
      <c r="AA55" s="10">
        <v>10.5</v>
      </c>
      <c r="AB55" s="95">
        <v>22766800</v>
      </c>
      <c r="AC55" s="10">
        <v>10.5</v>
      </c>
      <c r="AD55">
        <f t="shared" si="2"/>
        <v>0.26999999999999957</v>
      </c>
      <c r="AE55" s="138">
        <f t="shared" si="3"/>
        <v>-1.4084507042253502E-2</v>
      </c>
    </row>
    <row r="56" spans="2:41" x14ac:dyDescent="0.25">
      <c r="B56" s="474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12.018600000000001</v>
      </c>
      <c r="T56" s="93" t="s">
        <v>112</v>
      </c>
      <c r="U56" s="130">
        <v>12.03</v>
      </c>
      <c r="W56" s="133">
        <v>42452</v>
      </c>
      <c r="X56" s="10">
        <v>11.43</v>
      </c>
      <c r="Y56" s="10">
        <v>11.46</v>
      </c>
      <c r="Z56" s="10">
        <v>10.63</v>
      </c>
      <c r="AA56" s="10">
        <v>10.65</v>
      </c>
      <c r="AB56" s="95">
        <v>29356600</v>
      </c>
      <c r="AC56" s="10">
        <v>10.65</v>
      </c>
      <c r="AD56">
        <f t="shared" si="2"/>
        <v>0.83000000000000007</v>
      </c>
      <c r="AE56" s="138">
        <f t="shared" si="3"/>
        <v>-6.9055944055943952E-2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11.8972</v>
      </c>
      <c r="T57" s="93" t="s">
        <v>113</v>
      </c>
      <c r="U57" s="130">
        <v>0.96</v>
      </c>
      <c r="W57" s="133">
        <v>42451</v>
      </c>
      <c r="X57" s="10">
        <v>11.45</v>
      </c>
      <c r="Y57" s="10">
        <v>11.6</v>
      </c>
      <c r="Z57" s="10">
        <v>11.33</v>
      </c>
      <c r="AA57" s="10">
        <v>11.44</v>
      </c>
      <c r="AB57" s="95">
        <v>13444900</v>
      </c>
      <c r="AC57" s="10">
        <v>11.44</v>
      </c>
      <c r="AD57">
        <f t="shared" si="2"/>
        <v>0.26999999999999957</v>
      </c>
      <c r="AE57" s="138">
        <f t="shared" si="3"/>
        <v>-7.8057241977450564E-3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11.7758</v>
      </c>
      <c r="T58" s="93" t="s">
        <v>110</v>
      </c>
      <c r="U58" s="130" t="s">
        <v>125</v>
      </c>
      <c r="W58" s="133">
        <v>42450</v>
      </c>
      <c r="X58" s="10">
        <v>11.14</v>
      </c>
      <c r="Y58" s="10">
        <v>11.6</v>
      </c>
      <c r="Z58" s="10">
        <v>11.08</v>
      </c>
      <c r="AA58" s="10">
        <v>11.53</v>
      </c>
      <c r="AB58" s="95">
        <v>18064600</v>
      </c>
      <c r="AC58" s="10">
        <v>11.53</v>
      </c>
      <c r="AD58">
        <f t="shared" si="2"/>
        <v>0.51999999999999957</v>
      </c>
      <c r="AE58" s="138">
        <f t="shared" si="3"/>
        <v>3.5008976660682034E-2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11.654400000000001</v>
      </c>
      <c r="W59" s="133">
        <v>42447</v>
      </c>
      <c r="X59" s="10">
        <v>10.84</v>
      </c>
      <c r="Y59" s="10">
        <v>11.17</v>
      </c>
      <c r="Z59" s="10">
        <v>10.75</v>
      </c>
      <c r="AA59" s="10">
        <v>11.14</v>
      </c>
      <c r="AB59" s="95">
        <v>44781200</v>
      </c>
      <c r="AC59" s="10">
        <v>11.14</v>
      </c>
      <c r="AD59">
        <f t="shared" si="2"/>
        <v>0.41999999999999993</v>
      </c>
      <c r="AE59" s="138">
        <f t="shared" si="3"/>
        <v>2.4839006439742572E-2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11.532999999999999</v>
      </c>
      <c r="W60" s="133">
        <v>42446</v>
      </c>
      <c r="X60" s="10">
        <v>10.72</v>
      </c>
      <c r="Y60" s="10">
        <v>11</v>
      </c>
      <c r="Z60" s="10">
        <v>10.6</v>
      </c>
      <c r="AA60" s="10">
        <v>10.87</v>
      </c>
      <c r="AB60" s="95">
        <v>19907200</v>
      </c>
      <c r="AC60" s="10">
        <v>10.87</v>
      </c>
      <c r="AD60">
        <f t="shared" si="2"/>
        <v>0.40000000000000036</v>
      </c>
      <c r="AE60" s="138">
        <f t="shared" si="3"/>
        <v>1.399253731343264E-2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11.4116</v>
      </c>
      <c r="W61" s="133">
        <v>42445</v>
      </c>
      <c r="X61" s="10">
        <v>10.71</v>
      </c>
      <c r="Y61" s="10">
        <v>10.89</v>
      </c>
      <c r="Z61" s="10">
        <v>10.55</v>
      </c>
      <c r="AA61" s="10">
        <v>10.72</v>
      </c>
      <c r="AB61" s="95">
        <v>20420600</v>
      </c>
      <c r="AC61" s="10">
        <v>10.72</v>
      </c>
      <c r="AD61">
        <f t="shared" si="2"/>
        <v>0.33999999999999986</v>
      </c>
      <c r="AE61" s="138">
        <f t="shared" si="3"/>
        <v>-1.1981566820276401E-2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11.2902</v>
      </c>
      <c r="W62" s="133">
        <v>42444</v>
      </c>
      <c r="X62" s="10">
        <v>11.15</v>
      </c>
      <c r="Y62" s="10">
        <v>11.15</v>
      </c>
      <c r="Z62" s="10">
        <v>10.72</v>
      </c>
      <c r="AA62" s="10">
        <v>10.85</v>
      </c>
      <c r="AB62" s="95">
        <v>15151100</v>
      </c>
      <c r="AC62" s="10">
        <v>10.85</v>
      </c>
      <c r="AD62">
        <f t="shared" si="2"/>
        <v>0.42999999999999972</v>
      </c>
      <c r="AE62" s="138">
        <f t="shared" si="3"/>
        <v>-2.6905829596412634E-2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11.168800000000001</v>
      </c>
      <c r="W63" s="133">
        <v>42443</v>
      </c>
      <c r="X63" s="10">
        <v>11.34</v>
      </c>
      <c r="Y63" s="10">
        <v>11.34</v>
      </c>
      <c r="Z63" s="10">
        <v>11.01</v>
      </c>
      <c r="AA63" s="10">
        <v>11.15</v>
      </c>
      <c r="AB63" s="95">
        <v>13520800</v>
      </c>
      <c r="AC63" s="10">
        <v>11.15</v>
      </c>
      <c r="AD63">
        <f t="shared" si="2"/>
        <v>0.33000000000000007</v>
      </c>
      <c r="AE63" s="138">
        <f t="shared" si="3"/>
        <v>-2.1071115013169495E-2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11.047400000000001</v>
      </c>
      <c r="W64" s="133">
        <v>42440</v>
      </c>
      <c r="X64" s="10">
        <v>10.99</v>
      </c>
      <c r="Y64" s="10">
        <v>11.4</v>
      </c>
      <c r="Z64" s="10">
        <v>10.85</v>
      </c>
      <c r="AA64" s="10">
        <v>11.39</v>
      </c>
      <c r="AB64" s="95">
        <v>17244200</v>
      </c>
      <c r="AC64" s="10">
        <v>11.39</v>
      </c>
      <c r="AD64">
        <f t="shared" si="2"/>
        <v>0.55000000000000071</v>
      </c>
      <c r="AE64" s="138">
        <f t="shared" si="3"/>
        <v>4.6875E-2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10.926</v>
      </c>
      <c r="W65" s="133">
        <v>42439</v>
      </c>
      <c r="X65" s="10">
        <v>10.95</v>
      </c>
      <c r="Y65" s="10">
        <v>11.06</v>
      </c>
      <c r="Z65" s="10">
        <v>10.66</v>
      </c>
      <c r="AA65" s="10">
        <v>10.88</v>
      </c>
      <c r="AB65" s="95">
        <v>17739000</v>
      </c>
      <c r="AC65" s="10">
        <v>10.88</v>
      </c>
      <c r="AD65">
        <f t="shared" si="2"/>
        <v>0.40000000000000036</v>
      </c>
      <c r="AE65" s="138">
        <f t="shared" si="3"/>
        <v>6.4754856614246403E-3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W66" s="133">
        <v>42438</v>
      </c>
      <c r="X66" s="10">
        <v>10.76</v>
      </c>
      <c r="Y66" s="10">
        <v>10.91</v>
      </c>
      <c r="Z66" s="10">
        <v>10.53</v>
      </c>
      <c r="AA66" s="10">
        <v>10.81</v>
      </c>
      <c r="AB66" s="95">
        <v>15095700</v>
      </c>
      <c r="AC66" s="10">
        <v>10.81</v>
      </c>
      <c r="AD66">
        <f t="shared" si="2"/>
        <v>0.38000000000000078</v>
      </c>
      <c r="AE66" s="138">
        <f t="shared" si="3"/>
        <v>1.4071294559099501E-2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N67" s="4"/>
      <c r="O67" s="4"/>
      <c r="P67" s="4"/>
      <c r="Q67" s="4"/>
      <c r="R67" s="4"/>
      <c r="S67" s="4"/>
      <c r="T67" s="4"/>
      <c r="U67" s="109"/>
      <c r="W67" s="133">
        <v>42437</v>
      </c>
      <c r="X67" s="10">
        <v>11.44</v>
      </c>
      <c r="Y67" s="10">
        <v>11.45</v>
      </c>
      <c r="Z67" s="10">
        <v>10.65</v>
      </c>
      <c r="AA67" s="10">
        <v>10.66</v>
      </c>
      <c r="AB67" s="95">
        <v>29521700</v>
      </c>
      <c r="AC67" s="10">
        <v>10.66</v>
      </c>
      <c r="AD67">
        <f>Y67-Z67</f>
        <v>0.79999999999999893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N68" s="4"/>
      <c r="O68" s="466"/>
      <c r="P68" s="4"/>
      <c r="Q68" s="4"/>
      <c r="R68" s="4"/>
      <c r="S68" s="4"/>
      <c r="T68" s="4"/>
      <c r="U68" s="109"/>
      <c r="W68" s="10" t="s">
        <v>123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6"/>
      <c r="P69" s="466"/>
      <c r="Q69" s="466"/>
      <c r="R69" s="466"/>
      <c r="S69" s="466"/>
      <c r="T69" s="466"/>
      <c r="U69" s="467"/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8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6"/>
      <c r="P77" s="4"/>
      <c r="Q77" s="4"/>
      <c r="R77" s="4"/>
      <c r="S77" s="4"/>
      <c r="T77" s="4"/>
      <c r="U77" s="109"/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6"/>
      <c r="P78" s="466"/>
      <c r="Q78" s="466"/>
      <c r="R78" s="466"/>
      <c r="S78" s="466"/>
      <c r="T78" s="466"/>
      <c r="U78" s="467"/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8"/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9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78" t="s">
        <v>264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78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78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6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09" si="9">C97*D97+E97</f>
        <v>9500</v>
      </c>
    </row>
    <row r="98" spans="2:6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6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6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6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6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6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6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6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6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6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6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6" x14ac:dyDescent="0.25">
      <c r="B109" s="1">
        <v>42531</v>
      </c>
      <c r="C109" s="4">
        <v>760</v>
      </c>
      <c r="D109" s="3">
        <v>12.19</v>
      </c>
      <c r="E109" s="3">
        <v>0</v>
      </c>
      <c r="F109" s="3">
        <f t="shared" si="9"/>
        <v>9264.4</v>
      </c>
    </row>
    <row r="114" spans="1:13" x14ac:dyDescent="0.25">
      <c r="A114" s="22" t="s">
        <v>81</v>
      </c>
      <c r="B114" s="12"/>
      <c r="C114" s="12">
        <f>SUM(C2:C113)</f>
        <v>49975</v>
      </c>
      <c r="D114" s="12"/>
      <c r="E114" s="12"/>
      <c r="F114" s="13">
        <f>SUM(F2:F113)</f>
        <v>698541.73300000012</v>
      </c>
      <c r="G114" s="12"/>
      <c r="H114" s="12">
        <f>SUM(H2:H113)</f>
        <v>45215</v>
      </c>
      <c r="I114" s="13"/>
      <c r="J114" s="13"/>
      <c r="K114" s="13">
        <f>SUM(K2:K113)</f>
        <v>620540.73999999987</v>
      </c>
      <c r="L114" s="13"/>
      <c r="M114" s="13">
        <f>SUM(M2:M113)</f>
        <v>0</v>
      </c>
    </row>
    <row r="115" spans="1:13" ht="15.75" thickBot="1" x14ac:dyDescent="0.3">
      <c r="A115" s="385" t="s">
        <v>228</v>
      </c>
      <c r="B115" s="386"/>
      <c r="C115" s="387">
        <f>SumByColor($A$115,C2:C113)</f>
        <v>44215</v>
      </c>
      <c r="D115" s="387"/>
      <c r="E115" s="387"/>
      <c r="F115" s="388">
        <f>SumByColor($A$115,F2:F113)</f>
        <v>608545</v>
      </c>
      <c r="G115" s="387"/>
      <c r="H115" s="387">
        <f>SumByColor($A$115,H2:H113)</f>
        <v>44215</v>
      </c>
      <c r="I115" s="387"/>
      <c r="J115" s="387"/>
      <c r="K115" s="388">
        <f>SumByColor($A$115,K2:K113)</f>
        <v>608800</v>
      </c>
      <c r="L115" s="387"/>
      <c r="M115" s="388">
        <f>SumByColor($A$115,M2:M113)</f>
        <v>0</v>
      </c>
    </row>
    <row r="118" spans="1:13" x14ac:dyDescent="0.25">
      <c r="B118" s="199" t="s">
        <v>115</v>
      </c>
      <c r="C118" s="199" t="s">
        <v>154</v>
      </c>
      <c r="D118" s="200" t="s">
        <v>153</v>
      </c>
      <c r="E118" s="202" t="s">
        <v>155</v>
      </c>
      <c r="F118" s="203" t="s">
        <v>65</v>
      </c>
      <c r="G118" s="240" t="s">
        <v>159</v>
      </c>
      <c r="H118" s="203" t="s">
        <v>89</v>
      </c>
      <c r="I118" s="240" t="s">
        <v>165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5" si="15">-C157*(D157-E157)</f>
        <v>-28406.616000000002</v>
      </c>
      <c r="G157" s="40">
        <f t="shared" ref="G157:G185" si="16">IF(C157=0, 0,D157*C157)</f>
        <v>85963.266000000003</v>
      </c>
      <c r="H157" s="244">
        <f t="shared" ref="H157:H185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226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>
        <v>42530</v>
      </c>
      <c r="C185" s="10">
        <v>4000</v>
      </c>
      <c r="D185" s="210">
        <v>17.184100000000001</v>
      </c>
      <c r="E185" s="40">
        <v>12.51</v>
      </c>
      <c r="F185" s="40">
        <f t="shared" si="15"/>
        <v>-18696.400000000005</v>
      </c>
      <c r="G185" s="40">
        <f t="shared" si="16"/>
        <v>68736.400000000009</v>
      </c>
      <c r="H185" s="244">
        <f t="shared" si="17"/>
        <v>-0.27200144319458108</v>
      </c>
      <c r="I185" s="40"/>
    </row>
    <row r="186" spans="2:9" x14ac:dyDescent="0.25">
      <c r="B186" s="201"/>
      <c r="C186" s="10"/>
      <c r="D186" s="210"/>
      <c r="E186" s="40"/>
      <c r="F186" s="40"/>
      <c r="G186" s="40"/>
      <c r="H186" s="244"/>
      <c r="I186" s="40"/>
    </row>
    <row r="187" spans="2:9" x14ac:dyDescent="0.25">
      <c r="B187" s="201"/>
      <c r="C187" s="10"/>
      <c r="D187" s="210"/>
      <c r="E187" s="40"/>
      <c r="F187" s="40"/>
      <c r="G187" s="40"/>
      <c r="H187" s="244"/>
      <c r="I187" s="40"/>
    </row>
    <row r="188" spans="2:9" x14ac:dyDescent="0.25">
      <c r="B188" s="201"/>
      <c r="C188" s="10"/>
      <c r="D188" s="210"/>
      <c r="E188" s="40"/>
      <c r="F188" s="40"/>
      <c r="G188" s="40"/>
      <c r="H188" s="244"/>
      <c r="I188" s="40"/>
    </row>
    <row r="189" spans="2:9" x14ac:dyDescent="0.25">
      <c r="B189" s="201"/>
      <c r="C189" s="10"/>
      <c r="D189" s="210"/>
      <c r="E189" s="40"/>
      <c r="F189" s="40"/>
      <c r="G189" s="40"/>
      <c r="H189" s="244"/>
      <c r="I189" s="40"/>
    </row>
    <row r="190" spans="2:9" x14ac:dyDescent="0.25">
      <c r="B190" s="201"/>
      <c r="C190" s="10"/>
      <c r="D190" s="210"/>
      <c r="E190" s="40"/>
      <c r="F190" s="40"/>
      <c r="G190" s="40"/>
      <c r="H190" s="244"/>
      <c r="I190" s="40"/>
    </row>
    <row r="191" spans="2:9" x14ac:dyDescent="0.25">
      <c r="B191" s="201"/>
      <c r="C191" s="10"/>
      <c r="D191" s="210"/>
      <c r="E191" s="40"/>
      <c r="F191" s="40"/>
      <c r="G191" s="40"/>
      <c r="H191" s="244"/>
      <c r="I191" s="40"/>
    </row>
    <row r="192" spans="2:9" x14ac:dyDescent="0.25">
      <c r="B192" s="201"/>
      <c r="C192" s="10"/>
      <c r="D192" s="210"/>
      <c r="E192" s="40"/>
      <c r="F192" s="40"/>
      <c r="G192" s="40"/>
      <c r="H192" s="244"/>
      <c r="I192" s="40"/>
    </row>
    <row r="193" spans="2:9" x14ac:dyDescent="0.25">
      <c r="B193" s="201"/>
      <c r="C193" s="10"/>
      <c r="D193" s="210"/>
      <c r="E193" s="40"/>
      <c r="F193" s="40"/>
      <c r="G193" s="40"/>
      <c r="H193" s="244"/>
      <c r="I193" s="40"/>
    </row>
    <row r="194" spans="2:9" x14ac:dyDescent="0.25">
      <c r="B194" s="201"/>
      <c r="C194" s="10"/>
      <c r="D194" s="210"/>
      <c r="E194" s="40"/>
      <c r="F194" s="40"/>
      <c r="G194" s="40"/>
      <c r="H194" s="244"/>
      <c r="I194" s="40"/>
    </row>
    <row r="195" spans="2:9" x14ac:dyDescent="0.25">
      <c r="B195" s="201"/>
      <c r="C195" s="10"/>
      <c r="D195" s="210"/>
      <c r="E195" s="40"/>
      <c r="F195" s="40"/>
      <c r="G195" s="40"/>
      <c r="H195" s="244"/>
      <c r="I195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9" priority="43">
      <formula>F119&gt;0</formula>
    </cfRule>
    <cfRule type="expression" dxfId="448" priority="44">
      <formula>F119&lt;0</formula>
    </cfRule>
  </conditionalFormatting>
  <conditionalFormatting sqref="F139:F195">
    <cfRule type="expression" dxfId="447" priority="37">
      <formula>F139&gt;0</formula>
    </cfRule>
    <cfRule type="expression" dxfId="446" priority="38">
      <formula>F139&lt;0</formula>
    </cfRule>
  </conditionalFormatting>
  <conditionalFormatting sqref="H119:H130">
    <cfRule type="expression" dxfId="445" priority="35">
      <formula>H119&gt;0</formula>
    </cfRule>
    <cfRule type="expression" dxfId="444" priority="36">
      <formula>H119&lt;0</formula>
    </cfRule>
  </conditionalFormatting>
  <conditionalFormatting sqref="H131">
    <cfRule type="expression" dxfId="443" priority="25">
      <formula>H131&gt;0</formula>
    </cfRule>
    <cfRule type="expression" dxfId="442" priority="26">
      <formula>H131&lt;0</formula>
    </cfRule>
  </conditionalFormatting>
  <conditionalFormatting sqref="F139:F195">
    <cfRule type="expression" dxfId="441" priority="23">
      <formula>F139&gt;0</formula>
    </cfRule>
    <cfRule type="expression" dxfId="440" priority="24">
      <formula>F139&lt;0</formula>
    </cfRule>
  </conditionalFormatting>
  <conditionalFormatting sqref="H132">
    <cfRule type="expression" dxfId="439" priority="21">
      <formula>H132&gt;0</formula>
    </cfRule>
    <cfRule type="expression" dxfId="438" priority="22">
      <formula>H132&lt;0</formula>
    </cfRule>
  </conditionalFormatting>
  <conditionalFormatting sqref="H133:H138">
    <cfRule type="expression" dxfId="437" priority="17">
      <formula>H133&gt;0</formula>
    </cfRule>
    <cfRule type="expression" dxfId="436" priority="18">
      <formula>H133&lt;0</formula>
    </cfRule>
  </conditionalFormatting>
  <conditionalFormatting sqref="F139:F195">
    <cfRule type="expression" dxfId="435" priority="7">
      <formula>F139&gt;0</formula>
    </cfRule>
    <cfRule type="expression" dxfId="434" priority="8">
      <formula>F139&lt;0</formula>
    </cfRule>
  </conditionalFormatting>
  <conditionalFormatting sqref="H139:H195">
    <cfRule type="expression" dxfId="433" priority="5">
      <formula>H139&gt;0</formula>
    </cfRule>
    <cfRule type="expression" dxfId="432" priority="6">
      <formula>H139&lt;0</formula>
    </cfRule>
  </conditionalFormatting>
  <conditionalFormatting sqref="Q8">
    <cfRule type="expression" dxfId="431" priority="1">
      <formula>Q8&gt;0</formula>
    </cfRule>
    <cfRule type="expression" dxfId="430" priority="2">
      <formula>Q8&lt;0</formula>
    </cfRule>
  </conditionalFormatting>
  <conditionalFormatting sqref="Q7">
    <cfRule type="expression" dxfId="429" priority="3">
      <formula>Q7&gt;0</formula>
    </cfRule>
    <cfRule type="expression" dxfId="42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91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90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192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42530</v>
      </c>
      <c r="X2" s="103">
        <v>43.9</v>
      </c>
      <c r="Y2" s="103">
        <v>43.99</v>
      </c>
      <c r="Z2" s="103">
        <v>43.36</v>
      </c>
      <c r="AA2" s="103">
        <v>43.59</v>
      </c>
      <c r="AB2" s="101">
        <v>1661100</v>
      </c>
      <c r="AC2" s="100">
        <v>43.59</v>
      </c>
      <c r="AD2" s="2">
        <f>Y2-Z2</f>
        <v>0.63000000000000256</v>
      </c>
      <c r="AE2" s="138">
        <f>AC2/AC3-1</f>
        <v>-1.1788710043074024E-2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43.18</v>
      </c>
      <c r="S3" s="115"/>
      <c r="T3" s="17"/>
      <c r="U3" s="17"/>
      <c r="V3" s="17"/>
      <c r="W3" s="99">
        <v>42529</v>
      </c>
      <c r="X3" s="103">
        <v>44.12</v>
      </c>
      <c r="Y3" s="103">
        <v>44.18</v>
      </c>
      <c r="Z3" s="103">
        <v>43.87</v>
      </c>
      <c r="AA3" s="103">
        <v>44.11</v>
      </c>
      <c r="AB3" s="101">
        <v>2899800</v>
      </c>
      <c r="AC3" s="100">
        <v>44.11</v>
      </c>
      <c r="AD3" s="2">
        <f t="shared" ref="AD3:AD66" si="0">Y3-Z3</f>
        <v>0.31000000000000227</v>
      </c>
      <c r="AE3" s="138">
        <f t="shared" ref="AE3:AE66" si="1">AC3/AC4-1</f>
        <v>4.5547711227511556E-3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43.18</v>
      </c>
      <c r="W4" s="99">
        <v>42528</v>
      </c>
      <c r="X4" s="103">
        <v>43.29</v>
      </c>
      <c r="Y4" s="103">
        <v>44.11</v>
      </c>
      <c r="Z4" s="103">
        <v>43.2</v>
      </c>
      <c r="AA4" s="103">
        <v>43.91</v>
      </c>
      <c r="AB4" s="101">
        <v>3864500</v>
      </c>
      <c r="AC4" s="100">
        <v>43.91</v>
      </c>
      <c r="AD4" s="2">
        <f t="shared" si="0"/>
        <v>0.90999999999999659</v>
      </c>
      <c r="AE4" s="138">
        <f t="shared" si="1"/>
        <v>1.8320964749536151E-2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42527</v>
      </c>
      <c r="X5" s="103">
        <v>43</v>
      </c>
      <c r="Y5" s="103">
        <v>43.25</v>
      </c>
      <c r="Z5" s="103">
        <v>42.93</v>
      </c>
      <c r="AA5" s="103">
        <v>43.12</v>
      </c>
      <c r="AB5" s="101">
        <v>1945800</v>
      </c>
      <c r="AC5" s="100">
        <v>43.12</v>
      </c>
      <c r="AD5" s="2">
        <f t="shared" si="0"/>
        <v>0.32000000000000028</v>
      </c>
      <c r="AE5" s="138">
        <f t="shared" si="1"/>
        <v>4.4258094572560136E-3</v>
      </c>
    </row>
    <row r="6" spans="1:31" x14ac:dyDescent="0.25">
      <c r="O6" s="11" t="s">
        <v>64</v>
      </c>
      <c r="Q6" s="2">
        <f>Q3*Q2</f>
        <v>0</v>
      </c>
      <c r="S6" s="85"/>
      <c r="W6" s="99">
        <v>42524</v>
      </c>
      <c r="X6" s="103">
        <v>42.9</v>
      </c>
      <c r="Y6" s="103">
        <v>42.98</v>
      </c>
      <c r="Z6" s="103">
        <v>42.4</v>
      </c>
      <c r="AA6" s="103">
        <v>42.93</v>
      </c>
      <c r="AB6" s="101">
        <v>2868400</v>
      </c>
      <c r="AC6" s="100">
        <v>42.93</v>
      </c>
      <c r="AD6" s="2">
        <f t="shared" si="0"/>
        <v>0.57999999999999829</v>
      </c>
      <c r="AE6" s="138">
        <f t="shared" si="1"/>
        <v>6.9930069930079775E-4</v>
      </c>
    </row>
    <row r="7" spans="1:31" ht="15.75" x14ac:dyDescent="0.25">
      <c r="O7" s="11" t="s">
        <v>205</v>
      </c>
      <c r="Q7" s="2">
        <f>Q10+Q8</f>
        <v>119.92000000000053</v>
      </c>
      <c r="R7" s="206"/>
      <c r="W7" s="99">
        <v>42523</v>
      </c>
      <c r="X7" s="103">
        <v>42.15</v>
      </c>
      <c r="Y7" s="103">
        <v>43.09</v>
      </c>
      <c r="Z7" s="103">
        <v>42.07</v>
      </c>
      <c r="AA7" s="103">
        <v>42.9</v>
      </c>
      <c r="AB7" s="101">
        <v>3181700</v>
      </c>
      <c r="AC7" s="100">
        <v>42.9</v>
      </c>
      <c r="AD7" s="2">
        <f t="shared" si="0"/>
        <v>1.0200000000000031</v>
      </c>
      <c r="AE7" s="138">
        <f t="shared" si="1"/>
        <v>1.8760389456186077E-2</v>
      </c>
    </row>
    <row r="8" spans="1:31" x14ac:dyDescent="0.25">
      <c r="O8" s="11" t="s">
        <v>210</v>
      </c>
      <c r="P8" s="34"/>
      <c r="Q8" s="2">
        <f>K18+M18-F18+Q2*Q4</f>
        <v>0</v>
      </c>
      <c r="S8" s="121"/>
      <c r="W8" s="99">
        <v>42522</v>
      </c>
      <c r="X8" s="103">
        <v>41.95</v>
      </c>
      <c r="Y8" s="103">
        <v>42.12</v>
      </c>
      <c r="Z8" s="103">
        <v>41.7</v>
      </c>
      <c r="AA8" s="103">
        <v>42.11</v>
      </c>
      <c r="AB8" s="101">
        <v>1967900</v>
      </c>
      <c r="AC8" s="100">
        <v>42.11</v>
      </c>
      <c r="AD8" s="2">
        <f t="shared" si="0"/>
        <v>0.4199999999999946</v>
      </c>
      <c r="AE8" s="138">
        <f t="shared" si="1"/>
        <v>-1.1859582542693703E-3</v>
      </c>
    </row>
    <row r="9" spans="1:31" x14ac:dyDescent="0.25">
      <c r="O9" s="11" t="s">
        <v>282</v>
      </c>
      <c r="Q9" s="138">
        <f>IF(Q2=0, 0, Q8/Q6)</f>
        <v>0</v>
      </c>
      <c r="W9" s="99">
        <v>42521</v>
      </c>
      <c r="X9" s="103">
        <v>42.3</v>
      </c>
      <c r="Y9" s="103">
        <v>42.5</v>
      </c>
      <c r="Z9" s="103">
        <v>41.79</v>
      </c>
      <c r="AA9" s="103">
        <v>42.16</v>
      </c>
      <c r="AB9" s="101">
        <v>2822000</v>
      </c>
      <c r="AC9" s="100">
        <v>42.16</v>
      </c>
      <c r="AD9" s="2">
        <f t="shared" si="0"/>
        <v>0.71000000000000085</v>
      </c>
      <c r="AE9" s="138">
        <f t="shared" si="1"/>
        <v>1.6631028747919885E-3</v>
      </c>
    </row>
    <row r="10" spans="1:31" x14ac:dyDescent="0.25">
      <c r="O10" s="11" t="s">
        <v>281</v>
      </c>
      <c r="P10" s="34"/>
      <c r="Q10" s="2">
        <f>M30</f>
        <v>119.92000000000053</v>
      </c>
      <c r="W10" s="99">
        <v>42517</v>
      </c>
      <c r="X10" s="103">
        <v>41.92</v>
      </c>
      <c r="Y10" s="103">
        <v>42.22</v>
      </c>
      <c r="Z10" s="103">
        <v>41.8</v>
      </c>
      <c r="AA10" s="103">
        <v>42.09</v>
      </c>
      <c r="AB10" s="101">
        <v>1625100</v>
      </c>
      <c r="AC10" s="100">
        <v>42.09</v>
      </c>
      <c r="AD10" s="2">
        <f t="shared" si="0"/>
        <v>0.42000000000000171</v>
      </c>
      <c r="AE10" s="138">
        <f t="shared" si="1"/>
        <v>5.9751434034416295E-3</v>
      </c>
    </row>
    <row r="11" spans="1:31" x14ac:dyDescent="0.25">
      <c r="O11" s="11" t="s">
        <v>197</v>
      </c>
      <c r="P11" s="34"/>
      <c r="Q11" s="138">
        <f>VALUE(TRIM(CLEAN(MID(U58, FIND("(", U58)+1, 5))))</f>
        <v>4.0800000000000003E-2</v>
      </c>
      <c r="W11" s="99">
        <v>42516</v>
      </c>
      <c r="X11" s="103">
        <v>42.11</v>
      </c>
      <c r="Y11" s="103">
        <v>42.26</v>
      </c>
      <c r="Z11" s="103">
        <v>41.71</v>
      </c>
      <c r="AA11" s="103">
        <v>41.84</v>
      </c>
      <c r="AB11" s="101">
        <v>2460600</v>
      </c>
      <c r="AC11" s="100">
        <v>41.84</v>
      </c>
      <c r="AD11" s="2">
        <f t="shared" si="0"/>
        <v>0.54999999999999716</v>
      </c>
      <c r="AE11" s="138">
        <f t="shared" si="1"/>
        <v>-6.8834559696178133E-3</v>
      </c>
    </row>
    <row r="12" spans="1:31" x14ac:dyDescent="0.25">
      <c r="W12" s="99">
        <v>42515</v>
      </c>
      <c r="X12" s="103">
        <v>41.18</v>
      </c>
      <c r="Y12" s="103">
        <v>42.42</v>
      </c>
      <c r="Z12" s="103">
        <v>41.18</v>
      </c>
      <c r="AA12" s="103">
        <v>42.13</v>
      </c>
      <c r="AB12" s="101">
        <v>4884300</v>
      </c>
      <c r="AC12" s="100">
        <v>42.13</v>
      </c>
      <c r="AD12" s="2">
        <f t="shared" si="0"/>
        <v>1.240000000000002</v>
      </c>
      <c r="AE12" s="138" t="e">
        <f t="shared" si="1"/>
        <v>#DIV/0!</v>
      </c>
    </row>
    <row r="13" spans="1:31" x14ac:dyDescent="0.25">
      <c r="W13" s="99">
        <v>42515</v>
      </c>
      <c r="X13" s="103" t="s">
        <v>307</v>
      </c>
      <c r="Y13" s="103"/>
      <c r="Z13" s="103"/>
      <c r="AA13" s="103"/>
      <c r="AB13" s="101"/>
      <c r="AC13" s="100"/>
      <c r="AD13" s="2">
        <f t="shared" si="0"/>
        <v>0</v>
      </c>
      <c r="AE13" s="138">
        <f t="shared" si="1"/>
        <v>-1</v>
      </c>
    </row>
    <row r="14" spans="1:31" x14ac:dyDescent="0.25">
      <c r="W14" s="99">
        <v>42514</v>
      </c>
      <c r="X14" s="103">
        <v>41.24</v>
      </c>
      <c r="Y14" s="103">
        <v>41.54</v>
      </c>
      <c r="Z14" s="103">
        <v>41.14</v>
      </c>
      <c r="AA14" s="103">
        <v>41.42</v>
      </c>
      <c r="AB14" s="101">
        <v>2987700</v>
      </c>
      <c r="AC14" s="100">
        <v>40.98</v>
      </c>
      <c r="AD14" s="2">
        <f t="shared" si="0"/>
        <v>0.39999999999999858</v>
      </c>
      <c r="AE14" s="138">
        <f t="shared" si="1"/>
        <v>1.185185185185178E-2</v>
      </c>
    </row>
    <row r="15" spans="1:31" x14ac:dyDescent="0.25">
      <c r="W15" s="99">
        <v>42513</v>
      </c>
      <c r="X15" s="103">
        <v>40.53</v>
      </c>
      <c r="Y15" s="103">
        <v>41.52</v>
      </c>
      <c r="Z15" s="103">
        <v>40.49</v>
      </c>
      <c r="AA15" s="103">
        <v>40.93</v>
      </c>
      <c r="AB15" s="101">
        <v>3211100</v>
      </c>
      <c r="AC15" s="100">
        <v>40.5</v>
      </c>
      <c r="AD15" s="2">
        <f t="shared" si="0"/>
        <v>1.0300000000000011</v>
      </c>
      <c r="AE15" s="138">
        <f t="shared" si="1"/>
        <v>1.2499999999999956E-2</v>
      </c>
    </row>
    <row r="16" spans="1:31" x14ac:dyDescent="0.25">
      <c r="W16" s="99">
        <v>42510</v>
      </c>
      <c r="X16" s="103">
        <v>40.5</v>
      </c>
      <c r="Y16" s="103">
        <v>40.630000000000003</v>
      </c>
      <c r="Z16" s="103">
        <v>40.229999999999997</v>
      </c>
      <c r="AA16" s="103">
        <v>40.43</v>
      </c>
      <c r="AB16" s="101">
        <v>2620200</v>
      </c>
      <c r="AC16" s="100">
        <v>40</v>
      </c>
      <c r="AD16" s="2">
        <f t="shared" si="0"/>
        <v>0.40000000000000568</v>
      </c>
      <c r="AE16" s="138">
        <f t="shared" si="1"/>
        <v>4.2681395932715471E-3</v>
      </c>
    </row>
    <row r="17" spans="1:31" x14ac:dyDescent="0.25">
      <c r="W17" s="99">
        <v>42509</v>
      </c>
      <c r="X17" s="103">
        <v>40.200000000000003</v>
      </c>
      <c r="Y17" s="103">
        <v>40.299999999999997</v>
      </c>
      <c r="Z17" s="103">
        <v>39.520000000000003</v>
      </c>
      <c r="AA17" s="103">
        <v>40.26</v>
      </c>
      <c r="AB17" s="101">
        <v>3753900</v>
      </c>
      <c r="AC17" s="100">
        <v>39.83</v>
      </c>
      <c r="AD17" s="2">
        <f t="shared" si="0"/>
        <v>0.77999999999999403</v>
      </c>
      <c r="AE17" s="138">
        <f t="shared" si="1"/>
        <v>-7.5263421976923262E-4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42508</v>
      </c>
      <c r="X18" s="103">
        <v>41.08</v>
      </c>
      <c r="Y18" s="103">
        <v>41.32</v>
      </c>
      <c r="Z18" s="103">
        <v>40.18</v>
      </c>
      <c r="AA18" s="103">
        <v>40.29</v>
      </c>
      <c r="AB18" s="101">
        <v>4547400</v>
      </c>
      <c r="AC18" s="100">
        <v>39.86</v>
      </c>
      <c r="AD18" s="2">
        <f t="shared" si="0"/>
        <v>1.1400000000000006</v>
      </c>
      <c r="AE18" s="138">
        <f t="shared" si="1"/>
        <v>-2.1840490797546019E-2</v>
      </c>
    </row>
    <row r="19" spans="1:31" x14ac:dyDescent="0.25">
      <c r="W19" s="99">
        <v>42507</v>
      </c>
      <c r="X19" s="103">
        <v>41.75</v>
      </c>
      <c r="Y19" s="103">
        <v>41.76</v>
      </c>
      <c r="Z19" s="103">
        <v>40.799999999999997</v>
      </c>
      <c r="AA19" s="103">
        <v>41.19</v>
      </c>
      <c r="AB19" s="101">
        <v>5944100</v>
      </c>
      <c r="AC19" s="100">
        <v>40.75</v>
      </c>
      <c r="AD19" s="2">
        <f t="shared" si="0"/>
        <v>0.96000000000000085</v>
      </c>
      <c r="AE19" s="138">
        <f t="shared" si="1"/>
        <v>-2.4185823754789171E-2</v>
      </c>
    </row>
    <row r="20" spans="1:31" x14ac:dyDescent="0.25">
      <c r="W20" s="99">
        <v>42506</v>
      </c>
      <c r="X20" s="103">
        <v>42.01</v>
      </c>
      <c r="Y20" s="103">
        <v>42.4</v>
      </c>
      <c r="Z20" s="103">
        <v>41.68</v>
      </c>
      <c r="AA20" s="103">
        <v>42.21</v>
      </c>
      <c r="AB20" s="101">
        <v>2984400</v>
      </c>
      <c r="AC20" s="100">
        <v>41.76</v>
      </c>
      <c r="AD20" s="2">
        <f t="shared" si="0"/>
        <v>0.71999999999999886</v>
      </c>
      <c r="AE20" s="138">
        <f t="shared" si="1"/>
        <v>5.7803468208090791E-3</v>
      </c>
    </row>
    <row r="21" spans="1:31" x14ac:dyDescent="0.25">
      <c r="W21" s="99">
        <v>42503</v>
      </c>
      <c r="X21" s="103">
        <v>42.51</v>
      </c>
      <c r="Y21" s="103">
        <v>42.65</v>
      </c>
      <c r="Z21" s="103">
        <v>41.89</v>
      </c>
      <c r="AA21" s="103">
        <v>41.97</v>
      </c>
      <c r="AB21" s="101">
        <v>2710700</v>
      </c>
      <c r="AC21" s="100">
        <v>41.52</v>
      </c>
      <c r="AD21" s="2">
        <f t="shared" si="0"/>
        <v>0.75999999999999801</v>
      </c>
      <c r="AE21" s="138">
        <f t="shared" si="1"/>
        <v>-1.4946619217081736E-2</v>
      </c>
    </row>
    <row r="22" spans="1:31" x14ac:dyDescent="0.25">
      <c r="B22" s="199" t="s">
        <v>115</v>
      </c>
      <c r="C22" s="199" t="s">
        <v>154</v>
      </c>
      <c r="D22" s="200" t="s">
        <v>153</v>
      </c>
      <c r="E22" s="202" t="s">
        <v>155</v>
      </c>
      <c r="F22" s="202" t="s">
        <v>65</v>
      </c>
      <c r="G22" s="240" t="s">
        <v>159</v>
      </c>
      <c r="H22" s="240" t="s">
        <v>89</v>
      </c>
      <c r="I22" s="240" t="s">
        <v>165</v>
      </c>
      <c r="W22" s="99">
        <v>42502</v>
      </c>
      <c r="X22" s="103">
        <v>43.31</v>
      </c>
      <c r="Y22" s="103">
        <v>43.44</v>
      </c>
      <c r="Z22" s="103">
        <v>42.4</v>
      </c>
      <c r="AA22" s="103">
        <v>42.6</v>
      </c>
      <c r="AB22" s="101">
        <v>2154300</v>
      </c>
      <c r="AC22" s="100">
        <v>42.15</v>
      </c>
      <c r="AD22" s="2">
        <f t="shared" si="0"/>
        <v>1.0399999999999991</v>
      </c>
      <c r="AE22" s="138">
        <f t="shared" si="1"/>
        <v>-4.9575070821530343E-3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42501</v>
      </c>
      <c r="X23" s="103">
        <v>43.08</v>
      </c>
      <c r="Y23" s="103">
        <v>43.33</v>
      </c>
      <c r="Z23" s="103">
        <v>42.81</v>
      </c>
      <c r="AA23" s="103">
        <v>42.81</v>
      </c>
      <c r="AB23" s="101">
        <v>1944500</v>
      </c>
      <c r="AC23" s="100">
        <v>42.36</v>
      </c>
      <c r="AD23" s="2">
        <f t="shared" si="0"/>
        <v>0.51999999999999602</v>
      </c>
      <c r="AE23" s="138">
        <f t="shared" si="1"/>
        <v>-6.3335679099226772E-3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42500</v>
      </c>
      <c r="X24" s="103">
        <v>42.62</v>
      </c>
      <c r="Y24" s="103">
        <v>43.21</v>
      </c>
      <c r="Z24" s="103">
        <v>42.58</v>
      </c>
      <c r="AA24" s="103">
        <v>43.09</v>
      </c>
      <c r="AB24" s="101">
        <v>2349900</v>
      </c>
      <c r="AC24" s="100">
        <v>42.63</v>
      </c>
      <c r="AD24" s="2">
        <f t="shared" si="0"/>
        <v>0.63000000000000256</v>
      </c>
      <c r="AE24" s="138">
        <f t="shared" si="1"/>
        <v>1.3311148086522451E-2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42499</v>
      </c>
      <c r="X25" s="103">
        <v>42.19</v>
      </c>
      <c r="Y25" s="103">
        <v>42.78</v>
      </c>
      <c r="Z25" s="103">
        <v>42.03</v>
      </c>
      <c r="AA25" s="103">
        <v>42.52</v>
      </c>
      <c r="AB25" s="101">
        <v>3110700</v>
      </c>
      <c r="AC25" s="100">
        <v>42.07</v>
      </c>
      <c r="AD25" s="2">
        <f t="shared" si="0"/>
        <v>0.75</v>
      </c>
      <c r="AE25" s="138">
        <f t="shared" si="1"/>
        <v>1.0084033613445342E-2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42496</v>
      </c>
      <c r="X26" s="103">
        <v>41.46</v>
      </c>
      <c r="Y26" s="103">
        <v>42.37</v>
      </c>
      <c r="Z26" s="103">
        <v>41.28</v>
      </c>
      <c r="AA26" s="103">
        <v>42.1</v>
      </c>
      <c r="AB26" s="101">
        <v>2958200</v>
      </c>
      <c r="AC26" s="100">
        <v>41.65</v>
      </c>
      <c r="AD26" s="2">
        <f t="shared" si="0"/>
        <v>1.0899999999999963</v>
      </c>
      <c r="AE26" s="138">
        <f t="shared" si="1"/>
        <v>1.436921578178274E-2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42495</v>
      </c>
      <c r="X27" s="103">
        <v>41.95</v>
      </c>
      <c r="Y27" s="103">
        <v>42.09</v>
      </c>
      <c r="Z27" s="103">
        <v>41.47</v>
      </c>
      <c r="AA27" s="103">
        <v>41.5</v>
      </c>
      <c r="AB27" s="101">
        <v>2732600</v>
      </c>
      <c r="AC27" s="100">
        <v>41.06</v>
      </c>
      <c r="AD27" s="2">
        <f t="shared" si="0"/>
        <v>0.62000000000000455</v>
      </c>
      <c r="AE27" s="138">
        <f t="shared" si="1"/>
        <v>-6.5327849020081485E-3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212</v>
      </c>
      <c r="W28" s="99">
        <v>42494</v>
      </c>
      <c r="X28" s="103">
        <v>42</v>
      </c>
      <c r="Y28" s="103">
        <v>42.24</v>
      </c>
      <c r="Z28" s="103">
        <v>41.52</v>
      </c>
      <c r="AA28" s="103">
        <v>41.77</v>
      </c>
      <c r="AB28" s="101">
        <v>2556100</v>
      </c>
      <c r="AC28" s="100">
        <v>41.33</v>
      </c>
      <c r="AD28" s="2">
        <f t="shared" si="0"/>
        <v>0.71999999999999886</v>
      </c>
      <c r="AE28" s="138">
        <f t="shared" si="1"/>
        <v>-9.5854301461777425E-3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42493</v>
      </c>
      <c r="X29" s="103">
        <v>42.72</v>
      </c>
      <c r="Y29" s="103">
        <v>42.82</v>
      </c>
      <c r="Z29" s="103">
        <v>41.62</v>
      </c>
      <c r="AA29" s="103">
        <v>42.18</v>
      </c>
      <c r="AB29" s="101">
        <v>4441900</v>
      </c>
      <c r="AC29" s="100">
        <v>41.73</v>
      </c>
      <c r="AD29" s="2">
        <f t="shared" si="0"/>
        <v>1.2000000000000028</v>
      </c>
      <c r="AE29" s="138">
        <f t="shared" si="1"/>
        <v>-2.9534883720930272E-2</v>
      </c>
    </row>
    <row r="30" spans="1:31" x14ac:dyDescent="0.25">
      <c r="L30" t="s">
        <v>281</v>
      </c>
      <c r="M30" s="2">
        <f>M37+K37-F37</f>
        <v>119.92000000000053</v>
      </c>
      <c r="W30" s="99">
        <v>42492</v>
      </c>
      <c r="X30" s="103">
        <v>43.28</v>
      </c>
      <c r="Y30" s="103">
        <v>43.69</v>
      </c>
      <c r="Z30" s="103">
        <v>42.88</v>
      </c>
      <c r="AA30" s="103">
        <v>43.46</v>
      </c>
      <c r="AB30" s="101">
        <v>3963400</v>
      </c>
      <c r="AC30" s="100">
        <v>43</v>
      </c>
      <c r="AD30" s="2">
        <f t="shared" si="0"/>
        <v>0.80999999999999517</v>
      </c>
      <c r="AE30" s="138">
        <f t="shared" si="1"/>
        <v>4.4382153702404725E-3</v>
      </c>
    </row>
    <row r="31" spans="1:31" x14ac:dyDescent="0.25">
      <c r="A31" s="419" t="s">
        <v>1</v>
      </c>
      <c r="B31" s="419" t="s">
        <v>2</v>
      </c>
      <c r="C31" s="419" t="s">
        <v>4</v>
      </c>
      <c r="D31" s="419" t="s">
        <v>5</v>
      </c>
      <c r="E31" s="419" t="s">
        <v>91</v>
      </c>
      <c r="F31" s="419" t="s">
        <v>60</v>
      </c>
      <c r="G31" s="419" t="s">
        <v>3</v>
      </c>
      <c r="H31" s="448" t="s">
        <v>6</v>
      </c>
      <c r="I31" s="419" t="s">
        <v>7</v>
      </c>
      <c r="J31" s="419" t="s">
        <v>90</v>
      </c>
      <c r="K31" s="419" t="s">
        <v>61</v>
      </c>
      <c r="L31" s="419" t="s">
        <v>77</v>
      </c>
      <c r="M31" s="419" t="s">
        <v>38</v>
      </c>
      <c r="W31" s="99">
        <v>42489</v>
      </c>
      <c r="X31" s="103">
        <v>43.5</v>
      </c>
      <c r="Y31" s="103">
        <v>43.75</v>
      </c>
      <c r="Z31" s="103">
        <v>43</v>
      </c>
      <c r="AA31" s="103">
        <v>43.27</v>
      </c>
      <c r="AB31" s="101">
        <v>3242800</v>
      </c>
      <c r="AC31" s="100">
        <v>42.81</v>
      </c>
      <c r="AD31" s="2">
        <f t="shared" si="0"/>
        <v>0.75</v>
      </c>
      <c r="AE31" s="138">
        <f t="shared" si="1"/>
        <v>-6.9589422407793089E-3</v>
      </c>
    </row>
    <row r="32" spans="1:31" x14ac:dyDescent="0.25">
      <c r="A32" s="422" t="s">
        <v>192</v>
      </c>
      <c r="B32" s="412">
        <v>42376</v>
      </c>
      <c r="C32" s="413">
        <v>100</v>
      </c>
      <c r="D32" s="414">
        <v>36.659999999999997</v>
      </c>
      <c r="E32" s="414">
        <v>0</v>
      </c>
      <c r="F32" s="414">
        <f>C32*D32+E32</f>
        <v>3665.9999999999995</v>
      </c>
      <c r="G32" s="449">
        <v>42432</v>
      </c>
      <c r="H32" s="432">
        <v>100</v>
      </c>
      <c r="I32" s="433">
        <v>37.42</v>
      </c>
      <c r="J32" s="433">
        <v>0.08</v>
      </c>
      <c r="K32" s="434">
        <f>I32*H32-J32</f>
        <v>3741.92</v>
      </c>
      <c r="L32" s="412">
        <v>42444</v>
      </c>
      <c r="M32" s="433">
        <v>44</v>
      </c>
      <c r="W32" s="99">
        <v>42488</v>
      </c>
      <c r="X32" s="103">
        <v>43.65</v>
      </c>
      <c r="Y32" s="103">
        <v>44.26</v>
      </c>
      <c r="Z32" s="103">
        <v>43.11</v>
      </c>
      <c r="AA32" s="103">
        <v>43.57</v>
      </c>
      <c r="AB32" s="101">
        <v>2612600</v>
      </c>
      <c r="AC32" s="100">
        <v>43.11</v>
      </c>
      <c r="AD32" s="2">
        <f t="shared" si="0"/>
        <v>1.1499999999999986</v>
      </c>
      <c r="AE32" s="138">
        <f t="shared" si="1"/>
        <v>-1.3726835964310236E-2</v>
      </c>
    </row>
    <row r="33" spans="1:31" x14ac:dyDescent="0.25">
      <c r="A33" s="423" t="s">
        <v>71</v>
      </c>
      <c r="B33" s="412"/>
      <c r="C33" s="413"/>
      <c r="D33" s="414"/>
      <c r="E33" s="414"/>
      <c r="F33" s="414"/>
      <c r="G33" s="412"/>
      <c r="H33" s="417"/>
      <c r="I33" s="413"/>
      <c r="J33" s="413"/>
      <c r="K33" s="434"/>
      <c r="L33" s="412"/>
      <c r="M33" s="413"/>
      <c r="W33" s="99">
        <v>42487</v>
      </c>
      <c r="X33" s="103">
        <v>44.06</v>
      </c>
      <c r="Y33" s="103">
        <v>44.6</v>
      </c>
      <c r="Z33" s="103">
        <v>43.57</v>
      </c>
      <c r="AA33" s="103">
        <v>44.18</v>
      </c>
      <c r="AB33" s="101">
        <v>4052400</v>
      </c>
      <c r="AC33" s="100">
        <v>43.71</v>
      </c>
      <c r="AD33" s="2">
        <f t="shared" si="0"/>
        <v>1.0300000000000011</v>
      </c>
      <c r="AE33" s="138">
        <f t="shared" si="1"/>
        <v>1.8643672803542399E-2</v>
      </c>
    </row>
    <row r="34" spans="1:31" x14ac:dyDescent="0.25">
      <c r="A34" s="413"/>
      <c r="B34" s="412"/>
      <c r="C34" s="413"/>
      <c r="D34" s="414"/>
      <c r="E34" s="414"/>
      <c r="F34" s="414"/>
      <c r="G34" s="412"/>
      <c r="H34" s="417"/>
      <c r="I34" s="413"/>
      <c r="J34" s="414"/>
      <c r="K34" s="433"/>
      <c r="L34" s="413"/>
      <c r="M34" s="413"/>
      <c r="W34" s="99">
        <v>42486</v>
      </c>
      <c r="X34" s="103">
        <v>42.95</v>
      </c>
      <c r="Y34" s="103">
        <v>43.48</v>
      </c>
      <c r="Z34" s="103">
        <v>42.93</v>
      </c>
      <c r="AA34" s="103">
        <v>43.37</v>
      </c>
      <c r="AB34" s="101">
        <v>2996700</v>
      </c>
      <c r="AC34" s="100">
        <v>42.91</v>
      </c>
      <c r="AD34" s="2">
        <f t="shared" si="0"/>
        <v>0.54999999999999716</v>
      </c>
      <c r="AE34" s="138">
        <f t="shared" si="1"/>
        <v>1.2267044114177672E-2</v>
      </c>
    </row>
    <row r="35" spans="1:31" x14ac:dyDescent="0.25">
      <c r="A35" s="413"/>
      <c r="B35" s="412"/>
      <c r="C35" s="413"/>
      <c r="D35" s="414"/>
      <c r="E35" s="414"/>
      <c r="F35" s="414"/>
      <c r="G35" s="412"/>
      <c r="H35" s="417"/>
      <c r="I35" s="413"/>
      <c r="J35" s="414"/>
      <c r="K35" s="433"/>
      <c r="L35" s="413"/>
      <c r="M35" s="413"/>
      <c r="W35" s="99">
        <v>42485</v>
      </c>
      <c r="X35" s="103">
        <v>42.86</v>
      </c>
      <c r="Y35" s="103">
        <v>43.04</v>
      </c>
      <c r="Z35" s="103">
        <v>42.35</v>
      </c>
      <c r="AA35" s="103">
        <v>42.85</v>
      </c>
      <c r="AB35" s="101">
        <v>3445900</v>
      </c>
      <c r="AC35" s="100">
        <v>42.39</v>
      </c>
      <c r="AD35" s="2">
        <f t="shared" si="0"/>
        <v>0.68999999999999773</v>
      </c>
      <c r="AE35" s="138">
        <f t="shared" si="1"/>
        <v>-1.1888111888111896E-2</v>
      </c>
    </row>
    <row r="36" spans="1:31" x14ac:dyDescent="0.25">
      <c r="A36" s="413"/>
      <c r="B36" s="413"/>
      <c r="C36" s="413"/>
      <c r="D36" s="413"/>
      <c r="E36" s="413"/>
      <c r="F36" s="413"/>
      <c r="G36" s="413"/>
      <c r="H36" s="417"/>
      <c r="I36" s="413"/>
      <c r="J36" s="413"/>
      <c r="K36" s="413"/>
      <c r="L36" s="413"/>
      <c r="M36" s="413"/>
      <c r="W36" s="99">
        <v>42482</v>
      </c>
      <c r="X36" s="103">
        <v>42.73</v>
      </c>
      <c r="Y36" s="103">
        <v>43.49</v>
      </c>
      <c r="Z36" s="103">
        <v>42.7</v>
      </c>
      <c r="AA36" s="103">
        <v>43.36</v>
      </c>
      <c r="AB36" s="101">
        <v>2953200</v>
      </c>
      <c r="AC36" s="100">
        <v>42.9</v>
      </c>
      <c r="AD36" s="2">
        <f t="shared" si="0"/>
        <v>0.78999999999999915</v>
      </c>
      <c r="AE36" s="138">
        <f t="shared" si="1"/>
        <v>1.8518518518518601E-2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42481</v>
      </c>
      <c r="X37" s="103">
        <v>42.92</v>
      </c>
      <c r="Y37" s="103">
        <v>43.5</v>
      </c>
      <c r="Z37" s="103">
        <v>42.52</v>
      </c>
      <c r="AA37" s="103">
        <v>42.57</v>
      </c>
      <c r="AB37" s="101">
        <v>3472000</v>
      </c>
      <c r="AC37" s="100">
        <v>42.12</v>
      </c>
      <c r="AD37" s="2">
        <f t="shared" si="0"/>
        <v>0.97999999999999687</v>
      </c>
      <c r="AE37" s="138">
        <f t="shared" si="1"/>
        <v>4.7505938242276002E-4</v>
      </c>
    </row>
    <row r="38" spans="1:31" x14ac:dyDescent="0.25">
      <c r="A38" s="413"/>
      <c r="B38" s="413"/>
      <c r="C38" s="413"/>
      <c r="D38" s="413"/>
      <c r="E38" s="413"/>
      <c r="F38" s="413"/>
      <c r="G38" s="413"/>
      <c r="H38" s="417"/>
      <c r="I38" s="413"/>
      <c r="J38" s="413"/>
      <c r="K38" s="413"/>
      <c r="L38" s="413"/>
      <c r="M38" s="413"/>
      <c r="W38" s="99">
        <v>42480</v>
      </c>
      <c r="X38" s="103">
        <v>42.96</v>
      </c>
      <c r="Y38" s="103">
        <v>43.09</v>
      </c>
      <c r="Z38" s="103">
        <v>42.51</v>
      </c>
      <c r="AA38" s="103">
        <v>42.55</v>
      </c>
      <c r="AB38" s="101">
        <v>2425800</v>
      </c>
      <c r="AC38" s="100">
        <v>42.1</v>
      </c>
      <c r="AD38" s="2">
        <f t="shared" si="0"/>
        <v>0.5800000000000054</v>
      </c>
      <c r="AE38" s="138">
        <f t="shared" si="1"/>
        <v>-8.4785680640603323E-3</v>
      </c>
    </row>
    <row r="39" spans="1:31" x14ac:dyDescent="0.25">
      <c r="W39" s="99">
        <v>42479</v>
      </c>
      <c r="X39" s="103">
        <v>42.08</v>
      </c>
      <c r="Y39" s="103">
        <v>43.46</v>
      </c>
      <c r="Z39" s="103">
        <v>42.05</v>
      </c>
      <c r="AA39" s="103">
        <v>42.92</v>
      </c>
      <c r="AB39" s="101">
        <v>4797400</v>
      </c>
      <c r="AC39" s="100">
        <v>42.46</v>
      </c>
      <c r="AD39" s="2">
        <f t="shared" si="0"/>
        <v>1.4100000000000037</v>
      </c>
      <c r="AE39" s="138">
        <f t="shared" si="1"/>
        <v>2.1409670435410089E-2</v>
      </c>
    </row>
    <row r="40" spans="1:31" ht="20.25" thickBot="1" x14ac:dyDescent="0.35">
      <c r="O40" s="470" t="s">
        <v>78</v>
      </c>
      <c r="P40" s="470"/>
      <c r="W40" s="99">
        <v>42478</v>
      </c>
      <c r="X40" s="103">
        <v>41.54</v>
      </c>
      <c r="Y40" s="103">
        <v>42.09</v>
      </c>
      <c r="Z40" s="103">
        <v>41.4</v>
      </c>
      <c r="AA40" s="103">
        <v>42.02</v>
      </c>
      <c r="AB40" s="101">
        <v>2372600</v>
      </c>
      <c r="AC40" s="100">
        <v>41.57</v>
      </c>
      <c r="AD40" s="2">
        <f t="shared" si="0"/>
        <v>0.69000000000000483</v>
      </c>
      <c r="AE40" s="138">
        <f t="shared" si="1"/>
        <v>7.0251937984495694E-3</v>
      </c>
    </row>
    <row r="41" spans="1:31" ht="15.75" thickTop="1" x14ac:dyDescent="0.25">
      <c r="O41" s="83">
        <v>1.1000000000000001</v>
      </c>
      <c r="P41" s="83">
        <f>O41*$Q$4</f>
        <v>47.498000000000005</v>
      </c>
      <c r="Q41" s="2"/>
      <c r="W41" s="99">
        <v>42475</v>
      </c>
      <c r="X41" s="103">
        <v>40.9</v>
      </c>
      <c r="Y41" s="103">
        <v>41.79</v>
      </c>
      <c r="Z41" s="103">
        <v>40.86</v>
      </c>
      <c r="AA41" s="103">
        <v>41.72</v>
      </c>
      <c r="AB41" s="101">
        <v>2982300</v>
      </c>
      <c r="AC41" s="100">
        <v>41.28</v>
      </c>
      <c r="AD41" s="2">
        <f t="shared" si="0"/>
        <v>0.92999999999999972</v>
      </c>
      <c r="AE41" s="138">
        <f t="shared" si="1"/>
        <v>1.800246609124545E-2</v>
      </c>
    </row>
    <row r="42" spans="1:31" ht="20.25" thickBot="1" x14ac:dyDescent="0.35">
      <c r="O42" s="83">
        <v>1.0900000000000001</v>
      </c>
      <c r="P42" s="83">
        <f t="shared" ref="P42:P61" si="2">O42*$Q$4</f>
        <v>47.066200000000002</v>
      </c>
      <c r="Q42" s="2"/>
      <c r="T42" s="91" t="s">
        <v>114</v>
      </c>
      <c r="W42" s="99">
        <v>42474</v>
      </c>
      <c r="X42" s="103">
        <v>41.4</v>
      </c>
      <c r="Y42" s="103">
        <v>41.45</v>
      </c>
      <c r="Z42" s="103">
        <v>40.72</v>
      </c>
      <c r="AA42" s="103">
        <v>40.99</v>
      </c>
      <c r="AB42" s="101">
        <v>2295700</v>
      </c>
      <c r="AC42" s="100">
        <v>40.549999999999997</v>
      </c>
      <c r="AD42" s="2">
        <f t="shared" si="0"/>
        <v>0.73000000000000398</v>
      </c>
      <c r="AE42" s="138">
        <f t="shared" si="1"/>
        <v>-8.0724070450098884E-3</v>
      </c>
    </row>
    <row r="43" spans="1:31" ht="15.75" thickTop="1" x14ac:dyDescent="0.25">
      <c r="O43" s="83">
        <v>1.08</v>
      </c>
      <c r="P43" s="83">
        <f t="shared" si="2"/>
        <v>46.634399999999999</v>
      </c>
      <c r="Q43" s="2"/>
      <c r="T43" s="97" t="s">
        <v>99</v>
      </c>
      <c r="U43" s="98">
        <v>44.11</v>
      </c>
      <c r="W43" s="99">
        <v>42473</v>
      </c>
      <c r="X43" s="103">
        <v>40.86</v>
      </c>
      <c r="Y43" s="103">
        <v>41.37</v>
      </c>
      <c r="Z43" s="103">
        <v>40.799999999999997</v>
      </c>
      <c r="AA43" s="103">
        <v>41.32</v>
      </c>
      <c r="AB43" s="101">
        <v>2609000</v>
      </c>
      <c r="AC43" s="100">
        <v>40.880000000000003</v>
      </c>
      <c r="AD43" s="2">
        <f t="shared" si="0"/>
        <v>0.57000000000000028</v>
      </c>
      <c r="AE43" s="138">
        <f t="shared" si="1"/>
        <v>1.9705662259915213E-2</v>
      </c>
    </row>
    <row r="44" spans="1:31" x14ac:dyDescent="0.25">
      <c r="O44" s="83">
        <v>1.07</v>
      </c>
      <c r="P44" s="83">
        <f t="shared" si="2"/>
        <v>46.202600000000004</v>
      </c>
      <c r="Q44" s="2"/>
      <c r="T44" s="87" t="s">
        <v>100</v>
      </c>
      <c r="U44" s="88">
        <v>43.9</v>
      </c>
      <c r="W44" s="99">
        <v>42472</v>
      </c>
      <c r="X44" s="103">
        <v>40.35</v>
      </c>
      <c r="Y44" s="103">
        <v>40.6</v>
      </c>
      <c r="Z44" s="103">
        <v>39.99</v>
      </c>
      <c r="AA44" s="103">
        <v>40.520000000000003</v>
      </c>
      <c r="AB44" s="101">
        <v>2398800</v>
      </c>
      <c r="AC44" s="100">
        <v>40.090000000000003</v>
      </c>
      <c r="AD44" s="2">
        <f t="shared" si="0"/>
        <v>0.60999999999999943</v>
      </c>
      <c r="AE44" s="138">
        <f t="shared" si="1"/>
        <v>8.5534591194968979E-3</v>
      </c>
    </row>
    <row r="45" spans="1:31" x14ac:dyDescent="0.25">
      <c r="O45" s="83">
        <v>1.06</v>
      </c>
      <c r="P45" s="83">
        <f t="shared" si="2"/>
        <v>45.770800000000001</v>
      </c>
      <c r="Q45" s="2"/>
      <c r="T45" s="87" t="s">
        <v>101</v>
      </c>
      <c r="U45" s="88" t="s">
        <v>353</v>
      </c>
      <c r="W45" s="99">
        <v>42471</v>
      </c>
      <c r="X45" s="103">
        <v>40.409999999999997</v>
      </c>
      <c r="Y45" s="103">
        <v>40.700000000000003</v>
      </c>
      <c r="Z45" s="103">
        <v>40.11</v>
      </c>
      <c r="AA45" s="103">
        <v>40.18</v>
      </c>
      <c r="AB45" s="101">
        <v>2747400</v>
      </c>
      <c r="AC45" s="100">
        <v>39.75</v>
      </c>
      <c r="AD45" s="2">
        <f t="shared" si="0"/>
        <v>0.59000000000000341</v>
      </c>
      <c r="AE45" s="138">
        <f t="shared" si="1"/>
        <v>-1.0052777079667674E-3</v>
      </c>
    </row>
    <row r="46" spans="1:31" x14ac:dyDescent="0.25">
      <c r="O46" s="83">
        <v>1.05</v>
      </c>
      <c r="P46" s="83">
        <f t="shared" si="2"/>
        <v>45.338999999999999</v>
      </c>
      <c r="Q46" s="2"/>
      <c r="T46" s="87" t="s">
        <v>102</v>
      </c>
      <c r="U46" s="88" t="s">
        <v>354</v>
      </c>
      <c r="W46" s="99">
        <v>42468</v>
      </c>
      <c r="X46" s="103">
        <v>39.93</v>
      </c>
      <c r="Y46" s="103">
        <v>40.47</v>
      </c>
      <c r="Z46" s="103">
        <v>39.9</v>
      </c>
      <c r="AA46" s="103">
        <v>40.22</v>
      </c>
      <c r="AB46" s="101">
        <v>2487400</v>
      </c>
      <c r="AC46" s="100">
        <v>39.79</v>
      </c>
      <c r="AD46" s="2">
        <f t="shared" si="0"/>
        <v>0.57000000000000028</v>
      </c>
      <c r="AE46" s="138">
        <f t="shared" si="1"/>
        <v>1.5569167942828033E-2</v>
      </c>
    </row>
    <row r="47" spans="1:31" x14ac:dyDescent="0.25">
      <c r="O47" s="83">
        <v>1.04</v>
      </c>
      <c r="P47" s="83">
        <f t="shared" si="2"/>
        <v>44.907200000000003</v>
      </c>
      <c r="Q47" s="2"/>
      <c r="T47" s="87" t="s">
        <v>103</v>
      </c>
      <c r="U47" s="88">
        <v>46.47</v>
      </c>
      <c r="W47" s="99">
        <v>42467</v>
      </c>
      <c r="X47" s="103">
        <v>39.85</v>
      </c>
      <c r="Y47" s="103">
        <v>40.15</v>
      </c>
      <c r="Z47" s="103">
        <v>39.369999999999997</v>
      </c>
      <c r="AA47" s="103">
        <v>39.6</v>
      </c>
      <c r="AB47" s="101">
        <v>2434400</v>
      </c>
      <c r="AC47" s="100">
        <v>39.18</v>
      </c>
      <c r="AD47" s="2">
        <f t="shared" si="0"/>
        <v>0.78000000000000114</v>
      </c>
      <c r="AE47" s="138">
        <f t="shared" si="1"/>
        <v>-1.4835302992205257E-2</v>
      </c>
    </row>
    <row r="48" spans="1:31" x14ac:dyDescent="0.25">
      <c r="O48" s="83">
        <v>1.03</v>
      </c>
      <c r="P48" s="83">
        <f t="shared" si="2"/>
        <v>44.4754</v>
      </c>
      <c r="Q48" s="2"/>
      <c r="T48" s="87" t="s">
        <v>104</v>
      </c>
      <c r="U48" s="88">
        <v>1.5267299999999999</v>
      </c>
      <c r="W48" s="99">
        <v>42466</v>
      </c>
      <c r="X48" s="103">
        <v>39.799999999999997</v>
      </c>
      <c r="Y48" s="103">
        <v>40.24</v>
      </c>
      <c r="Z48" s="103">
        <v>39.35</v>
      </c>
      <c r="AA48" s="103">
        <v>40.200000000000003</v>
      </c>
      <c r="AB48" s="101">
        <v>2991600</v>
      </c>
      <c r="AC48" s="100">
        <v>39.770000000000003</v>
      </c>
      <c r="AD48" s="2">
        <f t="shared" si="0"/>
        <v>0.89000000000000057</v>
      </c>
      <c r="AE48" s="138">
        <f t="shared" si="1"/>
        <v>8.1115335868187088E-3</v>
      </c>
    </row>
    <row r="49" spans="15:31" x14ac:dyDescent="0.25">
      <c r="O49" s="83">
        <v>1.02</v>
      </c>
      <c r="P49" s="83">
        <f t="shared" si="2"/>
        <v>44.043599999999998</v>
      </c>
      <c r="Q49" s="2"/>
      <c r="T49" s="87" t="s">
        <v>105</v>
      </c>
      <c r="U49" s="89" t="s">
        <v>254</v>
      </c>
      <c r="W49" s="99">
        <v>42465</v>
      </c>
      <c r="X49" s="103">
        <v>40.090000000000003</v>
      </c>
      <c r="Y49" s="103">
        <v>40.33</v>
      </c>
      <c r="Z49" s="103">
        <v>39.630000000000003</v>
      </c>
      <c r="AA49" s="103">
        <v>39.869999999999997</v>
      </c>
      <c r="AB49" s="101">
        <v>4843200</v>
      </c>
      <c r="AC49" s="100">
        <v>39.450000000000003</v>
      </c>
      <c r="AD49" s="2">
        <f t="shared" si="0"/>
        <v>0.69999999999999574</v>
      </c>
      <c r="AE49" s="138">
        <f t="shared" si="1"/>
        <v>-1.6944928980812346E-2</v>
      </c>
    </row>
    <row r="50" spans="15:31" x14ac:dyDescent="0.25">
      <c r="O50" s="83">
        <v>1.01</v>
      </c>
      <c r="P50" s="83">
        <f t="shared" si="2"/>
        <v>43.611800000000002</v>
      </c>
      <c r="Q50" s="2"/>
      <c r="T50" s="87"/>
      <c r="U50" s="88"/>
      <c r="W50" s="99">
        <v>42464</v>
      </c>
      <c r="X50" s="103">
        <v>41.02</v>
      </c>
      <c r="Y50" s="103">
        <v>41.12</v>
      </c>
      <c r="Z50" s="103">
        <v>40.5</v>
      </c>
      <c r="AA50" s="103">
        <v>40.56</v>
      </c>
      <c r="AB50" s="101">
        <v>3065000</v>
      </c>
      <c r="AC50" s="100">
        <v>40.130000000000003</v>
      </c>
      <c r="AD50" s="2">
        <f t="shared" si="0"/>
        <v>0.61999999999999744</v>
      </c>
      <c r="AE50" s="138">
        <f t="shared" si="1"/>
        <v>-9.8692326671601105E-3</v>
      </c>
    </row>
    <row r="51" spans="15:31" x14ac:dyDescent="0.25">
      <c r="O51" s="83">
        <v>1</v>
      </c>
      <c r="P51" s="83">
        <f t="shared" si="2"/>
        <v>43.18</v>
      </c>
      <c r="Q51" s="2"/>
      <c r="T51" s="87" t="s">
        <v>106</v>
      </c>
      <c r="U51" s="88" t="s">
        <v>355</v>
      </c>
      <c r="W51" s="99">
        <v>42461</v>
      </c>
      <c r="X51" s="103">
        <v>40.75</v>
      </c>
      <c r="Y51" s="103">
        <v>41.02</v>
      </c>
      <c r="Z51" s="103">
        <v>40.380000000000003</v>
      </c>
      <c r="AA51" s="103">
        <v>40.97</v>
      </c>
      <c r="AB51" s="101">
        <v>3987900</v>
      </c>
      <c r="AC51" s="100">
        <v>40.53</v>
      </c>
      <c r="AD51" s="2">
        <f t="shared" si="0"/>
        <v>0.64000000000000057</v>
      </c>
      <c r="AE51" s="138">
        <f t="shared" si="1"/>
        <v>-1.7241379310345417E-3</v>
      </c>
    </row>
    <row r="52" spans="15:31" x14ac:dyDescent="0.25">
      <c r="O52" s="83">
        <v>0.99</v>
      </c>
      <c r="P52" s="83">
        <f t="shared" si="2"/>
        <v>42.748199999999997</v>
      </c>
      <c r="Q52" s="2"/>
      <c r="T52" s="87" t="s">
        <v>107</v>
      </c>
      <c r="U52" s="88" t="s">
        <v>316</v>
      </c>
      <c r="W52" s="99">
        <v>42460</v>
      </c>
      <c r="X52" s="103">
        <v>41</v>
      </c>
      <c r="Y52" s="103">
        <v>41.16</v>
      </c>
      <c r="Z52" s="103">
        <v>40.61</v>
      </c>
      <c r="AA52" s="103">
        <v>41.04</v>
      </c>
      <c r="AB52" s="101">
        <v>4323400</v>
      </c>
      <c r="AC52" s="100">
        <v>40.6</v>
      </c>
      <c r="AD52" s="2">
        <f t="shared" si="0"/>
        <v>0.54999999999999716</v>
      </c>
      <c r="AE52" s="138">
        <f t="shared" si="1"/>
        <v>9.8619329388549559E-4</v>
      </c>
    </row>
    <row r="53" spans="15:31" x14ac:dyDescent="0.25">
      <c r="O53" s="83">
        <v>0.98</v>
      </c>
      <c r="P53" s="83">
        <f t="shared" si="2"/>
        <v>42.316400000000002</v>
      </c>
      <c r="Q53" s="2"/>
      <c r="T53" s="87" t="s">
        <v>108</v>
      </c>
      <c r="U53" s="90">
        <v>1661097</v>
      </c>
      <c r="W53" s="99">
        <v>42459</v>
      </c>
      <c r="X53" s="103">
        <v>41.45</v>
      </c>
      <c r="Y53" s="103">
        <v>41.55</v>
      </c>
      <c r="Z53" s="103">
        <v>40.869999999999997</v>
      </c>
      <c r="AA53" s="103">
        <v>41</v>
      </c>
      <c r="AB53" s="101">
        <v>2995400</v>
      </c>
      <c r="AC53" s="100">
        <v>40.56</v>
      </c>
      <c r="AD53" s="2">
        <f t="shared" si="0"/>
        <v>0.67999999999999972</v>
      </c>
      <c r="AE53" s="138">
        <f t="shared" si="1"/>
        <v>-8.3129584352077401E-3</v>
      </c>
    </row>
    <row r="54" spans="15:31" x14ac:dyDescent="0.25">
      <c r="O54" s="83">
        <v>0.97</v>
      </c>
      <c r="P54" s="83">
        <f t="shared" si="2"/>
        <v>41.884599999999999</v>
      </c>
      <c r="T54" s="87" t="s">
        <v>111</v>
      </c>
      <c r="U54" s="90">
        <v>3389100</v>
      </c>
      <c r="W54" s="99">
        <v>42458</v>
      </c>
      <c r="X54" s="103">
        <v>40.770000000000003</v>
      </c>
      <c r="Y54" s="103">
        <v>41.36</v>
      </c>
      <c r="Z54" s="103">
        <v>40.340000000000003</v>
      </c>
      <c r="AA54" s="103">
        <v>41.34</v>
      </c>
      <c r="AB54" s="101">
        <v>2969700</v>
      </c>
      <c r="AC54" s="100">
        <v>40.9</v>
      </c>
      <c r="AD54" s="2">
        <f t="shared" si="0"/>
        <v>1.019999999999996</v>
      </c>
      <c r="AE54" s="138">
        <f t="shared" si="1"/>
        <v>1.1625030917635337E-2</v>
      </c>
    </row>
    <row r="55" spans="15:31" x14ac:dyDescent="0.25">
      <c r="O55" s="83">
        <v>0.96</v>
      </c>
      <c r="P55" s="83">
        <f t="shared" si="2"/>
        <v>41.452799999999996</v>
      </c>
      <c r="T55" s="87" t="s">
        <v>109</v>
      </c>
      <c r="U55" s="88" t="s">
        <v>356</v>
      </c>
      <c r="W55" s="99">
        <v>42457</v>
      </c>
      <c r="X55" s="103">
        <v>40.9</v>
      </c>
      <c r="Y55" s="103">
        <v>41.01</v>
      </c>
      <c r="Z55" s="103">
        <v>40.54</v>
      </c>
      <c r="AA55" s="103">
        <v>40.86</v>
      </c>
      <c r="AB55" s="101">
        <v>2159200</v>
      </c>
      <c r="AC55" s="100">
        <v>40.43</v>
      </c>
      <c r="AD55" s="2">
        <f t="shared" si="0"/>
        <v>0.46999999999999886</v>
      </c>
      <c r="AE55" s="138">
        <f t="shared" si="1"/>
        <v>1.7343904856292891E-3</v>
      </c>
    </row>
    <row r="56" spans="15:31" x14ac:dyDescent="0.25">
      <c r="O56" s="83">
        <v>0.95</v>
      </c>
      <c r="P56" s="83">
        <f t="shared" si="2"/>
        <v>41.021000000000001</v>
      </c>
      <c r="T56" s="87" t="s">
        <v>112</v>
      </c>
      <c r="U56" s="88">
        <v>19.010000000000002</v>
      </c>
      <c r="W56" s="99">
        <v>42453</v>
      </c>
      <c r="X56" s="103">
        <v>40.5</v>
      </c>
      <c r="Y56" s="103">
        <v>40.82</v>
      </c>
      <c r="Z56" s="103">
        <v>40.22</v>
      </c>
      <c r="AA56" s="103">
        <v>40.79</v>
      </c>
      <c r="AB56" s="101">
        <v>2746500</v>
      </c>
      <c r="AC56" s="100">
        <v>40.36</v>
      </c>
      <c r="AD56" s="2">
        <f t="shared" si="0"/>
        <v>0.60000000000000142</v>
      </c>
      <c r="AE56" s="138">
        <f t="shared" si="1"/>
        <v>1.9860973187686426E-3</v>
      </c>
    </row>
    <row r="57" spans="15:31" x14ac:dyDescent="0.25">
      <c r="O57" s="83">
        <v>0.94</v>
      </c>
      <c r="P57" s="83">
        <f t="shared" si="2"/>
        <v>40.589199999999998</v>
      </c>
      <c r="T57" s="87" t="s">
        <v>113</v>
      </c>
      <c r="U57" s="88">
        <v>2.29</v>
      </c>
      <c r="W57" s="99">
        <v>42452</v>
      </c>
      <c r="X57" s="103">
        <v>41.18</v>
      </c>
      <c r="Y57" s="103">
        <v>41.38</v>
      </c>
      <c r="Z57" s="103">
        <v>40.65</v>
      </c>
      <c r="AA57" s="103">
        <v>40.71</v>
      </c>
      <c r="AB57" s="101">
        <v>2641300</v>
      </c>
      <c r="AC57" s="100">
        <v>40.28</v>
      </c>
      <c r="AD57" s="2">
        <f t="shared" si="0"/>
        <v>0.73000000000000398</v>
      </c>
      <c r="AE57" s="138">
        <f t="shared" si="1"/>
        <v>-1.3712047012732653E-2</v>
      </c>
    </row>
    <row r="58" spans="15:31" x14ac:dyDescent="0.25">
      <c r="O58" s="83">
        <v>0.93</v>
      </c>
      <c r="P58" s="83">
        <f t="shared" si="2"/>
        <v>40.157400000000003</v>
      </c>
      <c r="T58" s="87" t="s">
        <v>110</v>
      </c>
      <c r="U58" s="88" t="s">
        <v>357</v>
      </c>
      <c r="W58" s="99">
        <v>42451</v>
      </c>
      <c r="X58" s="103">
        <v>41.22</v>
      </c>
      <c r="Y58" s="103">
        <v>41.8</v>
      </c>
      <c r="Z58" s="103">
        <v>40.96</v>
      </c>
      <c r="AA58" s="103">
        <v>41.28</v>
      </c>
      <c r="AB58" s="101">
        <v>3441500</v>
      </c>
      <c r="AC58" s="100">
        <v>40.840000000000003</v>
      </c>
      <c r="AD58" s="2">
        <f t="shared" si="0"/>
        <v>0.83999999999999631</v>
      </c>
      <c r="AE58" s="138">
        <f t="shared" si="1"/>
        <v>-4.3881033642125811E-3</v>
      </c>
    </row>
    <row r="59" spans="15:31" x14ac:dyDescent="0.25">
      <c r="O59" s="83">
        <v>0.92</v>
      </c>
      <c r="P59" s="83">
        <f t="shared" si="2"/>
        <v>39.7256</v>
      </c>
      <c r="W59" s="99">
        <v>42450</v>
      </c>
      <c r="X59" s="103">
        <v>40.950000000000003</v>
      </c>
      <c r="Y59" s="103">
        <v>42.09</v>
      </c>
      <c r="Z59" s="103">
        <v>40.950000000000003</v>
      </c>
      <c r="AA59" s="103">
        <v>41.46</v>
      </c>
      <c r="AB59" s="101">
        <v>4513800</v>
      </c>
      <c r="AC59" s="100">
        <v>41.02</v>
      </c>
      <c r="AD59" s="2">
        <f t="shared" si="0"/>
        <v>1.1400000000000006</v>
      </c>
      <c r="AE59" s="138">
        <f t="shared" si="1"/>
        <v>1.2589484078005642E-2</v>
      </c>
    </row>
    <row r="60" spans="15:31" x14ac:dyDescent="0.25">
      <c r="O60" s="83">
        <v>0.91</v>
      </c>
      <c r="P60" s="83">
        <f t="shared" si="2"/>
        <v>39.293800000000005</v>
      </c>
      <c r="W60" s="99">
        <v>42447</v>
      </c>
      <c r="X60" s="103">
        <v>41.91</v>
      </c>
      <c r="Y60" s="103">
        <v>41.91</v>
      </c>
      <c r="Z60" s="103">
        <v>40.51</v>
      </c>
      <c r="AA60" s="103">
        <v>40.94</v>
      </c>
      <c r="AB60" s="101">
        <v>9941600</v>
      </c>
      <c r="AC60" s="100">
        <v>40.51</v>
      </c>
      <c r="AD60" s="2">
        <f t="shared" si="0"/>
        <v>1.3999999999999986</v>
      </c>
      <c r="AE60" s="138">
        <f t="shared" si="1"/>
        <v>-7.8373744795493527E-3</v>
      </c>
    </row>
    <row r="61" spans="15:31" x14ac:dyDescent="0.25">
      <c r="O61" s="83">
        <v>0.9</v>
      </c>
      <c r="P61" s="83">
        <f t="shared" si="2"/>
        <v>38.862000000000002</v>
      </c>
      <c r="W61" s="99">
        <v>42446</v>
      </c>
      <c r="X61" s="103">
        <v>40.31</v>
      </c>
      <c r="Y61" s="103">
        <v>41.7</v>
      </c>
      <c r="Z61" s="103">
        <v>40.24</v>
      </c>
      <c r="AA61" s="103">
        <v>41.27</v>
      </c>
      <c r="AB61" s="101">
        <v>5021500</v>
      </c>
      <c r="AC61" s="100">
        <v>40.83</v>
      </c>
      <c r="AD61" s="2">
        <f t="shared" si="0"/>
        <v>1.4600000000000009</v>
      </c>
      <c r="AE61" s="138">
        <f t="shared" si="1"/>
        <v>2.1771771771771808E-2</v>
      </c>
    </row>
    <row r="62" spans="15:31" x14ac:dyDescent="0.25">
      <c r="W62" s="99">
        <v>42445</v>
      </c>
      <c r="X62" s="103">
        <v>39.35</v>
      </c>
      <c r="Y62" s="103">
        <v>40.57</v>
      </c>
      <c r="Z62" s="103">
        <v>39.29</v>
      </c>
      <c r="AA62" s="103">
        <v>40.39</v>
      </c>
      <c r="AB62" s="101">
        <v>5840200</v>
      </c>
      <c r="AC62" s="100">
        <v>39.96</v>
      </c>
      <c r="AD62" s="2">
        <f t="shared" si="0"/>
        <v>1.2800000000000011</v>
      </c>
      <c r="AE62" s="138">
        <f t="shared" si="1"/>
        <v>2.3303457106274017E-2</v>
      </c>
    </row>
    <row r="63" spans="15:31" x14ac:dyDescent="0.25">
      <c r="W63" s="99">
        <v>42444</v>
      </c>
      <c r="X63" s="103">
        <v>39.82</v>
      </c>
      <c r="Y63" s="103">
        <v>39.94</v>
      </c>
      <c r="Z63" s="103">
        <v>39.130000000000003</v>
      </c>
      <c r="AA63" s="103">
        <v>39.47</v>
      </c>
      <c r="AB63" s="101">
        <v>4937000</v>
      </c>
      <c r="AC63" s="100">
        <v>39.049999999999997</v>
      </c>
      <c r="AD63" s="2">
        <f t="shared" si="0"/>
        <v>0.80999999999999517</v>
      </c>
      <c r="AE63" s="138">
        <f t="shared" si="1"/>
        <v>-1.3390601313794881E-2</v>
      </c>
    </row>
    <row r="64" spans="15:31" x14ac:dyDescent="0.25">
      <c r="W64" s="99">
        <v>42443</v>
      </c>
      <c r="X64" s="103">
        <v>39.979999999999997</v>
      </c>
      <c r="Y64" s="103">
        <v>40.43</v>
      </c>
      <c r="Z64" s="103">
        <v>39.86</v>
      </c>
      <c r="AA64" s="103">
        <v>40.01</v>
      </c>
      <c r="AB64" s="101">
        <v>5566200</v>
      </c>
      <c r="AC64" s="100">
        <v>39.58</v>
      </c>
      <c r="AD64" s="2">
        <f t="shared" si="0"/>
        <v>0.57000000000000028</v>
      </c>
      <c r="AE64" s="138">
        <f t="shared" si="1"/>
        <v>2.5329280648429542E-3</v>
      </c>
    </row>
    <row r="65" spans="23:31" x14ac:dyDescent="0.25">
      <c r="W65" s="99">
        <v>42440</v>
      </c>
      <c r="X65" s="103">
        <v>39.799999999999997</v>
      </c>
      <c r="Y65" s="103">
        <v>40.049999999999997</v>
      </c>
      <c r="Z65" s="103">
        <v>39.71</v>
      </c>
      <c r="AA65" s="103">
        <v>39.9</v>
      </c>
      <c r="AB65" s="101">
        <v>4195700</v>
      </c>
      <c r="AC65" s="100">
        <v>39.479999999999997</v>
      </c>
      <c r="AD65" s="2">
        <f t="shared" si="0"/>
        <v>0.33999999999999631</v>
      </c>
      <c r="AE65" s="138">
        <f t="shared" si="1"/>
        <v>1.6739634303373663E-2</v>
      </c>
    </row>
    <row r="66" spans="23:31" x14ac:dyDescent="0.25">
      <c r="W66" s="99">
        <v>42439</v>
      </c>
      <c r="X66" s="103">
        <v>38.78</v>
      </c>
      <c r="Y66" s="103">
        <v>39.36</v>
      </c>
      <c r="Z66" s="103">
        <v>38.46</v>
      </c>
      <c r="AA66" s="103">
        <v>39.25</v>
      </c>
      <c r="AB66" s="101">
        <v>5242900</v>
      </c>
      <c r="AC66" s="100">
        <v>38.83</v>
      </c>
      <c r="AD66" s="2">
        <f t="shared" si="0"/>
        <v>0.89999999999999858</v>
      </c>
      <c r="AE66" s="138">
        <f t="shared" si="1"/>
        <v>1.8091242789721962E-2</v>
      </c>
    </row>
    <row r="67" spans="23:31" x14ac:dyDescent="0.25">
      <c r="W67" s="99">
        <v>42438</v>
      </c>
      <c r="X67" s="103">
        <v>38.090000000000003</v>
      </c>
      <c r="Y67" s="103">
        <v>38.619999999999997</v>
      </c>
      <c r="Z67" s="103">
        <v>37.880000000000003</v>
      </c>
      <c r="AA67" s="103">
        <v>38.549999999999997</v>
      </c>
      <c r="AB67" s="101">
        <v>3928100</v>
      </c>
      <c r="AC67" s="100">
        <v>38.14</v>
      </c>
      <c r="AD67" s="2">
        <f>Y67-Z67</f>
        <v>0.73999999999999488</v>
      </c>
      <c r="AE67" s="138" t="e">
        <f>AC67/#REF!-1</f>
        <v>#REF!</v>
      </c>
    </row>
    <row r="68" spans="23:31" x14ac:dyDescent="0.25">
      <c r="W68" s="99">
        <v>42437</v>
      </c>
      <c r="X68" s="103">
        <v>38.74</v>
      </c>
      <c r="Y68" s="103">
        <v>38.9</v>
      </c>
      <c r="Z68" s="103">
        <v>37.770000000000003</v>
      </c>
      <c r="AA68" s="103">
        <v>37.83</v>
      </c>
      <c r="AB68" s="101">
        <v>3498600</v>
      </c>
      <c r="AC68" s="100">
        <v>37.43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123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7" priority="11">
      <formula>F27&gt;0</formula>
    </cfRule>
    <cfRule type="expression" dxfId="426" priority="12">
      <formula>F27&lt;0</formula>
    </cfRule>
  </conditionalFormatting>
  <conditionalFormatting sqref="H27:H29">
    <cfRule type="expression" dxfId="425" priority="9">
      <formula>H27&gt;0</formula>
    </cfRule>
    <cfRule type="expression" dxfId="424" priority="10">
      <formula>H27&lt;0</formula>
    </cfRule>
  </conditionalFormatting>
  <conditionalFormatting sqref="F23:F26">
    <cfRule type="expression" dxfId="423" priority="7">
      <formula>F23&gt;0</formula>
    </cfRule>
    <cfRule type="expression" dxfId="422" priority="8">
      <formula>F23&lt;0</formula>
    </cfRule>
  </conditionalFormatting>
  <conditionalFormatting sqref="H23:H26">
    <cfRule type="expression" dxfId="421" priority="5">
      <formula>H23&gt;0</formula>
    </cfRule>
    <cfRule type="expression" dxfId="420" priority="6">
      <formula>H23&lt;0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91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90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42530</v>
      </c>
      <c r="X2" s="103">
        <v>31.68</v>
      </c>
      <c r="Y2" s="103">
        <v>32</v>
      </c>
      <c r="Z2" s="103">
        <v>31.68</v>
      </c>
      <c r="AA2" s="103">
        <v>31.94</v>
      </c>
      <c r="AB2" s="101">
        <v>11234500</v>
      </c>
      <c r="AC2" s="100">
        <v>31.94</v>
      </c>
      <c r="AD2" s="2">
        <f>Y2-Z2</f>
        <v>0.32000000000000028</v>
      </c>
      <c r="AE2" s="138">
        <f>AC2/AC3-1</f>
        <v>1.5678896205706394E-3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32.04</v>
      </c>
      <c r="S3" s="115"/>
      <c r="T3" s="17"/>
      <c r="U3" s="17"/>
      <c r="V3" s="17"/>
      <c r="W3" s="99">
        <v>42529</v>
      </c>
      <c r="X3" s="103">
        <v>31.8</v>
      </c>
      <c r="Y3" s="103">
        <v>32</v>
      </c>
      <c r="Z3" s="103">
        <v>31.79</v>
      </c>
      <c r="AA3" s="103">
        <v>31.89</v>
      </c>
      <c r="AB3" s="101">
        <v>12643100</v>
      </c>
      <c r="AC3" s="100">
        <v>31.89</v>
      </c>
      <c r="AD3" s="2">
        <f t="shared" ref="AD3:AD66" si="0">Y3-Z3</f>
        <v>0.21000000000000085</v>
      </c>
      <c r="AE3" s="138">
        <f t="shared" ref="AE3:AE66" si="1">AC3/AC4-1</f>
        <v>3.1367628607292808E-4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32.04</v>
      </c>
      <c r="W4" s="99">
        <v>42528</v>
      </c>
      <c r="X4" s="103">
        <v>31.75</v>
      </c>
      <c r="Y4" s="103">
        <v>32.020000000000003</v>
      </c>
      <c r="Z4" s="103">
        <v>31.7</v>
      </c>
      <c r="AA4" s="103">
        <v>31.88</v>
      </c>
      <c r="AB4" s="101">
        <v>19269100</v>
      </c>
      <c r="AC4" s="100">
        <v>31.88</v>
      </c>
      <c r="AD4" s="2">
        <f t="shared" si="0"/>
        <v>0.32000000000000384</v>
      </c>
      <c r="AE4" s="138">
        <f t="shared" si="1"/>
        <v>6.3131313131312705E-3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42527</v>
      </c>
      <c r="X5" s="103">
        <v>31.64</v>
      </c>
      <c r="Y5" s="103">
        <v>31.82</v>
      </c>
      <c r="Z5" s="103">
        <v>31.58</v>
      </c>
      <c r="AA5" s="103">
        <v>31.68</v>
      </c>
      <c r="AB5" s="101">
        <v>15129400</v>
      </c>
      <c r="AC5" s="100">
        <v>31.68</v>
      </c>
      <c r="AD5" s="2">
        <f t="shared" si="0"/>
        <v>0.24000000000000199</v>
      </c>
      <c r="AE5" s="138">
        <f t="shared" si="1"/>
        <v>1.8975332068311701E-3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42524</v>
      </c>
      <c r="X6" s="103">
        <v>31.74</v>
      </c>
      <c r="Y6" s="103">
        <v>31.74</v>
      </c>
      <c r="Z6" s="103">
        <v>31.4</v>
      </c>
      <c r="AA6" s="103">
        <v>31.62</v>
      </c>
      <c r="AB6" s="101">
        <v>15741800</v>
      </c>
      <c r="AC6" s="100">
        <v>31.62</v>
      </c>
      <c r="AD6" s="2">
        <f t="shared" si="0"/>
        <v>0.33999999999999986</v>
      </c>
      <c r="AE6" s="138">
        <f t="shared" si="1"/>
        <v>-4.4080604534004753E-3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205</v>
      </c>
      <c r="Q7" s="2">
        <f>Q10+Q8</f>
        <v>1407.5400000000009</v>
      </c>
      <c r="R7" s="206"/>
      <c r="W7" s="99">
        <v>42523</v>
      </c>
      <c r="X7" s="103">
        <v>31.56</v>
      </c>
      <c r="Y7" s="103">
        <v>31.76</v>
      </c>
      <c r="Z7" s="103">
        <v>31.45</v>
      </c>
      <c r="AA7" s="103">
        <v>31.76</v>
      </c>
      <c r="AB7" s="101">
        <v>13915400</v>
      </c>
      <c r="AC7" s="100">
        <v>31.76</v>
      </c>
      <c r="AD7" s="2">
        <f t="shared" si="0"/>
        <v>0.31000000000000227</v>
      </c>
      <c r="AE7" s="138">
        <f t="shared" si="1"/>
        <v>3.1585596967782514E-3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210</v>
      </c>
      <c r="P8" s="34"/>
      <c r="Q8" s="2">
        <f>K18+M18-F18+Q2*Q4</f>
        <v>0</v>
      </c>
      <c r="S8" s="121"/>
      <c r="W8" s="99">
        <v>42522</v>
      </c>
      <c r="X8" s="103">
        <v>31.62</v>
      </c>
      <c r="Y8" s="103">
        <v>31.72</v>
      </c>
      <c r="Z8" s="103">
        <v>31.47</v>
      </c>
      <c r="AA8" s="103">
        <v>31.66</v>
      </c>
      <c r="AB8" s="101">
        <v>17688400</v>
      </c>
      <c r="AC8" s="100">
        <v>31.66</v>
      </c>
      <c r="AD8" s="2">
        <f t="shared" si="0"/>
        <v>0.25</v>
      </c>
      <c r="AE8" s="138">
        <f t="shared" si="1"/>
        <v>2.2158911047800434E-3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282</v>
      </c>
      <c r="Q9" s="138">
        <f>IF(Q2=0, 0, Q8/Q6)</f>
        <v>0</v>
      </c>
      <c r="W9" s="99">
        <v>42521</v>
      </c>
      <c r="X9" s="103">
        <v>31.51</v>
      </c>
      <c r="Y9" s="103">
        <v>31.65</v>
      </c>
      <c r="Z9" s="103">
        <v>31.31</v>
      </c>
      <c r="AA9" s="103">
        <v>31.59</v>
      </c>
      <c r="AB9" s="101">
        <v>22782800</v>
      </c>
      <c r="AC9" s="100">
        <v>31.59</v>
      </c>
      <c r="AD9" s="2">
        <f t="shared" si="0"/>
        <v>0.33999999999999986</v>
      </c>
      <c r="AE9" s="138">
        <f t="shared" si="1"/>
        <v>6.3351282863477465E-4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281</v>
      </c>
      <c r="P10" s="34"/>
      <c r="Q10" s="2">
        <f>M33</f>
        <v>1407.5400000000009</v>
      </c>
      <c r="W10" s="99">
        <v>42517</v>
      </c>
      <c r="X10" s="103">
        <v>31.6</v>
      </c>
      <c r="Y10" s="103">
        <v>31.65</v>
      </c>
      <c r="Z10" s="103">
        <v>31.45</v>
      </c>
      <c r="AA10" s="103">
        <v>31.57</v>
      </c>
      <c r="AB10" s="101">
        <v>13301500</v>
      </c>
      <c r="AC10" s="100">
        <v>31.57</v>
      </c>
      <c r="AD10" s="2">
        <f t="shared" si="0"/>
        <v>0.19999999999999929</v>
      </c>
      <c r="AE10" s="138">
        <f t="shared" si="1"/>
        <v>2.5404890441409478E-3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197</v>
      </c>
      <c r="P11" s="34"/>
      <c r="Q11" s="138">
        <f>VALUE(TRIM(CLEAN(MID(U58, FIND("(", U58)+1, 5))))</f>
        <v>3.2800000000000003E-2</v>
      </c>
      <c r="W11" s="99">
        <v>42516</v>
      </c>
      <c r="X11" s="103">
        <v>31.49</v>
      </c>
      <c r="Y11" s="103">
        <v>31.63</v>
      </c>
      <c r="Z11" s="103">
        <v>31.4</v>
      </c>
      <c r="AA11" s="103">
        <v>31.49</v>
      </c>
      <c r="AB11" s="101">
        <v>12658000</v>
      </c>
      <c r="AC11" s="100">
        <v>31.49</v>
      </c>
      <c r="AD11" s="2">
        <f t="shared" si="0"/>
        <v>0.23000000000000043</v>
      </c>
      <c r="AE11" s="138">
        <f t="shared" si="1"/>
        <v>3.1857279388338711E-3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42515</v>
      </c>
      <c r="X12" s="103">
        <v>31.2</v>
      </c>
      <c r="Y12" s="103">
        <v>31.57</v>
      </c>
      <c r="Z12" s="103">
        <v>31.15</v>
      </c>
      <c r="AA12" s="103">
        <v>31.39</v>
      </c>
      <c r="AB12" s="101">
        <v>18359600</v>
      </c>
      <c r="AC12" s="100">
        <v>31.39</v>
      </c>
      <c r="AD12" s="2">
        <f t="shared" si="0"/>
        <v>0.42000000000000171</v>
      </c>
      <c r="AE12" s="138">
        <f t="shared" si="1"/>
        <v>1.062459755312295E-2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42514</v>
      </c>
      <c r="X13" s="103">
        <v>30.5</v>
      </c>
      <c r="Y13" s="103">
        <v>31.12</v>
      </c>
      <c r="Z13" s="103">
        <v>30.45</v>
      </c>
      <c r="AA13" s="103">
        <v>31.06</v>
      </c>
      <c r="AB13" s="101">
        <v>23494700</v>
      </c>
      <c r="AC13" s="100">
        <v>31.06</v>
      </c>
      <c r="AD13" s="2">
        <f t="shared" si="0"/>
        <v>0.67000000000000171</v>
      </c>
      <c r="AE13" s="138">
        <f t="shared" si="1"/>
        <v>2.7456169368177186E-2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42513</v>
      </c>
      <c r="X14" s="103">
        <v>30.23</v>
      </c>
      <c r="Y14" s="103">
        <v>30.48</v>
      </c>
      <c r="Z14" s="103">
        <v>30.13</v>
      </c>
      <c r="AA14" s="103">
        <v>30.23</v>
      </c>
      <c r="AB14" s="101">
        <v>20809300</v>
      </c>
      <c r="AC14" s="100">
        <v>30.23</v>
      </c>
      <c r="AD14" s="2">
        <f t="shared" si="0"/>
        <v>0.35000000000000142</v>
      </c>
      <c r="AE14" s="138">
        <f t="shared" si="1"/>
        <v>2.6533996683251182E-3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42510</v>
      </c>
      <c r="X15" s="103">
        <v>29.73</v>
      </c>
      <c r="Y15" s="103">
        <v>30.38</v>
      </c>
      <c r="Z15" s="103">
        <v>29.7</v>
      </c>
      <c r="AA15" s="103">
        <v>30.15</v>
      </c>
      <c r="AB15" s="101">
        <v>22727400</v>
      </c>
      <c r="AC15" s="100">
        <v>30.15</v>
      </c>
      <c r="AD15" s="2">
        <f t="shared" si="0"/>
        <v>0.67999999999999972</v>
      </c>
      <c r="AE15" s="138">
        <f t="shared" si="1"/>
        <v>1.754978062774204E-2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42509</v>
      </c>
      <c r="X16" s="103">
        <v>29.77</v>
      </c>
      <c r="Y16" s="103">
        <v>29.93</v>
      </c>
      <c r="Z16" s="103">
        <v>29.5</v>
      </c>
      <c r="AA16" s="103">
        <v>29.63</v>
      </c>
      <c r="AB16" s="101">
        <v>21659100</v>
      </c>
      <c r="AC16" s="100">
        <v>29.63</v>
      </c>
      <c r="AD16" s="2">
        <f t="shared" si="0"/>
        <v>0.42999999999999972</v>
      </c>
      <c r="AE16" s="138">
        <f t="shared" si="1"/>
        <v>-1.2004001333777881E-2</v>
      </c>
    </row>
    <row r="17" spans="1:31" x14ac:dyDescent="0.25">
      <c r="W17" s="99">
        <v>42508</v>
      </c>
      <c r="X17" s="103">
        <v>30.03</v>
      </c>
      <c r="Y17" s="103">
        <v>30.25</v>
      </c>
      <c r="Z17" s="103">
        <v>29.78</v>
      </c>
      <c r="AA17" s="103">
        <v>29.99</v>
      </c>
      <c r="AB17" s="101">
        <v>22415000</v>
      </c>
      <c r="AC17" s="100">
        <v>29.99</v>
      </c>
      <c r="AD17" s="2">
        <f t="shared" si="0"/>
        <v>0.46999999999999886</v>
      </c>
      <c r="AE17" s="138">
        <f t="shared" si="1"/>
        <v>3.3355570380244615E-4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42507</v>
      </c>
      <c r="X18" s="103">
        <v>30.57</v>
      </c>
      <c r="Y18" s="103">
        <v>30.57</v>
      </c>
      <c r="Z18" s="103">
        <v>29.86</v>
      </c>
      <c r="AA18" s="103">
        <v>29.98</v>
      </c>
      <c r="AB18" s="101">
        <v>25550200</v>
      </c>
      <c r="AC18" s="100">
        <v>29.98</v>
      </c>
      <c r="AD18" s="2">
        <f t="shared" si="0"/>
        <v>0.71000000000000085</v>
      </c>
      <c r="AE18" s="138">
        <f t="shared" si="1"/>
        <v>-1.3491280026324493E-2</v>
      </c>
    </row>
    <row r="19" spans="1:31" x14ac:dyDescent="0.25">
      <c r="W19" s="99">
        <v>42506</v>
      </c>
      <c r="X19" s="103">
        <v>29.9</v>
      </c>
      <c r="Y19" s="103">
        <v>30.56</v>
      </c>
      <c r="Z19" s="103">
        <v>29.88</v>
      </c>
      <c r="AA19" s="103">
        <v>30.39</v>
      </c>
      <c r="AB19" s="101">
        <v>21739000</v>
      </c>
      <c r="AC19" s="100">
        <v>30.39</v>
      </c>
      <c r="AD19" s="2">
        <f t="shared" si="0"/>
        <v>0.67999999999999972</v>
      </c>
      <c r="AE19" s="138">
        <f t="shared" si="1"/>
        <v>1.6048144433299827E-2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W20" s="99">
        <v>42503</v>
      </c>
      <c r="X20" s="103">
        <v>29.86</v>
      </c>
      <c r="Y20" s="103">
        <v>30.2</v>
      </c>
      <c r="Z20" s="103">
        <v>29.84</v>
      </c>
      <c r="AA20" s="103">
        <v>29.91</v>
      </c>
      <c r="AB20" s="101">
        <v>19857600</v>
      </c>
      <c r="AC20" s="100">
        <v>29.91</v>
      </c>
      <c r="AD20" s="2">
        <f t="shared" si="0"/>
        <v>0.35999999999999943</v>
      </c>
      <c r="AE20" s="138">
        <f t="shared" si="1"/>
        <v>5.040322580645018E-3</v>
      </c>
    </row>
    <row r="21" spans="1:31" x14ac:dyDescent="0.25">
      <c r="B21" s="201"/>
      <c r="C21" s="10"/>
      <c r="D21" s="40"/>
      <c r="E21" s="40"/>
      <c r="F21" s="40"/>
      <c r="G21" s="40"/>
      <c r="W21" s="99">
        <v>42502</v>
      </c>
      <c r="X21" s="103">
        <v>30.11</v>
      </c>
      <c r="Y21" s="103">
        <v>30.24</v>
      </c>
      <c r="Z21" s="103">
        <v>29.57</v>
      </c>
      <c r="AA21" s="103">
        <v>29.76</v>
      </c>
      <c r="AB21" s="101">
        <v>20760200</v>
      </c>
      <c r="AC21" s="100">
        <v>29.76</v>
      </c>
      <c r="AD21" s="2">
        <f t="shared" si="0"/>
        <v>0.66999999999999815</v>
      </c>
      <c r="AE21" s="138">
        <f t="shared" si="1"/>
        <v>-9.9800399201596113E-3</v>
      </c>
    </row>
    <row r="22" spans="1:31" x14ac:dyDescent="0.25">
      <c r="B22" s="201"/>
      <c r="C22" s="10"/>
      <c r="D22" s="40"/>
      <c r="E22" s="40"/>
      <c r="F22" s="40"/>
      <c r="G22" s="40"/>
      <c r="W22" s="99">
        <v>42501</v>
      </c>
      <c r="X22" s="103">
        <v>30.16</v>
      </c>
      <c r="Y22" s="103">
        <v>30.25</v>
      </c>
      <c r="Z22" s="103">
        <v>29.97</v>
      </c>
      <c r="AA22" s="103">
        <v>30.06</v>
      </c>
      <c r="AB22" s="101">
        <v>15662500</v>
      </c>
      <c r="AC22" s="100">
        <v>30.06</v>
      </c>
      <c r="AD22" s="2">
        <f t="shared" si="0"/>
        <v>0.28000000000000114</v>
      </c>
      <c r="AE22" s="138">
        <f t="shared" si="1"/>
        <v>-2.6542800265428879E-3</v>
      </c>
    </row>
    <row r="23" spans="1:31" x14ac:dyDescent="0.25">
      <c r="B23" s="10"/>
      <c r="C23" s="10"/>
      <c r="D23" s="40"/>
      <c r="E23" s="40"/>
      <c r="F23" s="40"/>
      <c r="G23" s="40"/>
      <c r="W23" s="99">
        <v>42500</v>
      </c>
      <c r="X23" s="103">
        <v>30</v>
      </c>
      <c r="Y23" s="103">
        <v>30.18</v>
      </c>
      <c r="Z23" s="103">
        <v>29.82</v>
      </c>
      <c r="AA23" s="103">
        <v>30.14</v>
      </c>
      <c r="AB23" s="101">
        <v>16963100</v>
      </c>
      <c r="AC23" s="100">
        <v>30.14</v>
      </c>
      <c r="AD23" s="2">
        <f t="shared" si="0"/>
        <v>0.35999999999999943</v>
      </c>
      <c r="AE23" s="138">
        <f t="shared" si="1"/>
        <v>1.1409395973154268E-2</v>
      </c>
    </row>
    <row r="24" spans="1:31" x14ac:dyDescent="0.25">
      <c r="B24" s="10"/>
      <c r="C24" s="10"/>
      <c r="D24" s="40"/>
      <c r="E24" s="40"/>
      <c r="F24" s="40"/>
      <c r="G24" s="40"/>
      <c r="W24" s="99">
        <v>42499</v>
      </c>
      <c r="X24" s="103">
        <v>30.08</v>
      </c>
      <c r="Y24" s="103">
        <v>30.17</v>
      </c>
      <c r="Z24" s="103">
        <v>29.76</v>
      </c>
      <c r="AA24" s="103">
        <v>29.8</v>
      </c>
      <c r="AB24" s="101">
        <v>16813800</v>
      </c>
      <c r="AC24" s="100">
        <v>29.8</v>
      </c>
      <c r="AD24" s="2">
        <f t="shared" si="0"/>
        <v>0.41000000000000014</v>
      </c>
      <c r="AE24" s="138">
        <f t="shared" si="1"/>
        <v>-7.9893475366178413E-3</v>
      </c>
    </row>
    <row r="25" spans="1:31" x14ac:dyDescent="0.25">
      <c r="B25" s="10"/>
      <c r="C25" s="10"/>
      <c r="D25" s="40"/>
      <c r="E25" s="40"/>
      <c r="F25" s="40"/>
      <c r="G25" s="40"/>
      <c r="W25" s="99">
        <v>42496</v>
      </c>
      <c r="X25" s="103">
        <v>29.61</v>
      </c>
      <c r="Y25" s="103">
        <v>30.11</v>
      </c>
      <c r="Z25" s="103">
        <v>29.52</v>
      </c>
      <c r="AA25" s="103">
        <v>30.04</v>
      </c>
      <c r="AB25" s="101">
        <v>19594200</v>
      </c>
      <c r="AC25" s="100">
        <v>30.04</v>
      </c>
      <c r="AD25" s="2">
        <f t="shared" si="0"/>
        <v>0.58999999999999986</v>
      </c>
      <c r="AE25" s="138">
        <f t="shared" si="1"/>
        <v>4.6822742474916801E-3</v>
      </c>
    </row>
    <row r="26" spans="1:31" x14ac:dyDescent="0.25">
      <c r="B26" s="10"/>
      <c r="C26" s="10"/>
      <c r="D26" s="40"/>
      <c r="E26" s="40"/>
      <c r="F26" s="40"/>
      <c r="G26" s="40"/>
      <c r="W26" s="99">
        <v>42495</v>
      </c>
      <c r="X26" s="103">
        <v>29.87</v>
      </c>
      <c r="Y26" s="103">
        <v>30.02</v>
      </c>
      <c r="Z26" s="103">
        <v>29.75</v>
      </c>
      <c r="AA26" s="103">
        <v>29.9</v>
      </c>
      <c r="AB26" s="101">
        <v>23393300</v>
      </c>
      <c r="AC26" s="100">
        <v>29.9</v>
      </c>
      <c r="AD26" s="2">
        <f t="shared" si="0"/>
        <v>0.26999999999999957</v>
      </c>
      <c r="AE26" s="138">
        <f t="shared" si="1"/>
        <v>1.6750418760467234E-3</v>
      </c>
    </row>
    <row r="27" spans="1:31" x14ac:dyDescent="0.25">
      <c r="B27" s="10"/>
      <c r="C27" s="10"/>
      <c r="D27" s="40"/>
      <c r="E27" s="40"/>
      <c r="F27" s="40"/>
      <c r="G27" s="40"/>
      <c r="W27" s="99">
        <v>42494</v>
      </c>
      <c r="X27" s="103">
        <v>30.17</v>
      </c>
      <c r="Y27" s="103">
        <v>30.21</v>
      </c>
      <c r="Z27" s="103">
        <v>29.7</v>
      </c>
      <c r="AA27" s="103">
        <v>29.85</v>
      </c>
      <c r="AB27" s="101">
        <v>23278800</v>
      </c>
      <c r="AC27" s="100">
        <v>29.85</v>
      </c>
      <c r="AD27" s="2">
        <f t="shared" si="0"/>
        <v>0.51000000000000156</v>
      </c>
      <c r="AE27" s="138" t="e">
        <f t="shared" si="1"/>
        <v>#DIV/0!</v>
      </c>
    </row>
    <row r="28" spans="1:31" x14ac:dyDescent="0.25">
      <c r="B28" s="10"/>
      <c r="C28" s="10"/>
      <c r="D28" s="40"/>
      <c r="E28" s="40"/>
      <c r="F28" s="40"/>
      <c r="G28" s="40"/>
      <c r="W28" s="99">
        <v>42494</v>
      </c>
      <c r="X28" s="103" t="s">
        <v>143</v>
      </c>
      <c r="Y28" s="103"/>
      <c r="Z28" s="103"/>
      <c r="AA28" s="103"/>
      <c r="AB28" s="101"/>
      <c r="AC28" s="100"/>
      <c r="AD28" s="2">
        <f t="shared" si="0"/>
        <v>0</v>
      </c>
      <c r="AE28" s="138">
        <f t="shared" si="1"/>
        <v>-1</v>
      </c>
    </row>
    <row r="29" spans="1:31" x14ac:dyDescent="0.25">
      <c r="B29" s="10"/>
      <c r="C29" s="10"/>
      <c r="D29" s="40"/>
      <c r="E29" s="40"/>
      <c r="F29" s="40"/>
      <c r="G29" s="40"/>
      <c r="W29" s="99">
        <v>42493</v>
      </c>
      <c r="X29" s="103">
        <v>30.41</v>
      </c>
      <c r="Y29" s="103">
        <v>30.56</v>
      </c>
      <c r="Z29" s="103">
        <v>30.09</v>
      </c>
      <c r="AA29" s="103">
        <v>30.36</v>
      </c>
      <c r="AB29" s="101">
        <v>27111100</v>
      </c>
      <c r="AC29" s="100">
        <v>30.1</v>
      </c>
      <c r="AD29" s="2">
        <f t="shared" si="0"/>
        <v>0.46999999999999886</v>
      </c>
      <c r="AE29" s="138">
        <f t="shared" si="1"/>
        <v>-8.2372322899505468E-3</v>
      </c>
    </row>
    <row r="30" spans="1:31" x14ac:dyDescent="0.25">
      <c r="B30" s="10"/>
      <c r="C30" s="10"/>
      <c r="D30" s="40"/>
      <c r="E30" s="40"/>
      <c r="F30" s="40"/>
      <c r="G30" s="40"/>
      <c r="W30" s="99">
        <v>42492</v>
      </c>
      <c r="X30" s="103">
        <v>30.45</v>
      </c>
      <c r="Y30" s="103">
        <v>30.69</v>
      </c>
      <c r="Z30" s="103">
        <v>30.36</v>
      </c>
      <c r="AA30" s="103">
        <v>30.61</v>
      </c>
      <c r="AB30" s="101">
        <v>21086600</v>
      </c>
      <c r="AC30" s="100">
        <v>30.35</v>
      </c>
      <c r="AD30" s="2">
        <f t="shared" si="0"/>
        <v>0.33000000000000185</v>
      </c>
      <c r="AE30" s="138">
        <f t="shared" si="1"/>
        <v>1.099267155229855E-2</v>
      </c>
    </row>
    <row r="31" spans="1:31" x14ac:dyDescent="0.25">
      <c r="W31" s="99">
        <v>42489</v>
      </c>
      <c r="X31" s="103">
        <v>30.86</v>
      </c>
      <c r="Y31" s="103">
        <v>30.87</v>
      </c>
      <c r="Z31" s="103">
        <v>30.1</v>
      </c>
      <c r="AA31" s="103">
        <v>30.28</v>
      </c>
      <c r="AB31" s="101">
        <v>36443700</v>
      </c>
      <c r="AC31" s="100">
        <v>30.02</v>
      </c>
      <c r="AD31" s="2">
        <f t="shared" si="0"/>
        <v>0.76999999999999957</v>
      </c>
      <c r="AE31" s="138">
        <f t="shared" si="1"/>
        <v>-2.6588845654993531E-2</v>
      </c>
    </row>
    <row r="32" spans="1:31" x14ac:dyDescent="0.25">
      <c r="W32" s="99">
        <v>42488</v>
      </c>
      <c r="X32" s="103">
        <v>31.45</v>
      </c>
      <c r="Y32" s="103">
        <v>31.71</v>
      </c>
      <c r="Z32" s="103">
        <v>31.03</v>
      </c>
      <c r="AA32" s="103">
        <v>31.11</v>
      </c>
      <c r="AB32" s="101">
        <v>25146400</v>
      </c>
      <c r="AC32" s="100">
        <v>30.84</v>
      </c>
      <c r="AD32" s="2">
        <f t="shared" si="0"/>
        <v>0.67999999999999972</v>
      </c>
      <c r="AE32" s="138">
        <f t="shared" si="1"/>
        <v>-2.0330368487928907E-2</v>
      </c>
    </row>
    <row r="33" spans="1:31" x14ac:dyDescent="0.25">
      <c r="L33" t="s">
        <v>281</v>
      </c>
      <c r="M33" s="2">
        <f>M56+K56-F56</f>
        <v>1407.5400000000009</v>
      </c>
      <c r="W33" s="99">
        <v>42487</v>
      </c>
      <c r="X33" s="103">
        <v>31.25</v>
      </c>
      <c r="Y33" s="103">
        <v>31.8</v>
      </c>
      <c r="Z33" s="103">
        <v>31.19</v>
      </c>
      <c r="AA33" s="103">
        <v>31.75</v>
      </c>
      <c r="AB33" s="101">
        <v>20006200</v>
      </c>
      <c r="AC33" s="100">
        <v>31.48</v>
      </c>
      <c r="AD33" s="2">
        <f t="shared" si="0"/>
        <v>0.60999999999999943</v>
      </c>
      <c r="AE33" s="138">
        <f t="shared" si="1"/>
        <v>1.1243173787343519E-2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91</v>
      </c>
      <c r="F34" s="279" t="s">
        <v>60</v>
      </c>
      <c r="G34" s="279" t="s">
        <v>3</v>
      </c>
      <c r="H34" s="441" t="s">
        <v>6</v>
      </c>
      <c r="I34" s="279" t="s">
        <v>7</v>
      </c>
      <c r="J34" s="279" t="s">
        <v>90</v>
      </c>
      <c r="K34" s="279" t="s">
        <v>61</v>
      </c>
      <c r="L34" s="279" t="s">
        <v>77</v>
      </c>
      <c r="M34" s="279" t="s">
        <v>38</v>
      </c>
      <c r="W34" s="99">
        <v>42486</v>
      </c>
      <c r="X34" s="103">
        <v>31.39</v>
      </c>
      <c r="Y34" s="103">
        <v>31.7</v>
      </c>
      <c r="Z34" s="103">
        <v>31.17</v>
      </c>
      <c r="AA34" s="103">
        <v>31.4</v>
      </c>
      <c r="AB34" s="101">
        <v>20976400</v>
      </c>
      <c r="AC34" s="100">
        <v>31.13</v>
      </c>
      <c r="AD34" s="2">
        <f t="shared" si="0"/>
        <v>0.52999999999999758</v>
      </c>
      <c r="AE34" s="138">
        <f t="shared" si="1"/>
        <v>3.2133676092538366E-4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2">
        <v>42247</v>
      </c>
      <c r="H35" s="443">
        <v>100</v>
      </c>
      <c r="I35" s="402">
        <v>27.15</v>
      </c>
      <c r="J35" s="402">
        <v>0.05</v>
      </c>
      <c r="K35" s="291">
        <f t="shared" ref="K35:K43" si="2">H35*I35-J35</f>
        <v>2714.95</v>
      </c>
      <c r="L35" s="282">
        <v>42248</v>
      </c>
      <c r="M35" s="402">
        <v>156</v>
      </c>
      <c r="W35" s="99">
        <v>42485</v>
      </c>
      <c r="X35" s="103">
        <v>31.36</v>
      </c>
      <c r="Y35" s="103">
        <v>31.5</v>
      </c>
      <c r="Z35" s="103">
        <v>31.2</v>
      </c>
      <c r="AA35" s="103">
        <v>31.39</v>
      </c>
      <c r="AB35" s="101">
        <v>19315700</v>
      </c>
      <c r="AC35" s="100">
        <v>31.12</v>
      </c>
      <c r="AD35" s="2">
        <f t="shared" si="0"/>
        <v>0.30000000000000071</v>
      </c>
      <c r="AE35" s="138">
        <f t="shared" si="1"/>
        <v>-7.9693975135479711E-3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42482</v>
      </c>
      <c r="X36" s="103">
        <v>31.74</v>
      </c>
      <c r="Y36" s="103">
        <v>31.86</v>
      </c>
      <c r="Z36" s="103">
        <v>31.22</v>
      </c>
      <c r="AA36" s="103">
        <v>31.64</v>
      </c>
      <c r="AB36" s="101">
        <v>29625600</v>
      </c>
      <c r="AC36" s="100">
        <v>31.37</v>
      </c>
      <c r="AD36" s="2">
        <f t="shared" si="0"/>
        <v>0.64000000000000057</v>
      </c>
      <c r="AE36" s="138">
        <f t="shared" si="1"/>
        <v>-1.0410094637223977E-2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2">
        <f t="shared" si="2"/>
        <v>5308.11</v>
      </c>
      <c r="L37" s="277"/>
      <c r="M37" s="277"/>
      <c r="W37" s="99">
        <v>42481</v>
      </c>
      <c r="X37" s="103">
        <v>31.94</v>
      </c>
      <c r="Y37" s="103">
        <v>32.06</v>
      </c>
      <c r="Z37" s="103">
        <v>31.81</v>
      </c>
      <c r="AA37" s="103">
        <v>31.97</v>
      </c>
      <c r="AB37" s="101">
        <v>28431400</v>
      </c>
      <c r="AC37" s="100">
        <v>31.7</v>
      </c>
      <c r="AD37" s="2">
        <f t="shared" si="0"/>
        <v>0.25000000000000355</v>
      </c>
      <c r="AE37" s="138">
        <f t="shared" si="1"/>
        <v>-9.4547746612039241E-4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2">
        <f t="shared" si="2"/>
        <v>21335.11</v>
      </c>
      <c r="L38" s="277"/>
      <c r="M38" s="277"/>
      <c r="W38" s="99">
        <v>42480</v>
      </c>
      <c r="X38" s="103">
        <v>31.32</v>
      </c>
      <c r="Y38" s="103">
        <v>32.26</v>
      </c>
      <c r="Z38" s="103">
        <v>31.25</v>
      </c>
      <c r="AA38" s="103">
        <v>32</v>
      </c>
      <c r="AB38" s="101">
        <v>57629800</v>
      </c>
      <c r="AC38" s="100">
        <v>31.73</v>
      </c>
      <c r="AD38" s="2">
        <f t="shared" si="0"/>
        <v>1.009999999999998</v>
      </c>
      <c r="AE38" s="138">
        <f t="shared" si="1"/>
        <v>1.2767315671880164E-2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2">
        <f t="shared" si="2"/>
        <v>1946.9600000000003</v>
      </c>
      <c r="L39" s="277"/>
      <c r="M39" s="277"/>
      <c r="W39" s="99">
        <v>42479</v>
      </c>
      <c r="X39" s="103">
        <v>31.7</v>
      </c>
      <c r="Y39" s="103">
        <v>31.81</v>
      </c>
      <c r="Z39" s="103">
        <v>31.4</v>
      </c>
      <c r="AA39" s="103">
        <v>31.6</v>
      </c>
      <c r="AB39" s="101">
        <v>33619300</v>
      </c>
      <c r="AC39" s="100">
        <v>31.33</v>
      </c>
      <c r="AD39" s="2">
        <f t="shared" si="0"/>
        <v>0.41000000000000014</v>
      </c>
      <c r="AE39" s="138">
        <f t="shared" si="1"/>
        <v>-1.5933715742511012E-3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2">
        <f t="shared" si="2"/>
        <v>6563.88</v>
      </c>
      <c r="L40" s="277"/>
      <c r="M40" s="277"/>
      <c r="O40" s="470" t="s">
        <v>78</v>
      </c>
      <c r="P40" s="470"/>
      <c r="W40" s="99">
        <v>42478</v>
      </c>
      <c r="X40" s="103">
        <v>31.43</v>
      </c>
      <c r="Y40" s="103">
        <v>31.72</v>
      </c>
      <c r="Z40" s="103">
        <v>31.38</v>
      </c>
      <c r="AA40" s="103">
        <v>31.65</v>
      </c>
      <c r="AB40" s="101">
        <v>21566600</v>
      </c>
      <c r="AC40" s="100">
        <v>31.38</v>
      </c>
      <c r="AD40" s="2">
        <f t="shared" si="0"/>
        <v>0.33999999999999986</v>
      </c>
      <c r="AE40" s="138">
        <f t="shared" si="1"/>
        <v>6.0916960564283418E-3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2">
        <f t="shared" si="2"/>
        <v>2683.95</v>
      </c>
      <c r="L41" s="277"/>
      <c r="M41" s="277"/>
      <c r="O41" s="83">
        <v>1.1000000000000001</v>
      </c>
      <c r="P41" s="83">
        <f>O41*$Q$4</f>
        <v>35.244</v>
      </c>
      <c r="Q41" s="2"/>
      <c r="W41" s="99">
        <v>42475</v>
      </c>
      <c r="X41" s="103">
        <v>31.79</v>
      </c>
      <c r="Y41" s="103">
        <v>31.89</v>
      </c>
      <c r="Z41" s="103">
        <v>31.38</v>
      </c>
      <c r="AA41" s="103">
        <v>31.46</v>
      </c>
      <c r="AB41" s="101">
        <v>28782800</v>
      </c>
      <c r="AC41" s="100">
        <v>31.19</v>
      </c>
      <c r="AD41" s="2">
        <f t="shared" si="0"/>
        <v>0.51000000000000156</v>
      </c>
      <c r="AE41" s="138">
        <f t="shared" si="1"/>
        <v>-1.0783380907072648E-2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2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34.9236</v>
      </c>
      <c r="Q42" s="2"/>
      <c r="T42" s="91" t="s">
        <v>114</v>
      </c>
      <c r="W42" s="99">
        <v>42474</v>
      </c>
      <c r="X42" s="103">
        <v>31.78</v>
      </c>
      <c r="Y42" s="103">
        <v>31.89</v>
      </c>
      <c r="Z42" s="103">
        <v>31.55</v>
      </c>
      <c r="AA42" s="103">
        <v>31.8</v>
      </c>
      <c r="AB42" s="101">
        <v>21620900</v>
      </c>
      <c r="AC42" s="100">
        <v>31.53</v>
      </c>
      <c r="AD42" s="2">
        <f t="shared" si="0"/>
        <v>0.33999999999999986</v>
      </c>
      <c r="AE42" s="138">
        <f t="shared" si="1"/>
        <v>-1.0047095761381519E-2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2">
        <f t="shared" si="2"/>
        <v>3789.4300000000003</v>
      </c>
      <c r="L43" s="277"/>
      <c r="M43" s="277"/>
      <c r="O43" s="83">
        <v>1.08</v>
      </c>
      <c r="P43" s="83">
        <f t="shared" si="4"/>
        <v>34.603200000000001</v>
      </c>
      <c r="Q43" s="2"/>
      <c r="T43" s="97" t="s">
        <v>99</v>
      </c>
      <c r="U43" s="98">
        <v>31.89</v>
      </c>
      <c r="V43" s="444"/>
      <c r="W43" s="99">
        <v>42473</v>
      </c>
      <c r="X43" s="103">
        <v>31.97</v>
      </c>
      <c r="Y43" s="103">
        <v>32.18</v>
      </c>
      <c r="Z43" s="103">
        <v>31.95</v>
      </c>
      <c r="AA43" s="103">
        <v>32.130000000000003</v>
      </c>
      <c r="AB43" s="101">
        <v>19968100</v>
      </c>
      <c r="AC43" s="100">
        <v>31.85</v>
      </c>
      <c r="AD43" s="2">
        <f t="shared" si="0"/>
        <v>0.23000000000000043</v>
      </c>
      <c r="AE43" s="138">
        <f t="shared" si="1"/>
        <v>8.2304526748970819E-3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34.282800000000002</v>
      </c>
      <c r="Q44" s="2"/>
      <c r="T44" s="87" t="s">
        <v>100</v>
      </c>
      <c r="U44" s="88">
        <v>31.71</v>
      </c>
      <c r="V44" s="445"/>
      <c r="W44" s="99">
        <v>42472</v>
      </c>
      <c r="X44" s="103">
        <v>31.88</v>
      </c>
      <c r="Y44" s="103">
        <v>31.94</v>
      </c>
      <c r="Z44" s="103">
        <v>31.38</v>
      </c>
      <c r="AA44" s="103">
        <v>31.86</v>
      </c>
      <c r="AB44" s="101">
        <v>16774200</v>
      </c>
      <c r="AC44" s="100">
        <v>31.59</v>
      </c>
      <c r="AD44" s="2">
        <f t="shared" si="0"/>
        <v>0.56000000000000227</v>
      </c>
      <c r="AE44" s="138">
        <f t="shared" si="1"/>
        <v>6.050955414012682E-3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33.962400000000002</v>
      </c>
      <c r="Q45" s="2"/>
      <c r="T45" s="87" t="s">
        <v>101</v>
      </c>
      <c r="U45" s="88" t="s">
        <v>358</v>
      </c>
      <c r="V45" s="445"/>
      <c r="W45" s="99">
        <v>42471</v>
      </c>
      <c r="X45" s="103">
        <v>31.9</v>
      </c>
      <c r="Y45" s="103">
        <v>32.340000000000003</v>
      </c>
      <c r="Z45" s="103">
        <v>31.66</v>
      </c>
      <c r="AA45" s="103">
        <v>31.67</v>
      </c>
      <c r="AB45" s="101">
        <v>19707700</v>
      </c>
      <c r="AC45" s="100">
        <v>31.4</v>
      </c>
      <c r="AD45" s="2">
        <f t="shared" si="0"/>
        <v>0.68000000000000327</v>
      </c>
      <c r="AE45" s="138">
        <f t="shared" si="1"/>
        <v>1.2755102040815647E-3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33.642000000000003</v>
      </c>
      <c r="Q46" s="2"/>
      <c r="T46" s="87" t="s">
        <v>102</v>
      </c>
      <c r="U46" s="88" t="s">
        <v>359</v>
      </c>
      <c r="V46" s="445"/>
      <c r="W46" s="99">
        <v>42468</v>
      </c>
      <c r="X46" s="103">
        <v>31.76</v>
      </c>
      <c r="Y46" s="103">
        <v>32.020000000000003</v>
      </c>
      <c r="Z46" s="103">
        <v>31.48</v>
      </c>
      <c r="AA46" s="103">
        <v>31.63</v>
      </c>
      <c r="AB46" s="101">
        <v>17031900</v>
      </c>
      <c r="AC46" s="100">
        <v>31.36</v>
      </c>
      <c r="AD46" s="2">
        <f t="shared" si="0"/>
        <v>0.5400000000000027</v>
      </c>
      <c r="AE46" s="138">
        <f t="shared" si="1"/>
        <v>2.5575447570331811E-3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33.321600000000004</v>
      </c>
      <c r="Q47" s="2"/>
      <c r="T47" s="87" t="s">
        <v>103</v>
      </c>
      <c r="U47" s="88">
        <v>35.49</v>
      </c>
      <c r="V47" s="445"/>
      <c r="W47" s="99">
        <v>42467</v>
      </c>
      <c r="X47" s="103">
        <v>31.89</v>
      </c>
      <c r="Y47" s="103">
        <v>31.9</v>
      </c>
      <c r="Z47" s="103">
        <v>31.35</v>
      </c>
      <c r="AA47" s="103">
        <v>31.55</v>
      </c>
      <c r="AB47" s="101">
        <v>23738200</v>
      </c>
      <c r="AC47" s="100">
        <v>31.28</v>
      </c>
      <c r="AD47" s="2">
        <f t="shared" si="0"/>
        <v>0.54999999999999716</v>
      </c>
      <c r="AE47" s="138">
        <f t="shared" si="1"/>
        <v>-1.6661427224143321E-2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33.001199999999997</v>
      </c>
      <c r="Q48" s="2"/>
      <c r="T48" s="87" t="s">
        <v>104</v>
      </c>
      <c r="U48" s="88">
        <v>1.05568</v>
      </c>
      <c r="V48" s="445"/>
      <c r="W48" s="99">
        <v>42466</v>
      </c>
      <c r="X48" s="103">
        <v>31.97</v>
      </c>
      <c r="Y48" s="103">
        <v>32.229999999999997</v>
      </c>
      <c r="Z48" s="103">
        <v>31.77</v>
      </c>
      <c r="AA48" s="103">
        <v>32.08</v>
      </c>
      <c r="AB48" s="101">
        <v>15740600</v>
      </c>
      <c r="AC48" s="100">
        <v>31.81</v>
      </c>
      <c r="AD48" s="2">
        <f t="shared" si="0"/>
        <v>0.4599999999999973</v>
      </c>
      <c r="AE48" s="138">
        <f t="shared" si="1"/>
        <v>5.6907998735378218E-3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32.680799999999998</v>
      </c>
      <c r="Q49" s="2"/>
      <c r="T49" s="87" t="s">
        <v>124</v>
      </c>
      <c r="U49" s="89" t="s">
        <v>234</v>
      </c>
      <c r="V49" s="446"/>
      <c r="W49" s="99">
        <v>42465</v>
      </c>
      <c r="X49" s="103">
        <v>31.89</v>
      </c>
      <c r="Y49" s="103">
        <v>32.119999999999997</v>
      </c>
      <c r="Z49" s="103">
        <v>31.72</v>
      </c>
      <c r="AA49" s="103">
        <v>31.9</v>
      </c>
      <c r="AB49" s="101">
        <v>20080000</v>
      </c>
      <c r="AC49" s="100">
        <v>31.63</v>
      </c>
      <c r="AD49" s="2">
        <f t="shared" si="0"/>
        <v>0.39999999999999858</v>
      </c>
      <c r="AE49" s="138">
        <f t="shared" si="1"/>
        <v>-3.1515915537346784E-3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32.360399999999998</v>
      </c>
      <c r="Q50" s="2"/>
      <c r="T50" s="87"/>
      <c r="U50" s="88"/>
      <c r="V50" s="445"/>
      <c r="W50" s="99">
        <v>42464</v>
      </c>
      <c r="X50" s="103">
        <v>32.200000000000003</v>
      </c>
      <c r="Y50" s="103">
        <v>32.380000000000003</v>
      </c>
      <c r="Z50" s="103">
        <v>31.74</v>
      </c>
      <c r="AA50" s="103">
        <v>32</v>
      </c>
      <c r="AB50" s="101">
        <v>21581600</v>
      </c>
      <c r="AC50" s="100">
        <v>31.73</v>
      </c>
      <c r="AD50" s="2">
        <f t="shared" si="0"/>
        <v>0.64000000000000412</v>
      </c>
      <c r="AE50" s="138">
        <f t="shared" si="1"/>
        <v>-1.3677339135840905E-2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32.04</v>
      </c>
      <c r="Q51" s="2"/>
      <c r="T51" s="87" t="s">
        <v>106</v>
      </c>
      <c r="U51" s="88" t="s">
        <v>360</v>
      </c>
      <c r="V51" s="445"/>
      <c r="W51" s="99">
        <v>42461</v>
      </c>
      <c r="X51" s="103">
        <v>32.270000000000003</v>
      </c>
      <c r="Y51" s="103">
        <v>32.47</v>
      </c>
      <c r="Z51" s="103">
        <v>32.1</v>
      </c>
      <c r="AA51" s="103">
        <v>32.450000000000003</v>
      </c>
      <c r="AB51" s="101">
        <v>18049700</v>
      </c>
      <c r="AC51" s="100">
        <v>32.17</v>
      </c>
      <c r="AD51" s="2">
        <f t="shared" si="0"/>
        <v>0.36999999999999744</v>
      </c>
      <c r="AE51" s="138">
        <f t="shared" si="1"/>
        <v>3.1181789834737739E-3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31.7196</v>
      </c>
      <c r="Q52" s="2"/>
      <c r="T52" s="87" t="s">
        <v>107</v>
      </c>
      <c r="U52" s="88" t="s">
        <v>196</v>
      </c>
      <c r="V52" s="445"/>
      <c r="W52" s="99">
        <v>42460</v>
      </c>
      <c r="X52" s="103">
        <v>32.53</v>
      </c>
      <c r="Y52" s="103">
        <v>32.659999999999997</v>
      </c>
      <c r="Z52" s="103">
        <v>32.32</v>
      </c>
      <c r="AA52" s="103">
        <v>32.35</v>
      </c>
      <c r="AB52" s="101">
        <v>17880000</v>
      </c>
      <c r="AC52" s="100">
        <v>32.07</v>
      </c>
      <c r="AD52" s="2">
        <f t="shared" si="0"/>
        <v>0.33999999999999631</v>
      </c>
      <c r="AE52" s="138">
        <f t="shared" si="1"/>
        <v>-1.1100832562442209E-2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31.399199999999997</v>
      </c>
      <c r="Q53" s="2"/>
      <c r="T53" s="87" t="s">
        <v>108</v>
      </c>
      <c r="U53" s="90">
        <v>11276774</v>
      </c>
      <c r="V53" s="447"/>
      <c r="W53" s="99">
        <v>42459</v>
      </c>
      <c r="X53" s="103">
        <v>32.450000000000003</v>
      </c>
      <c r="Y53" s="103">
        <v>32.75</v>
      </c>
      <c r="Z53" s="103">
        <v>32.29</v>
      </c>
      <c r="AA53" s="103">
        <v>32.71</v>
      </c>
      <c r="AB53" s="101">
        <v>16598000</v>
      </c>
      <c r="AC53" s="100">
        <v>32.43</v>
      </c>
      <c r="AD53" s="2">
        <f t="shared" si="0"/>
        <v>0.46000000000000085</v>
      </c>
      <c r="AE53" s="138">
        <f t="shared" si="1"/>
        <v>1.0280373831775602E-2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31.078799999999998</v>
      </c>
      <c r="T54" s="87" t="s">
        <v>111</v>
      </c>
      <c r="U54" s="90">
        <v>21523400</v>
      </c>
      <c r="V54" s="447"/>
      <c r="W54" s="99">
        <v>42458</v>
      </c>
      <c r="X54" s="103">
        <v>31.93</v>
      </c>
      <c r="Y54" s="103">
        <v>32.44</v>
      </c>
      <c r="Z54" s="103">
        <v>31.73</v>
      </c>
      <c r="AA54" s="103">
        <v>32.380000000000003</v>
      </c>
      <c r="AB54" s="101">
        <v>15313200</v>
      </c>
      <c r="AC54" s="100">
        <v>32.1</v>
      </c>
      <c r="AD54" s="2">
        <f t="shared" si="0"/>
        <v>0.7099999999999973</v>
      </c>
      <c r="AE54" s="138">
        <f t="shared" si="1"/>
        <v>1.48593107809043E-2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30.758399999999998</v>
      </c>
      <c r="T55" s="87" t="s">
        <v>109</v>
      </c>
      <c r="U55" s="88" t="s">
        <v>361</v>
      </c>
      <c r="V55" s="445"/>
      <c r="W55" s="99">
        <v>42457</v>
      </c>
      <c r="X55" s="103">
        <v>31.87</v>
      </c>
      <c r="Y55" s="103">
        <v>32</v>
      </c>
      <c r="Z55" s="103">
        <v>31.62</v>
      </c>
      <c r="AA55" s="103">
        <v>31.9</v>
      </c>
      <c r="AB55" s="101">
        <v>11433000</v>
      </c>
      <c r="AC55" s="100">
        <v>31.63</v>
      </c>
      <c r="AD55" s="2">
        <f t="shared" si="0"/>
        <v>0.37999999999999901</v>
      </c>
      <c r="AE55" s="138">
        <f t="shared" si="1"/>
        <v>6.3271116735208466E-4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30.437999999999999</v>
      </c>
      <c r="T56" s="87" t="s">
        <v>112</v>
      </c>
      <c r="U56" s="88">
        <v>13.64</v>
      </c>
      <c r="V56" s="445"/>
      <c r="W56" s="99">
        <v>42453</v>
      </c>
      <c r="X56" s="103">
        <v>31.87</v>
      </c>
      <c r="Y56" s="103">
        <v>31.95</v>
      </c>
      <c r="Z56" s="103">
        <v>31.7</v>
      </c>
      <c r="AA56" s="103">
        <v>31.88</v>
      </c>
      <c r="AB56" s="101">
        <v>14211900</v>
      </c>
      <c r="AC56" s="100">
        <v>31.61</v>
      </c>
      <c r="AD56" s="2">
        <f t="shared" si="0"/>
        <v>0.25</v>
      </c>
      <c r="AE56" s="138">
        <f t="shared" si="1"/>
        <v>-3.7819098644815696E-3</v>
      </c>
    </row>
    <row r="57" spans="1:31" x14ac:dyDescent="0.25">
      <c r="O57" s="83">
        <v>0.94</v>
      </c>
      <c r="P57" s="83">
        <f t="shared" si="4"/>
        <v>30.117599999999996</v>
      </c>
      <c r="T57" s="87" t="s">
        <v>113</v>
      </c>
      <c r="U57" s="88">
        <v>2.34</v>
      </c>
      <c r="V57" s="445"/>
      <c r="W57" s="99">
        <v>42452</v>
      </c>
      <c r="X57" s="103">
        <v>32.47</v>
      </c>
      <c r="Y57" s="103">
        <v>32.47</v>
      </c>
      <c r="Z57" s="103">
        <v>31.98</v>
      </c>
      <c r="AA57" s="103">
        <v>32</v>
      </c>
      <c r="AB57" s="101">
        <v>18765300</v>
      </c>
      <c r="AC57" s="100">
        <v>31.73</v>
      </c>
      <c r="AD57" s="2">
        <f t="shared" si="0"/>
        <v>0.48999999999999844</v>
      </c>
      <c r="AE57" s="138">
        <f t="shared" si="1"/>
        <v>-9.6754057428214413E-3</v>
      </c>
    </row>
    <row r="58" spans="1:31" x14ac:dyDescent="0.25">
      <c r="O58" s="83">
        <v>0.93</v>
      </c>
      <c r="P58" s="83">
        <f t="shared" si="4"/>
        <v>29.7972</v>
      </c>
      <c r="T58" s="87" t="s">
        <v>110</v>
      </c>
      <c r="U58" s="88" t="s">
        <v>362</v>
      </c>
      <c r="V58" s="445"/>
      <c r="W58" s="99">
        <v>42451</v>
      </c>
      <c r="X58" s="103">
        <v>32.159999999999997</v>
      </c>
      <c r="Y58" s="103">
        <v>32.46</v>
      </c>
      <c r="Z58" s="103">
        <v>31.95</v>
      </c>
      <c r="AA58" s="103">
        <v>32.32</v>
      </c>
      <c r="AB58" s="101">
        <v>22200400</v>
      </c>
      <c r="AC58" s="100">
        <v>32.04</v>
      </c>
      <c r="AD58" s="2">
        <f t="shared" si="0"/>
        <v>0.51000000000000156</v>
      </c>
      <c r="AE58" s="138">
        <f t="shared" si="1"/>
        <v>-6.2383031815360646E-4</v>
      </c>
    </row>
    <row r="59" spans="1:31" x14ac:dyDescent="0.25">
      <c r="O59" s="83">
        <v>0.92</v>
      </c>
      <c r="P59" s="83">
        <f t="shared" si="4"/>
        <v>29.476800000000001</v>
      </c>
      <c r="W59" s="99">
        <v>42450</v>
      </c>
      <c r="X59" s="103">
        <v>32.229999999999997</v>
      </c>
      <c r="Y59" s="103">
        <v>32.42</v>
      </c>
      <c r="Z59" s="103">
        <v>31.95</v>
      </c>
      <c r="AA59" s="103">
        <v>32.340000000000003</v>
      </c>
      <c r="AB59" s="101">
        <v>21760900</v>
      </c>
      <c r="AC59" s="100">
        <v>32.06</v>
      </c>
      <c r="AD59" s="2">
        <f t="shared" si="0"/>
        <v>0.47000000000000242</v>
      </c>
      <c r="AE59" s="138">
        <f t="shared" si="1"/>
        <v>-1.0493827160493741E-2</v>
      </c>
    </row>
    <row r="60" spans="1:31" x14ac:dyDescent="0.25">
      <c r="O60" s="83">
        <v>0.91</v>
      </c>
      <c r="P60" s="83">
        <f t="shared" si="4"/>
        <v>29.156400000000001</v>
      </c>
      <c r="W60" s="99">
        <v>42447</v>
      </c>
      <c r="X60" s="103">
        <v>32.159999999999997</v>
      </c>
      <c r="Y60" s="103">
        <v>32.69</v>
      </c>
      <c r="Z60" s="103">
        <v>32.06</v>
      </c>
      <c r="AA60" s="103">
        <v>32.68</v>
      </c>
      <c r="AB60" s="101">
        <v>49934200</v>
      </c>
      <c r="AC60" s="100">
        <v>32.4</v>
      </c>
      <c r="AD60" s="2">
        <f t="shared" si="0"/>
        <v>0.62999999999999545</v>
      </c>
      <c r="AE60" s="138">
        <f t="shared" si="1"/>
        <v>2.1759697256385824E-2</v>
      </c>
    </row>
    <row r="61" spans="1:31" x14ac:dyDescent="0.25">
      <c r="O61" s="83">
        <v>0.9</v>
      </c>
      <c r="P61" s="83">
        <f t="shared" si="4"/>
        <v>28.835999999999999</v>
      </c>
      <c r="W61" s="99">
        <v>42446</v>
      </c>
      <c r="X61" s="103">
        <v>31.76</v>
      </c>
      <c r="Y61" s="103">
        <v>32.17</v>
      </c>
      <c r="Z61" s="103">
        <v>31.7</v>
      </c>
      <c r="AA61" s="103">
        <v>31.98</v>
      </c>
      <c r="AB61" s="101">
        <v>22865300</v>
      </c>
      <c r="AC61" s="100">
        <v>31.71</v>
      </c>
      <c r="AD61" s="2">
        <f t="shared" si="0"/>
        <v>0.47000000000000242</v>
      </c>
      <c r="AE61" s="138">
        <f t="shared" si="1"/>
        <v>9.2297899427116192E-3</v>
      </c>
    </row>
    <row r="62" spans="1:31" x14ac:dyDescent="0.25">
      <c r="W62" s="99">
        <v>42445</v>
      </c>
      <c r="X62" s="103">
        <v>31.49</v>
      </c>
      <c r="Y62" s="103">
        <v>31.8</v>
      </c>
      <c r="Z62" s="103">
        <v>31.17</v>
      </c>
      <c r="AA62" s="103">
        <v>31.69</v>
      </c>
      <c r="AB62" s="101">
        <v>26298400</v>
      </c>
      <c r="AC62" s="100">
        <v>31.42</v>
      </c>
      <c r="AD62" s="2">
        <f t="shared" si="0"/>
        <v>0.62999999999999901</v>
      </c>
      <c r="AE62" s="138">
        <f t="shared" si="1"/>
        <v>1.274697259400881E-3</v>
      </c>
    </row>
    <row r="63" spans="1:31" x14ac:dyDescent="0.25">
      <c r="W63" s="99">
        <v>42444</v>
      </c>
      <c r="X63" s="103">
        <v>31.34</v>
      </c>
      <c r="Y63" s="103">
        <v>31.65</v>
      </c>
      <c r="Z63" s="103">
        <v>31.06</v>
      </c>
      <c r="AA63" s="103">
        <v>31.65</v>
      </c>
      <c r="AB63" s="101">
        <v>16927700</v>
      </c>
      <c r="AC63" s="100">
        <v>31.38</v>
      </c>
      <c r="AD63" s="2">
        <f t="shared" si="0"/>
        <v>0.58999999999999986</v>
      </c>
      <c r="AE63" s="138">
        <f t="shared" si="1"/>
        <v>7.0603337612322736E-3</v>
      </c>
    </row>
    <row r="64" spans="1:31" x14ac:dyDescent="0.25">
      <c r="W64" s="99">
        <v>42443</v>
      </c>
      <c r="X64" s="103">
        <v>31.66</v>
      </c>
      <c r="Y64" s="103">
        <v>31.69</v>
      </c>
      <c r="Z64" s="103">
        <v>31.3</v>
      </c>
      <c r="AA64" s="103">
        <v>31.43</v>
      </c>
      <c r="AB64" s="101">
        <v>17438600</v>
      </c>
      <c r="AC64" s="100">
        <v>31.16</v>
      </c>
      <c r="AD64" s="2">
        <f t="shared" si="0"/>
        <v>0.39000000000000057</v>
      </c>
      <c r="AE64" s="138">
        <f t="shared" si="1"/>
        <v>-1.0479517307081521E-2</v>
      </c>
    </row>
    <row r="65" spans="23:31" x14ac:dyDescent="0.25">
      <c r="W65" s="99">
        <v>42440</v>
      </c>
      <c r="X65" s="103">
        <v>31.67</v>
      </c>
      <c r="Y65" s="103">
        <v>31.79</v>
      </c>
      <c r="Z65" s="103">
        <v>31.53</v>
      </c>
      <c r="AA65" s="103">
        <v>31.76</v>
      </c>
      <c r="AB65" s="101">
        <v>22811200</v>
      </c>
      <c r="AC65" s="100">
        <v>31.49</v>
      </c>
      <c r="AD65" s="2">
        <f t="shared" si="0"/>
        <v>0.25999999999999801</v>
      </c>
      <c r="AE65" s="138">
        <f t="shared" si="1"/>
        <v>1.6462233699160667E-2</v>
      </c>
    </row>
    <row r="66" spans="23:31" x14ac:dyDescent="0.25">
      <c r="W66" s="99">
        <v>42439</v>
      </c>
      <c r="X66" s="103">
        <v>31.14</v>
      </c>
      <c r="Y66" s="103">
        <v>31.4</v>
      </c>
      <c r="Z66" s="103">
        <v>30.38</v>
      </c>
      <c r="AA66" s="103">
        <v>31.25</v>
      </c>
      <c r="AB66" s="101">
        <v>29584800</v>
      </c>
      <c r="AC66" s="100">
        <v>30.98</v>
      </c>
      <c r="AD66" s="2">
        <f t="shared" si="0"/>
        <v>1.0199999999999996</v>
      </c>
      <c r="AE66" s="138">
        <f t="shared" si="1"/>
        <v>1.2087553087226421E-2</v>
      </c>
    </row>
    <row r="67" spans="23:31" x14ac:dyDescent="0.25">
      <c r="W67" s="99">
        <v>42438</v>
      </c>
      <c r="X67" s="103">
        <v>30.83</v>
      </c>
      <c r="Y67" s="103">
        <v>31.04</v>
      </c>
      <c r="Z67" s="103">
        <v>30.67</v>
      </c>
      <c r="AA67" s="103">
        <v>30.87</v>
      </c>
      <c r="AB67" s="101">
        <v>14707800</v>
      </c>
      <c r="AC67" s="100">
        <v>30.61</v>
      </c>
      <c r="AD67" s="2">
        <f>Y67-Z67</f>
        <v>0.36999999999999744</v>
      </c>
      <c r="AE67" s="138">
        <f>AC67/AC68-1</f>
        <v>1.0231023102310166E-2</v>
      </c>
    </row>
    <row r="68" spans="23:31" x14ac:dyDescent="0.25">
      <c r="W68" s="99">
        <v>42437</v>
      </c>
      <c r="X68" s="103">
        <v>30.83</v>
      </c>
      <c r="Y68" s="103">
        <v>30.88</v>
      </c>
      <c r="Z68" s="103">
        <v>30.38</v>
      </c>
      <c r="AA68" s="103">
        <v>30.56</v>
      </c>
      <c r="AB68" s="101">
        <v>19104900</v>
      </c>
      <c r="AC68" s="100">
        <v>30.3</v>
      </c>
      <c r="AD68" s="2">
        <f>Y68-Z68</f>
        <v>0.5</v>
      </c>
      <c r="AE68" s="138" t="e">
        <f>AC68/AC69-1</f>
        <v>#DIV/0!</v>
      </c>
    </row>
    <row r="69" spans="23:31" x14ac:dyDescent="0.25">
      <c r="W69" s="99" t="s">
        <v>123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5" priority="7">
      <formula>F21&gt;0</formula>
    </cfRule>
    <cfRule type="expression" dxfId="414" priority="8">
      <formula>F21&lt;0</formula>
    </cfRule>
  </conditionalFormatting>
  <conditionalFormatting sqref="F22">
    <cfRule type="expression" dxfId="413" priority="5">
      <formula>F22&gt;0</formula>
    </cfRule>
    <cfRule type="expression" dxfId="412" priority="6">
      <formula>F22&lt;0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91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90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115</v>
      </c>
      <c r="X1" s="126" t="s">
        <v>116</v>
      </c>
      <c r="Y1" s="126" t="s">
        <v>117</v>
      </c>
      <c r="Z1" s="126" t="s">
        <v>118</v>
      </c>
      <c r="AA1" s="126" t="s">
        <v>119</v>
      </c>
      <c r="AB1" s="125" t="s">
        <v>120</v>
      </c>
      <c r="AC1" s="126" t="s">
        <v>121</v>
      </c>
      <c r="AD1" s="47" t="s">
        <v>128</v>
      </c>
      <c r="AE1" s="47" t="s">
        <v>129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42530</v>
      </c>
      <c r="X2" s="41">
        <v>60.72</v>
      </c>
      <c r="Y2" s="41">
        <v>61.73</v>
      </c>
      <c r="Z2" s="41">
        <v>60.35</v>
      </c>
      <c r="AA2" s="41">
        <v>60.38</v>
      </c>
      <c r="AB2" s="104">
        <v>2294100</v>
      </c>
      <c r="AC2" s="41">
        <v>60.38</v>
      </c>
      <c r="AD2" s="2">
        <f>Y2-Z2</f>
        <v>1.3799999999999955</v>
      </c>
      <c r="AE2" s="138">
        <f>AC2/AC3-1</f>
        <v>-2.3924991917232408E-2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5"/>
      <c r="I3" s="75"/>
      <c r="J3" s="75"/>
      <c r="K3" s="75"/>
      <c r="L3" s="74"/>
      <c r="M3" s="3"/>
      <c r="O3" s="11" t="s">
        <v>58</v>
      </c>
      <c r="Q3" s="80">
        <f>IF(Q2=0, Q4, (F18-K18-M18)/Q2)</f>
        <v>57.7</v>
      </c>
      <c r="W3" s="110">
        <v>42529</v>
      </c>
      <c r="X3" s="41">
        <v>62.23</v>
      </c>
      <c r="Y3" s="41">
        <v>63</v>
      </c>
      <c r="Z3" s="41">
        <v>61.22</v>
      </c>
      <c r="AA3" s="41">
        <v>61.86</v>
      </c>
      <c r="AB3" s="104">
        <v>2684000</v>
      </c>
      <c r="AC3" s="41">
        <v>61.86</v>
      </c>
      <c r="AD3" s="2">
        <f t="shared" ref="AD3:AD66" si="0">Y3-Z3</f>
        <v>1.7800000000000011</v>
      </c>
      <c r="AE3" s="138">
        <f t="shared" ref="AE3:AE66" si="1">AC3/AC4-1</f>
        <v>4.7100860808835243E-3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57.7</v>
      </c>
      <c r="T4" s="124"/>
      <c r="U4" s="30"/>
      <c r="V4" s="35"/>
      <c r="W4" s="110">
        <v>42528</v>
      </c>
      <c r="X4" s="41">
        <v>60.91</v>
      </c>
      <c r="Y4" s="41">
        <v>61.76</v>
      </c>
      <c r="Z4" s="41">
        <v>60.2</v>
      </c>
      <c r="AA4" s="41">
        <v>61.57</v>
      </c>
      <c r="AB4" s="104">
        <v>3349600</v>
      </c>
      <c r="AC4" s="41">
        <v>61.57</v>
      </c>
      <c r="AD4" s="2">
        <f t="shared" si="0"/>
        <v>1.5599999999999952</v>
      </c>
      <c r="AE4" s="138">
        <f t="shared" si="1"/>
        <v>2.0892057701873634E-2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42527</v>
      </c>
      <c r="X5" s="41">
        <v>58.95</v>
      </c>
      <c r="Y5" s="41">
        <v>60.37</v>
      </c>
      <c r="Z5" s="41">
        <v>58.59</v>
      </c>
      <c r="AA5" s="41">
        <v>60.31</v>
      </c>
      <c r="AB5" s="104">
        <v>2925300</v>
      </c>
      <c r="AC5" s="41">
        <v>60.31</v>
      </c>
      <c r="AD5" s="2">
        <f t="shared" si="0"/>
        <v>1.779999999999994</v>
      </c>
      <c r="AE5" s="138">
        <f t="shared" si="1"/>
        <v>3.3413296778615598E-2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42524</v>
      </c>
      <c r="X6" s="41">
        <v>59.33</v>
      </c>
      <c r="Y6" s="41">
        <v>59.74</v>
      </c>
      <c r="Z6" s="41">
        <v>58.13</v>
      </c>
      <c r="AA6" s="41">
        <v>58.36</v>
      </c>
      <c r="AB6" s="104">
        <v>2075100</v>
      </c>
      <c r="AC6" s="41">
        <v>58.36</v>
      </c>
      <c r="AD6" s="2">
        <f t="shared" si="0"/>
        <v>1.6099999999999994</v>
      </c>
      <c r="AE6" s="138">
        <f t="shared" si="1"/>
        <v>-1.4688502448083729E-2</v>
      </c>
      <c r="AK6" s="246"/>
      <c r="AN6" s="246"/>
    </row>
    <row r="7" spans="1:40" ht="15.75" x14ac:dyDescent="0.25">
      <c r="O7" s="11" t="s">
        <v>205</v>
      </c>
      <c r="Q7" s="2">
        <f>Q10+Q8</f>
        <v>3178.8000000000466</v>
      </c>
      <c r="R7" s="197"/>
      <c r="W7" s="110">
        <v>42523</v>
      </c>
      <c r="X7" s="41">
        <v>58.24</v>
      </c>
      <c r="Y7" s="41">
        <v>59.23</v>
      </c>
      <c r="Z7" s="41">
        <v>57.8</v>
      </c>
      <c r="AA7" s="41">
        <v>59.23</v>
      </c>
      <c r="AB7" s="104">
        <v>2448600</v>
      </c>
      <c r="AC7" s="41">
        <v>59.23</v>
      </c>
      <c r="AD7" s="2">
        <f t="shared" si="0"/>
        <v>1.4299999999999997</v>
      </c>
      <c r="AE7" s="138">
        <f t="shared" si="1"/>
        <v>5.2613713509843674E-3</v>
      </c>
    </row>
    <row r="8" spans="1:40" x14ac:dyDescent="0.25">
      <c r="O8" s="11" t="s">
        <v>210</v>
      </c>
      <c r="P8" s="34"/>
      <c r="Q8" s="2">
        <f>K18+M18-F18+Q2*Q4</f>
        <v>0</v>
      </c>
      <c r="W8" s="110">
        <v>42522</v>
      </c>
      <c r="X8" s="41">
        <v>59.93</v>
      </c>
      <c r="Y8" s="41">
        <v>59.93</v>
      </c>
      <c r="Z8" s="41">
        <v>57.67</v>
      </c>
      <c r="AA8" s="41">
        <v>58.92</v>
      </c>
      <c r="AB8" s="104">
        <v>3276400</v>
      </c>
      <c r="AC8" s="41">
        <v>58.92</v>
      </c>
      <c r="AD8" s="2">
        <f t="shared" si="0"/>
        <v>2.259999999999998</v>
      </c>
      <c r="AE8" s="138">
        <f t="shared" si="1"/>
        <v>-1.6852995161021123E-2</v>
      </c>
    </row>
    <row r="9" spans="1:40" x14ac:dyDescent="0.25">
      <c r="O9" s="11" t="s">
        <v>282</v>
      </c>
      <c r="Q9" s="138">
        <f>IF(Q2=0, 0, Q8/Q6)</f>
        <v>0</v>
      </c>
      <c r="W9" s="110">
        <v>42521</v>
      </c>
      <c r="X9" s="41">
        <v>60.44</v>
      </c>
      <c r="Y9" s="41">
        <v>61.12</v>
      </c>
      <c r="Z9" s="41">
        <v>59.56</v>
      </c>
      <c r="AA9" s="41">
        <v>59.93</v>
      </c>
      <c r="AB9" s="104">
        <v>2549600</v>
      </c>
      <c r="AC9" s="41">
        <v>59.93</v>
      </c>
      <c r="AD9" s="2">
        <f t="shared" si="0"/>
        <v>1.5599999999999952</v>
      </c>
      <c r="AE9" s="138">
        <f t="shared" si="1"/>
        <v>-4.9809065249875051E-3</v>
      </c>
    </row>
    <row r="10" spans="1:40" x14ac:dyDescent="0.25">
      <c r="O10" s="11" t="s">
        <v>281</v>
      </c>
      <c r="P10" s="34"/>
      <c r="Q10" s="2">
        <f>M75</f>
        <v>3178.8000000000466</v>
      </c>
      <c r="W10" s="110">
        <v>42517</v>
      </c>
      <c r="X10" s="41">
        <v>59.94</v>
      </c>
      <c r="Y10" s="41">
        <v>61.17</v>
      </c>
      <c r="Z10" s="41">
        <v>59.46</v>
      </c>
      <c r="AA10" s="41">
        <v>60.23</v>
      </c>
      <c r="AB10" s="104">
        <v>3747200</v>
      </c>
      <c r="AC10" s="41">
        <v>60.23</v>
      </c>
      <c r="AD10" s="2">
        <f t="shared" si="0"/>
        <v>1.7100000000000009</v>
      </c>
      <c r="AE10" s="138">
        <f t="shared" si="1"/>
        <v>-3.4745201853078056E-3</v>
      </c>
    </row>
    <row r="11" spans="1:40" x14ac:dyDescent="0.25">
      <c r="O11" s="11" t="s">
        <v>197</v>
      </c>
      <c r="P11" s="34"/>
      <c r="Q11" s="138">
        <f>VALUE(TRIM(CLEAN(MID(U58, FIND("(", U58)+1, 5))))</f>
        <v>1.66E-2</v>
      </c>
      <c r="T11" s="19"/>
      <c r="W11" s="110">
        <v>42516</v>
      </c>
      <c r="X11" s="41">
        <v>61.51</v>
      </c>
      <c r="Y11" s="41">
        <v>62</v>
      </c>
      <c r="Z11" s="41">
        <v>60.4</v>
      </c>
      <c r="AA11" s="41">
        <v>60.44</v>
      </c>
      <c r="AB11" s="104">
        <v>3345700</v>
      </c>
      <c r="AC11" s="41">
        <v>60.44</v>
      </c>
      <c r="AD11" s="2">
        <f t="shared" si="0"/>
        <v>1.6000000000000014</v>
      </c>
      <c r="AE11" s="138">
        <f t="shared" si="1"/>
        <v>-3.2981530343008103E-3</v>
      </c>
    </row>
    <row r="12" spans="1:40" x14ac:dyDescent="0.25">
      <c r="T12" s="19"/>
      <c r="W12" s="110">
        <v>42515</v>
      </c>
      <c r="X12" s="41">
        <v>58.78</v>
      </c>
      <c r="Y12" s="41">
        <v>60.93</v>
      </c>
      <c r="Z12" s="41">
        <v>58.78</v>
      </c>
      <c r="AA12" s="41">
        <v>60.64</v>
      </c>
      <c r="AB12" s="104">
        <v>3708700</v>
      </c>
      <c r="AC12" s="41">
        <v>60.64</v>
      </c>
      <c r="AD12" s="2">
        <f t="shared" si="0"/>
        <v>2.1499999999999986</v>
      </c>
      <c r="AE12" s="138">
        <f t="shared" si="1"/>
        <v>4.1924398625429404E-2</v>
      </c>
    </row>
    <row r="13" spans="1:40" x14ac:dyDescent="0.25">
      <c r="W13" s="110">
        <v>42514</v>
      </c>
      <c r="X13" s="41">
        <v>58.93</v>
      </c>
      <c r="Y13" s="41">
        <v>58.99</v>
      </c>
      <c r="Z13" s="41">
        <v>57.8</v>
      </c>
      <c r="AA13" s="41">
        <v>58.2</v>
      </c>
      <c r="AB13" s="104">
        <v>2311700</v>
      </c>
      <c r="AC13" s="41">
        <v>58.2</v>
      </c>
      <c r="AD13" s="2">
        <f t="shared" si="0"/>
        <v>1.1900000000000048</v>
      </c>
      <c r="AE13" s="138">
        <f t="shared" si="1"/>
        <v>-6.6564260112647045E-3</v>
      </c>
    </row>
    <row r="14" spans="1:40" x14ac:dyDescent="0.25">
      <c r="W14" s="110">
        <v>42513</v>
      </c>
      <c r="X14" s="41">
        <v>56.96</v>
      </c>
      <c r="Y14" s="41">
        <v>59.09</v>
      </c>
      <c r="Z14" s="41">
        <v>56.62</v>
      </c>
      <c r="AA14" s="41">
        <v>58.59</v>
      </c>
      <c r="AB14" s="104">
        <v>2546800</v>
      </c>
      <c r="AC14" s="41">
        <v>58.59</v>
      </c>
      <c r="AD14" s="2">
        <f t="shared" si="0"/>
        <v>2.470000000000006</v>
      </c>
      <c r="AE14" s="138">
        <f t="shared" si="1"/>
        <v>1.6129032258064724E-2</v>
      </c>
    </row>
    <row r="15" spans="1:40" x14ac:dyDescent="0.25">
      <c r="W15" s="110">
        <v>42510</v>
      </c>
      <c r="X15" s="41">
        <v>57.55</v>
      </c>
      <c r="Y15" s="41">
        <v>57.95</v>
      </c>
      <c r="Z15" s="41">
        <v>56.55</v>
      </c>
      <c r="AA15" s="41">
        <v>57.66</v>
      </c>
      <c r="AB15" s="104">
        <v>2738100</v>
      </c>
      <c r="AC15" s="41">
        <v>57.66</v>
      </c>
      <c r="AD15" s="2">
        <f t="shared" si="0"/>
        <v>1.4000000000000057</v>
      </c>
      <c r="AE15" s="138">
        <f t="shared" si="1"/>
        <v>6.9856793573175313E-3</v>
      </c>
    </row>
    <row r="16" spans="1:40" x14ac:dyDescent="0.25">
      <c r="W16" s="110">
        <v>42509</v>
      </c>
      <c r="X16" s="41">
        <v>57.01</v>
      </c>
      <c r="Y16" s="41">
        <v>57.54</v>
      </c>
      <c r="Z16" s="41">
        <v>55.54</v>
      </c>
      <c r="AA16" s="41">
        <v>57.26</v>
      </c>
      <c r="AB16" s="104">
        <v>3750300</v>
      </c>
      <c r="AC16" s="41">
        <v>57.26</v>
      </c>
      <c r="AD16" s="2">
        <f t="shared" si="0"/>
        <v>2</v>
      </c>
      <c r="AE16" s="138">
        <f t="shared" si="1"/>
        <v>-1.2077294685990392E-2</v>
      </c>
    </row>
    <row r="17" spans="1:31" x14ac:dyDescent="0.25">
      <c r="C17" s="4"/>
      <c r="D17" s="254"/>
      <c r="E17" s="3"/>
      <c r="F17" s="3"/>
      <c r="W17" s="110">
        <v>42508</v>
      </c>
      <c r="X17" s="41">
        <v>57.73</v>
      </c>
      <c r="Y17" s="41">
        <v>58.51</v>
      </c>
      <c r="Z17" s="41">
        <v>57.33</v>
      </c>
      <c r="AA17" s="41">
        <v>57.96</v>
      </c>
      <c r="AB17" s="104">
        <v>3994600</v>
      </c>
      <c r="AC17" s="41">
        <v>57.96</v>
      </c>
      <c r="AD17" s="2">
        <f t="shared" si="0"/>
        <v>1.1799999999999997</v>
      </c>
      <c r="AE17" s="138">
        <f t="shared" si="1"/>
        <v>5.202913631633832E-3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42507</v>
      </c>
      <c r="X18" s="41">
        <v>58.3</v>
      </c>
      <c r="Y18" s="41">
        <v>59.01</v>
      </c>
      <c r="Z18" s="41">
        <v>57.36</v>
      </c>
      <c r="AA18" s="41">
        <v>57.66</v>
      </c>
      <c r="AB18" s="104">
        <v>4640400</v>
      </c>
      <c r="AC18" s="41">
        <v>57.66</v>
      </c>
      <c r="AD18" s="2">
        <f t="shared" si="0"/>
        <v>1.6499999999999986</v>
      </c>
      <c r="AE18" s="138">
        <f t="shared" si="1"/>
        <v>-1.300924340979126E-2</v>
      </c>
    </row>
    <row r="19" spans="1:31" x14ac:dyDescent="0.25">
      <c r="W19" s="110">
        <v>42506</v>
      </c>
      <c r="X19" s="41">
        <v>58.82</v>
      </c>
      <c r="Y19" s="41">
        <v>59.72</v>
      </c>
      <c r="Z19" s="41">
        <v>58.2</v>
      </c>
      <c r="AA19" s="41">
        <v>58.42</v>
      </c>
      <c r="AB19" s="104">
        <v>3322800</v>
      </c>
      <c r="AC19" s="41">
        <v>58.42</v>
      </c>
      <c r="AD19" s="2">
        <f t="shared" si="0"/>
        <v>1.519999999999996</v>
      </c>
      <c r="AE19" s="138">
        <f t="shared" si="1"/>
        <v>1.1426592797783908E-2</v>
      </c>
    </row>
    <row r="20" spans="1:31" x14ac:dyDescent="0.25">
      <c r="B20" s="199" t="s">
        <v>115</v>
      </c>
      <c r="C20" s="199" t="s">
        <v>154</v>
      </c>
      <c r="D20" s="209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J20" s="2" t="s">
        <v>126</v>
      </c>
      <c r="W20" s="110">
        <v>42503</v>
      </c>
      <c r="X20" s="41">
        <v>57.87</v>
      </c>
      <c r="Y20" s="41">
        <v>58.88</v>
      </c>
      <c r="Z20" s="41">
        <v>57.57</v>
      </c>
      <c r="AA20" s="41">
        <v>57.76</v>
      </c>
      <c r="AB20" s="104">
        <v>3200500</v>
      </c>
      <c r="AC20" s="41">
        <v>57.76</v>
      </c>
      <c r="AD20" s="2">
        <f t="shared" si="0"/>
        <v>1.3100000000000023</v>
      </c>
      <c r="AE20" s="138">
        <f t="shared" si="1"/>
        <v>-6.5359477124183885E-3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42502</v>
      </c>
      <c r="X21" s="41">
        <v>59.2</v>
      </c>
      <c r="Y21" s="41">
        <v>60.3</v>
      </c>
      <c r="Z21" s="41">
        <v>57.47</v>
      </c>
      <c r="AA21" s="41">
        <v>58.14</v>
      </c>
      <c r="AB21" s="104">
        <v>3713000</v>
      </c>
      <c r="AC21" s="41">
        <v>58.14</v>
      </c>
      <c r="AD21" s="2">
        <f t="shared" si="0"/>
        <v>2.8299999999999983</v>
      </c>
      <c r="AE21" s="138">
        <f t="shared" si="1"/>
        <v>-3.0864197530864335E-3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42501</v>
      </c>
      <c r="X22" s="41">
        <v>57.51</v>
      </c>
      <c r="Y22" s="41">
        <v>59.25</v>
      </c>
      <c r="Z22" s="41">
        <v>56.92</v>
      </c>
      <c r="AA22" s="41">
        <v>58.32</v>
      </c>
      <c r="AB22" s="104">
        <v>4445300</v>
      </c>
      <c r="AC22" s="41">
        <v>58.32</v>
      </c>
      <c r="AD22" s="2">
        <f t="shared" si="0"/>
        <v>2.3299999999999983</v>
      </c>
      <c r="AE22" s="138">
        <f t="shared" si="1"/>
        <v>1.0570091838502771E-2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42500</v>
      </c>
      <c r="X23" s="41">
        <v>54.95</v>
      </c>
      <c r="Y23" s="41">
        <v>57.76</v>
      </c>
      <c r="Z23" s="41">
        <v>54.63</v>
      </c>
      <c r="AA23" s="41">
        <v>57.71</v>
      </c>
      <c r="AB23" s="104">
        <v>4443400</v>
      </c>
      <c r="AC23" s="41">
        <v>57.71</v>
      </c>
      <c r="AD23" s="2">
        <f t="shared" si="0"/>
        <v>3.1299999999999955</v>
      </c>
      <c r="AE23" s="138">
        <f t="shared" si="1"/>
        <v>5.9482283825959215E-2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42499</v>
      </c>
      <c r="X24" s="41">
        <v>55.41</v>
      </c>
      <c r="Y24" s="41">
        <v>55.89</v>
      </c>
      <c r="Z24" s="41">
        <v>53.93</v>
      </c>
      <c r="AA24" s="41">
        <v>54.47</v>
      </c>
      <c r="AB24" s="104">
        <v>3144700</v>
      </c>
      <c r="AC24" s="41">
        <v>54.47</v>
      </c>
      <c r="AD24" s="2">
        <f t="shared" si="0"/>
        <v>1.9600000000000009</v>
      </c>
      <c r="AE24" s="138">
        <f t="shared" si="1"/>
        <v>-2.9919857524488003E-2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42496</v>
      </c>
      <c r="X25" s="41">
        <v>55.06</v>
      </c>
      <c r="Y25" s="41">
        <v>56.9</v>
      </c>
      <c r="Z25" s="41">
        <v>55.02</v>
      </c>
      <c r="AA25" s="41">
        <v>56.15</v>
      </c>
      <c r="AB25" s="104">
        <v>3585800</v>
      </c>
      <c r="AC25" s="41">
        <v>56.15</v>
      </c>
      <c r="AD25" s="2">
        <f t="shared" si="0"/>
        <v>1.8799999999999955</v>
      </c>
      <c r="AE25" s="138">
        <f t="shared" si="1"/>
        <v>4.8317823908374802E-3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42495</v>
      </c>
      <c r="X26" s="41">
        <v>57.21</v>
      </c>
      <c r="Y26" s="41">
        <v>57.67</v>
      </c>
      <c r="Z26" s="41">
        <v>55.35</v>
      </c>
      <c r="AA26" s="41">
        <v>55.88</v>
      </c>
      <c r="AB26" s="104">
        <v>3615000</v>
      </c>
      <c r="AC26" s="41">
        <v>55.88</v>
      </c>
      <c r="AD26" s="2">
        <f t="shared" si="0"/>
        <v>2.3200000000000003</v>
      </c>
      <c r="AE26" s="138">
        <f t="shared" si="1"/>
        <v>1.0122921185828027E-2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42494</v>
      </c>
      <c r="X27" s="41">
        <v>57.4</v>
      </c>
      <c r="Y27" s="41">
        <v>57.76</v>
      </c>
      <c r="Z27" s="41">
        <v>54.75</v>
      </c>
      <c r="AA27" s="41">
        <v>55.32</v>
      </c>
      <c r="AB27" s="104">
        <v>3777100</v>
      </c>
      <c r="AC27" s="41">
        <v>55.32</v>
      </c>
      <c r="AD27" s="2">
        <f t="shared" si="0"/>
        <v>3.009999999999998</v>
      </c>
      <c r="AE27" s="138">
        <f t="shared" si="1"/>
        <v>-2.5198237885462604E-2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42493</v>
      </c>
      <c r="X28" s="41">
        <v>58.28</v>
      </c>
      <c r="Y28" s="41">
        <v>58.82</v>
      </c>
      <c r="Z28" s="41">
        <v>56.44</v>
      </c>
      <c r="AA28" s="41">
        <v>56.75</v>
      </c>
      <c r="AB28" s="104">
        <v>4115200</v>
      </c>
      <c r="AC28" s="41">
        <v>56.75</v>
      </c>
      <c r="AD28" s="2">
        <f t="shared" si="0"/>
        <v>2.3800000000000026</v>
      </c>
      <c r="AE28" s="138">
        <f t="shared" si="1"/>
        <v>-3.7809426924381051E-2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42492</v>
      </c>
      <c r="X29" s="41">
        <v>59.56</v>
      </c>
      <c r="Y29" s="41">
        <v>59.76</v>
      </c>
      <c r="Z29" s="41">
        <v>58.24</v>
      </c>
      <c r="AA29" s="41">
        <v>58.98</v>
      </c>
      <c r="AB29" s="104">
        <v>3292600</v>
      </c>
      <c r="AC29" s="41">
        <v>58.98</v>
      </c>
      <c r="AD29" s="2">
        <f t="shared" si="0"/>
        <v>1.519999999999996</v>
      </c>
      <c r="AE29" s="138">
        <f t="shared" si="1"/>
        <v>-1.0734652801073441E-2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42489</v>
      </c>
      <c r="X30" s="41">
        <v>59.81</v>
      </c>
      <c r="Y30" s="41">
        <v>60.72</v>
      </c>
      <c r="Z30" s="41">
        <v>58.03</v>
      </c>
      <c r="AA30" s="41">
        <v>59.62</v>
      </c>
      <c r="AB30" s="104">
        <v>4626600</v>
      </c>
      <c r="AC30" s="41">
        <v>59.62</v>
      </c>
      <c r="AD30" s="2">
        <f t="shared" si="0"/>
        <v>2.6899999999999977</v>
      </c>
      <c r="AE30" s="138">
        <f t="shared" si="1"/>
        <v>7.4349442379182396E-3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42488</v>
      </c>
      <c r="X31" s="207">
        <v>60.44</v>
      </c>
      <c r="Y31" s="41">
        <v>61.45</v>
      </c>
      <c r="Z31" s="41">
        <v>59.1</v>
      </c>
      <c r="AA31" s="41">
        <v>59.18</v>
      </c>
      <c r="AB31" s="104">
        <v>7010200</v>
      </c>
      <c r="AC31" s="41">
        <v>59.18</v>
      </c>
      <c r="AD31" s="2">
        <f t="shared" si="0"/>
        <v>2.3500000000000014</v>
      </c>
      <c r="AE31" s="138">
        <f t="shared" si="1"/>
        <v>-3.4111310592459643E-2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42487</v>
      </c>
      <c r="X32" s="41">
        <v>62</v>
      </c>
      <c r="Y32" s="41">
        <v>63.76</v>
      </c>
      <c r="Z32" s="41">
        <v>60.7</v>
      </c>
      <c r="AA32" s="41">
        <v>61.27</v>
      </c>
      <c r="AB32" s="104">
        <v>8324600</v>
      </c>
      <c r="AC32" s="41">
        <v>61.27</v>
      </c>
      <c r="AD32" s="2">
        <f t="shared" si="0"/>
        <v>3.0599999999999952</v>
      </c>
      <c r="AE32" s="138">
        <f t="shared" si="1"/>
        <v>-3.1304347826086931E-2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42486</v>
      </c>
      <c r="X33" s="41">
        <v>62.05</v>
      </c>
      <c r="Y33" s="41">
        <v>63.51</v>
      </c>
      <c r="Z33" s="41">
        <v>61.87</v>
      </c>
      <c r="AA33" s="41">
        <v>63.25</v>
      </c>
      <c r="AB33" s="104">
        <v>4693600</v>
      </c>
      <c r="AC33" s="41">
        <v>63.25</v>
      </c>
      <c r="AD33" s="2">
        <f t="shared" si="0"/>
        <v>1.6400000000000006</v>
      </c>
      <c r="AE33" s="138">
        <f t="shared" si="1"/>
        <v>2.2304832713754719E-2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42485</v>
      </c>
      <c r="X34" s="41">
        <v>62.74</v>
      </c>
      <c r="Y34" s="41">
        <v>63.05</v>
      </c>
      <c r="Z34" s="41">
        <v>60.98</v>
      </c>
      <c r="AA34" s="41">
        <v>61.87</v>
      </c>
      <c r="AB34" s="104">
        <v>3840400</v>
      </c>
      <c r="AC34" s="41">
        <v>61.87</v>
      </c>
      <c r="AD34" s="2">
        <f t="shared" si="0"/>
        <v>2.0700000000000003</v>
      </c>
      <c r="AE34" s="138">
        <f t="shared" si="1"/>
        <v>-2.3824550331334904E-2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42482</v>
      </c>
      <c r="X35" s="41">
        <v>60.5</v>
      </c>
      <c r="Y35" s="41">
        <v>63.62</v>
      </c>
      <c r="Z35" s="41">
        <v>60.42</v>
      </c>
      <c r="AA35" s="41">
        <v>63.38</v>
      </c>
      <c r="AB35" s="104">
        <v>5901000</v>
      </c>
      <c r="AC35" s="41">
        <v>63.38</v>
      </c>
      <c r="AD35" s="2">
        <f t="shared" si="0"/>
        <v>3.1999999999999957</v>
      </c>
      <c r="AE35" s="138">
        <f t="shared" si="1"/>
        <v>5.3173811897640366E-2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42481</v>
      </c>
      <c r="X36" s="41">
        <v>61.37</v>
      </c>
      <c r="Y36" s="41">
        <v>61.8</v>
      </c>
      <c r="Z36" s="41">
        <v>59.96</v>
      </c>
      <c r="AA36" s="41">
        <v>60.18</v>
      </c>
      <c r="AB36" s="104">
        <v>4882900</v>
      </c>
      <c r="AC36" s="41">
        <v>60.18</v>
      </c>
      <c r="AD36" s="2">
        <f t="shared" si="0"/>
        <v>1.8399999999999963</v>
      </c>
      <c r="AE36" s="138">
        <f t="shared" si="1"/>
        <v>-1.6345210853220049E-2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42480</v>
      </c>
      <c r="X37" s="41">
        <v>60.47</v>
      </c>
      <c r="Y37" s="41">
        <v>62.08</v>
      </c>
      <c r="Z37" s="41">
        <v>59.99</v>
      </c>
      <c r="AA37" s="41">
        <v>61.18</v>
      </c>
      <c r="AB37" s="104">
        <v>5892900</v>
      </c>
      <c r="AC37" s="41">
        <v>61.18</v>
      </c>
      <c r="AD37" s="2">
        <f t="shared" si="0"/>
        <v>2.0899999999999963</v>
      </c>
      <c r="AE37" s="138">
        <f t="shared" si="1"/>
        <v>1.634788294915257E-4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42479</v>
      </c>
      <c r="X38" s="41">
        <v>60.41</v>
      </c>
      <c r="Y38" s="41">
        <v>61.35</v>
      </c>
      <c r="Z38" s="41">
        <v>59.26</v>
      </c>
      <c r="AA38" s="41">
        <v>61.17</v>
      </c>
      <c r="AB38" s="104">
        <v>4780100</v>
      </c>
      <c r="AC38" s="41">
        <v>61.17</v>
      </c>
      <c r="AD38" s="2">
        <f t="shared" si="0"/>
        <v>2.0900000000000034</v>
      </c>
      <c r="AE38" s="138">
        <f t="shared" si="1"/>
        <v>2.2225935828876997E-2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42478</v>
      </c>
      <c r="X39" s="41">
        <v>55.42</v>
      </c>
      <c r="Y39" s="41">
        <v>60.11</v>
      </c>
      <c r="Z39" s="41">
        <v>55.3</v>
      </c>
      <c r="AA39" s="41">
        <v>59.84</v>
      </c>
      <c r="AB39" s="104">
        <v>9335200</v>
      </c>
      <c r="AC39" s="41">
        <v>59.84</v>
      </c>
      <c r="AD39" s="2">
        <f t="shared" si="0"/>
        <v>4.8100000000000023</v>
      </c>
      <c r="AE39" s="138">
        <f t="shared" si="1"/>
        <v>4.6702816162322858E-2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42475</v>
      </c>
      <c r="X40" s="41">
        <v>57.25</v>
      </c>
      <c r="Y40" s="41">
        <v>57.58</v>
      </c>
      <c r="Z40" s="41">
        <v>56.59</v>
      </c>
      <c r="AA40" s="41">
        <v>57.17</v>
      </c>
      <c r="AB40" s="104">
        <v>4552000</v>
      </c>
      <c r="AC40" s="41">
        <v>57.17</v>
      </c>
      <c r="AD40" s="2">
        <f t="shared" si="0"/>
        <v>0.98999999999999488</v>
      </c>
      <c r="AE40" s="138">
        <f t="shared" si="1"/>
        <v>-9.5287595287595339E-3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42474</v>
      </c>
      <c r="X41" s="41">
        <v>56.73</v>
      </c>
      <c r="Y41" s="41">
        <v>57.88</v>
      </c>
      <c r="Z41" s="41">
        <v>56.46</v>
      </c>
      <c r="AA41" s="41">
        <v>57.72</v>
      </c>
      <c r="AB41" s="104">
        <v>3855100</v>
      </c>
      <c r="AC41" s="41">
        <v>57.72</v>
      </c>
      <c r="AD41" s="2">
        <f t="shared" si="0"/>
        <v>1.4200000000000017</v>
      </c>
      <c r="AE41" s="138">
        <f t="shared" si="1"/>
        <v>2.0148462354188768E-2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93</v>
      </c>
      <c r="U42" s="34"/>
      <c r="W42" s="110">
        <v>42473</v>
      </c>
      <c r="X42" s="41">
        <v>57.28</v>
      </c>
      <c r="Y42" s="41">
        <v>57.65</v>
      </c>
      <c r="Z42" s="41">
        <v>56.13</v>
      </c>
      <c r="AA42" s="41">
        <v>56.58</v>
      </c>
      <c r="AB42" s="104">
        <v>4069600</v>
      </c>
      <c r="AC42" s="41">
        <v>56.58</v>
      </c>
      <c r="AD42" s="2">
        <f t="shared" si="0"/>
        <v>1.519999999999996</v>
      </c>
      <c r="AE42" s="138">
        <f t="shared" si="1"/>
        <v>-1.3598326359832602E-2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99</v>
      </c>
      <c r="U43" s="106">
        <v>61.86</v>
      </c>
      <c r="W43" s="110">
        <v>42472</v>
      </c>
      <c r="X43" s="41">
        <v>55.33</v>
      </c>
      <c r="Y43" s="41">
        <v>57.79</v>
      </c>
      <c r="Z43" s="41">
        <v>54.79</v>
      </c>
      <c r="AA43" s="41">
        <v>57.36</v>
      </c>
      <c r="AB43" s="104">
        <v>5364000</v>
      </c>
      <c r="AC43" s="41">
        <v>57.36</v>
      </c>
      <c r="AD43" s="2">
        <f t="shared" si="0"/>
        <v>3</v>
      </c>
      <c r="AE43" s="138">
        <f t="shared" si="1"/>
        <v>4.7862623310193531E-2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0" t="s">
        <v>78</v>
      </c>
      <c r="P44" s="470"/>
      <c r="T44" s="108" t="s">
        <v>100</v>
      </c>
      <c r="U44" s="106">
        <v>60.73</v>
      </c>
      <c r="W44" s="110">
        <v>42471</v>
      </c>
      <c r="X44" s="41">
        <v>55.06</v>
      </c>
      <c r="Y44" s="41">
        <v>55.86</v>
      </c>
      <c r="Z44" s="41">
        <v>54.65</v>
      </c>
      <c r="AA44" s="41">
        <v>54.74</v>
      </c>
      <c r="AB44" s="104">
        <v>3861400</v>
      </c>
      <c r="AC44" s="41">
        <v>54.74</v>
      </c>
      <c r="AD44" s="2">
        <f t="shared" si="0"/>
        <v>1.2100000000000009</v>
      </c>
      <c r="AE44" s="138">
        <f t="shared" si="1"/>
        <v>4.7723935389134553E-3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63.470000000000006</v>
      </c>
      <c r="R45" s="34"/>
      <c r="T45" s="108" t="s">
        <v>101</v>
      </c>
      <c r="U45" s="106" t="s">
        <v>363</v>
      </c>
      <c r="W45" s="110">
        <v>42468</v>
      </c>
      <c r="X45" s="41">
        <v>54.64</v>
      </c>
      <c r="Y45" s="41">
        <v>55.05</v>
      </c>
      <c r="Z45" s="41">
        <v>53.83</v>
      </c>
      <c r="AA45" s="41">
        <v>54.48</v>
      </c>
      <c r="AB45" s="104">
        <v>3408400</v>
      </c>
      <c r="AC45" s="41">
        <v>54.48</v>
      </c>
      <c r="AD45" s="2">
        <f t="shared" si="0"/>
        <v>1.2199999999999989</v>
      </c>
      <c r="AE45" s="138">
        <f t="shared" si="1"/>
        <v>2.9867674858222948E-2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62.893000000000008</v>
      </c>
      <c r="Q46" s="2"/>
      <c r="R46" s="34"/>
      <c r="T46" s="108" t="s">
        <v>102</v>
      </c>
      <c r="U46" s="106" t="s">
        <v>364</v>
      </c>
      <c r="W46" s="110">
        <v>42467</v>
      </c>
      <c r="X46" s="41">
        <v>53.47</v>
      </c>
      <c r="Y46" s="41">
        <v>54.27</v>
      </c>
      <c r="Z46" s="41">
        <v>52</v>
      </c>
      <c r="AA46" s="41">
        <v>52.9</v>
      </c>
      <c r="AB46" s="104">
        <v>3579600</v>
      </c>
      <c r="AC46" s="41">
        <v>52.9</v>
      </c>
      <c r="AD46" s="2">
        <f t="shared" si="0"/>
        <v>2.2700000000000031</v>
      </c>
      <c r="AE46" s="138">
        <f t="shared" si="1"/>
        <v>-2.0370370370370372E-2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62.31600000000001</v>
      </c>
      <c r="Q47" s="2"/>
      <c r="R47" s="34"/>
      <c r="T47" s="108" t="s">
        <v>103</v>
      </c>
      <c r="U47" s="106">
        <v>63.22</v>
      </c>
      <c r="W47" s="110">
        <v>42466</v>
      </c>
      <c r="X47" s="41">
        <v>51.5</v>
      </c>
      <c r="Y47" s="41">
        <v>54.44</v>
      </c>
      <c r="Z47" s="41">
        <v>51.33</v>
      </c>
      <c r="AA47" s="41">
        <v>54</v>
      </c>
      <c r="AB47" s="104">
        <v>4509800</v>
      </c>
      <c r="AC47" s="41">
        <v>54</v>
      </c>
      <c r="AD47" s="2">
        <f t="shared" si="0"/>
        <v>3.1099999999999994</v>
      </c>
      <c r="AE47" s="138">
        <f t="shared" si="1"/>
        <v>5.3452984783456836E-2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61.739000000000004</v>
      </c>
      <c r="Q48" s="2"/>
      <c r="R48" s="34"/>
      <c r="T48" s="108" t="s">
        <v>104</v>
      </c>
      <c r="U48" s="106">
        <v>1.6014999999999999</v>
      </c>
      <c r="W48" s="110">
        <v>42465</v>
      </c>
      <c r="X48" s="41">
        <v>49.94</v>
      </c>
      <c r="Y48" s="41">
        <v>51.43</v>
      </c>
      <c r="Z48" s="41">
        <v>49.52</v>
      </c>
      <c r="AA48" s="41">
        <v>51.26</v>
      </c>
      <c r="AB48" s="104">
        <v>3198200</v>
      </c>
      <c r="AC48" s="41">
        <v>51.26</v>
      </c>
      <c r="AD48" s="2">
        <f t="shared" si="0"/>
        <v>1.9099999999999966</v>
      </c>
      <c r="AE48" s="138">
        <f t="shared" si="1"/>
        <v>1.4045499505440207E-2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61.162000000000006</v>
      </c>
      <c r="Q49" s="2"/>
      <c r="R49" s="34"/>
      <c r="T49" s="108" t="s">
        <v>124</v>
      </c>
      <c r="U49" s="106" t="s">
        <v>243</v>
      </c>
      <c r="W49" s="110">
        <v>42464</v>
      </c>
      <c r="X49" s="41">
        <v>52.54</v>
      </c>
      <c r="Y49" s="41">
        <v>52.88</v>
      </c>
      <c r="Z49" s="41">
        <v>50.47</v>
      </c>
      <c r="AA49" s="41">
        <v>50.55</v>
      </c>
      <c r="AB49" s="104">
        <v>3484200</v>
      </c>
      <c r="AC49" s="41">
        <v>50.55</v>
      </c>
      <c r="AD49" s="2">
        <f t="shared" si="0"/>
        <v>2.4100000000000037</v>
      </c>
      <c r="AE49" s="138">
        <f t="shared" si="1"/>
        <v>-2.8445127810878379E-2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60.585000000000008</v>
      </c>
      <c r="Q50" s="2"/>
      <c r="R50" s="34"/>
      <c r="T50" s="108"/>
      <c r="U50" s="106"/>
      <c r="W50" s="110">
        <v>42461</v>
      </c>
      <c r="X50" s="41">
        <v>51.41</v>
      </c>
      <c r="Y50" s="41">
        <v>52.18</v>
      </c>
      <c r="Z50" s="41">
        <v>51.12</v>
      </c>
      <c r="AA50" s="41">
        <v>52.03</v>
      </c>
      <c r="AB50" s="104">
        <v>3411800</v>
      </c>
      <c r="AC50" s="41">
        <v>52.03</v>
      </c>
      <c r="AD50" s="2">
        <f t="shared" si="0"/>
        <v>1.0600000000000023</v>
      </c>
      <c r="AE50" s="138">
        <f t="shared" si="1"/>
        <v>-1.1775878442545018E-2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60.008000000000003</v>
      </c>
      <c r="Q51" s="2"/>
      <c r="R51" s="34"/>
      <c r="T51" s="108" t="s">
        <v>106</v>
      </c>
      <c r="U51" s="106" t="s">
        <v>365</v>
      </c>
      <c r="W51" s="110">
        <v>42460</v>
      </c>
      <c r="X51" s="41">
        <v>50.73</v>
      </c>
      <c r="Y51" s="41">
        <v>52.96</v>
      </c>
      <c r="Z51" s="41">
        <v>50.52</v>
      </c>
      <c r="AA51" s="41">
        <v>52.65</v>
      </c>
      <c r="AB51" s="104">
        <v>4256800</v>
      </c>
      <c r="AC51" s="41">
        <v>52.65</v>
      </c>
      <c r="AD51" s="2">
        <f t="shared" si="0"/>
        <v>2.4399999999999977</v>
      </c>
      <c r="AE51" s="138">
        <f t="shared" si="1"/>
        <v>3.2960565038257839E-2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59.431000000000004</v>
      </c>
      <c r="Q52" s="2"/>
      <c r="R52" s="34"/>
      <c r="T52" s="108" t="s">
        <v>107</v>
      </c>
      <c r="U52" s="106" t="s">
        <v>286</v>
      </c>
      <c r="W52" s="110">
        <v>42459</v>
      </c>
      <c r="X52" s="41">
        <v>51.6</v>
      </c>
      <c r="Y52" s="41">
        <v>52.03</v>
      </c>
      <c r="Z52" s="41">
        <v>50.26</v>
      </c>
      <c r="AA52" s="41">
        <v>50.97</v>
      </c>
      <c r="AB52" s="104">
        <v>3260000</v>
      </c>
      <c r="AC52" s="41">
        <v>50.97</v>
      </c>
      <c r="AD52" s="2">
        <f t="shared" si="0"/>
        <v>1.7700000000000031</v>
      </c>
      <c r="AE52" s="138">
        <f t="shared" si="1"/>
        <v>1.1309523809523769E-2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58.854000000000006</v>
      </c>
      <c r="Q53" s="2"/>
      <c r="R53" s="34"/>
      <c r="T53" s="108" t="s">
        <v>108</v>
      </c>
      <c r="U53" s="107">
        <v>2304424</v>
      </c>
      <c r="W53" s="110">
        <v>42458</v>
      </c>
      <c r="X53" s="41">
        <v>49.65</v>
      </c>
      <c r="Y53" s="41">
        <v>50.42</v>
      </c>
      <c r="Z53" s="41">
        <v>48.9</v>
      </c>
      <c r="AA53" s="41">
        <v>50.4</v>
      </c>
      <c r="AB53" s="104">
        <v>4428700</v>
      </c>
      <c r="AC53" s="41">
        <v>50.4</v>
      </c>
      <c r="AD53" s="2">
        <f t="shared" si="0"/>
        <v>1.5200000000000031</v>
      </c>
      <c r="AE53" s="138">
        <f t="shared" si="1"/>
        <v>-8.6546026750591309E-3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58.277000000000001</v>
      </c>
      <c r="Q54" s="2"/>
      <c r="R54" s="34"/>
      <c r="T54" s="108" t="s">
        <v>111</v>
      </c>
      <c r="U54" s="107">
        <v>4171760</v>
      </c>
      <c r="W54" s="110">
        <v>42457</v>
      </c>
      <c r="X54" s="41">
        <v>52.49</v>
      </c>
      <c r="Y54" s="41">
        <v>52.59</v>
      </c>
      <c r="Z54" s="41">
        <v>50.23</v>
      </c>
      <c r="AA54" s="41">
        <v>50.84</v>
      </c>
      <c r="AB54" s="104">
        <v>3843900</v>
      </c>
      <c r="AC54" s="41">
        <v>50.84</v>
      </c>
      <c r="AD54" s="2">
        <f t="shared" si="0"/>
        <v>2.3600000000000065</v>
      </c>
      <c r="AE54" s="138">
        <f t="shared" si="1"/>
        <v>-2.4184261036468313E-2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57.7</v>
      </c>
      <c r="Q55" s="2"/>
      <c r="R55" s="34"/>
      <c r="T55" s="108" t="s">
        <v>109</v>
      </c>
      <c r="U55" s="106" t="s">
        <v>366</v>
      </c>
      <c r="W55" s="110">
        <v>42453</v>
      </c>
      <c r="X55" s="41">
        <v>50.18</v>
      </c>
      <c r="Y55" s="41">
        <v>52.27</v>
      </c>
      <c r="Z55" s="41">
        <v>49.7</v>
      </c>
      <c r="AA55" s="41">
        <v>52.1</v>
      </c>
      <c r="AB55" s="104">
        <v>4204900</v>
      </c>
      <c r="AC55" s="41">
        <v>52.1</v>
      </c>
      <c r="AD55" s="2">
        <f t="shared" si="0"/>
        <v>2.5700000000000003</v>
      </c>
      <c r="AE55" s="138">
        <f t="shared" si="1"/>
        <v>9.6899224806201723E-3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57.123000000000005</v>
      </c>
      <c r="Q56" s="2"/>
      <c r="R56" s="34"/>
      <c r="T56" s="108" t="s">
        <v>112</v>
      </c>
      <c r="U56" s="106" t="s">
        <v>131</v>
      </c>
      <c r="W56" s="110">
        <v>42452</v>
      </c>
      <c r="X56" s="41">
        <v>53.08</v>
      </c>
      <c r="Y56" s="41">
        <v>53.3</v>
      </c>
      <c r="Z56" s="41">
        <v>51.45</v>
      </c>
      <c r="AA56" s="41">
        <v>51.6</v>
      </c>
      <c r="AB56" s="104">
        <v>4231700</v>
      </c>
      <c r="AC56" s="41">
        <v>51.6</v>
      </c>
      <c r="AD56" s="2">
        <f t="shared" si="0"/>
        <v>1.8499999999999943</v>
      </c>
      <c r="AE56" s="138">
        <f t="shared" si="1"/>
        <v>-3.9106145251396662E-2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56.545999999999999</v>
      </c>
      <c r="Q57" s="2"/>
      <c r="R57" s="34"/>
      <c r="T57" s="108" t="s">
        <v>113</v>
      </c>
      <c r="U57" s="106">
        <v>-11.07</v>
      </c>
      <c r="W57" s="110">
        <v>42451</v>
      </c>
      <c r="X57" s="41">
        <v>53.66</v>
      </c>
      <c r="Y57" s="41">
        <v>54.83</v>
      </c>
      <c r="Z57" s="41">
        <v>53.45</v>
      </c>
      <c r="AA57" s="41">
        <v>53.7</v>
      </c>
      <c r="AB57" s="104">
        <v>3324300</v>
      </c>
      <c r="AC57" s="41">
        <v>53.7</v>
      </c>
      <c r="AD57" s="2">
        <f t="shared" si="0"/>
        <v>1.3799999999999955</v>
      </c>
      <c r="AE57" s="138">
        <f t="shared" si="1"/>
        <v>-2.6002971768201988E-3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55.969000000000001</v>
      </c>
      <c r="Q58" s="2"/>
      <c r="R58" s="34"/>
      <c r="T58" s="108" t="s">
        <v>110</v>
      </c>
      <c r="U58" s="106" t="s">
        <v>367</v>
      </c>
      <c r="W58" s="110">
        <v>42450</v>
      </c>
      <c r="X58" s="41">
        <v>53.4</v>
      </c>
      <c r="Y58" s="41">
        <v>54.51</v>
      </c>
      <c r="Z58" s="41">
        <v>52.22</v>
      </c>
      <c r="AA58" s="41">
        <v>53.84</v>
      </c>
      <c r="AB58" s="104">
        <v>4670800</v>
      </c>
      <c r="AC58" s="41">
        <v>53.84</v>
      </c>
      <c r="AD58" s="2">
        <f t="shared" si="0"/>
        <v>2.2899999999999991</v>
      </c>
      <c r="AE58" s="138">
        <f t="shared" si="1"/>
        <v>-1.1131725417439231E-3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55.392000000000003</v>
      </c>
      <c r="W59" s="110">
        <v>42447</v>
      </c>
      <c r="X59" s="41">
        <v>54.5</v>
      </c>
      <c r="Y59" s="41">
        <v>54.65</v>
      </c>
      <c r="Z59" s="41">
        <v>53.02</v>
      </c>
      <c r="AA59" s="41">
        <v>53.9</v>
      </c>
      <c r="AB59" s="104">
        <v>6903500</v>
      </c>
      <c r="AC59" s="41">
        <v>53.9</v>
      </c>
      <c r="AD59" s="2">
        <f t="shared" si="0"/>
        <v>1.6299999999999955</v>
      </c>
      <c r="AE59" s="138">
        <f t="shared" si="1"/>
        <v>1.334837375446507E-2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54.814999999999998</v>
      </c>
      <c r="W60" s="110">
        <v>42446</v>
      </c>
      <c r="X60" s="41">
        <v>52.29</v>
      </c>
      <c r="Y60" s="41">
        <v>54.18</v>
      </c>
      <c r="Z60" s="41">
        <v>51.94</v>
      </c>
      <c r="AA60" s="41">
        <v>53.19</v>
      </c>
      <c r="AB60" s="104">
        <v>5925500</v>
      </c>
      <c r="AC60" s="41">
        <v>53.19</v>
      </c>
      <c r="AD60" s="2">
        <f t="shared" si="0"/>
        <v>2.240000000000002</v>
      </c>
      <c r="AE60" s="138">
        <f t="shared" si="1"/>
        <v>2.6239629558170829E-2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54.238</v>
      </c>
      <c r="W61" s="110">
        <v>42445</v>
      </c>
      <c r="X61" s="41">
        <v>50.65</v>
      </c>
      <c r="Y61" s="41">
        <v>51.98</v>
      </c>
      <c r="Z61" s="41">
        <v>49.92</v>
      </c>
      <c r="AA61" s="41">
        <v>51.83</v>
      </c>
      <c r="AB61" s="104">
        <v>4007200</v>
      </c>
      <c r="AC61" s="41">
        <v>51.83</v>
      </c>
      <c r="AD61" s="2">
        <f t="shared" si="0"/>
        <v>2.0599999999999952</v>
      </c>
      <c r="AE61" s="138">
        <f t="shared" si="1"/>
        <v>3.3087502491528697E-2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53.661000000000008</v>
      </c>
      <c r="W62" s="110">
        <v>42444</v>
      </c>
      <c r="X62" s="41">
        <v>48.82</v>
      </c>
      <c r="Y62" s="41">
        <v>50.28</v>
      </c>
      <c r="Z62" s="41">
        <v>48.17</v>
      </c>
      <c r="AA62" s="41">
        <v>50.17</v>
      </c>
      <c r="AB62" s="104">
        <v>3496400</v>
      </c>
      <c r="AC62" s="41">
        <v>50.17</v>
      </c>
      <c r="AD62" s="2">
        <f t="shared" si="0"/>
        <v>2.1099999999999994</v>
      </c>
      <c r="AE62" s="138" t="e">
        <f t="shared" si="1"/>
        <v>#DIV/0!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53.084000000000003</v>
      </c>
      <c r="W63" s="110">
        <v>42444</v>
      </c>
      <c r="X63" s="41" t="s">
        <v>127</v>
      </c>
      <c r="Y63" s="41"/>
      <c r="Z63" s="41"/>
      <c r="AA63" s="41"/>
      <c r="AB63" s="104"/>
      <c r="AC63" s="41"/>
      <c r="AD63" s="2">
        <f t="shared" si="0"/>
        <v>0</v>
      </c>
      <c r="AE63" s="138">
        <f t="shared" si="1"/>
        <v>-1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52.507000000000005</v>
      </c>
      <c r="W64" s="110">
        <v>42443</v>
      </c>
      <c r="X64" s="41">
        <v>50</v>
      </c>
      <c r="Y64" s="41">
        <v>50.65</v>
      </c>
      <c r="Z64" s="41">
        <v>49.08</v>
      </c>
      <c r="AA64" s="41">
        <v>50.2</v>
      </c>
      <c r="AB64" s="104">
        <v>4332600</v>
      </c>
      <c r="AC64" s="41">
        <v>49.95</v>
      </c>
      <c r="AD64" s="2">
        <f t="shared" si="0"/>
        <v>1.5700000000000003</v>
      </c>
      <c r="AE64" s="138">
        <f t="shared" si="1"/>
        <v>-2.0588235294117574E-2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51.930000000000007</v>
      </c>
      <c r="W65" s="110">
        <v>42440</v>
      </c>
      <c r="X65" s="41">
        <v>49.32</v>
      </c>
      <c r="Y65" s="41">
        <v>51.95</v>
      </c>
      <c r="Z65" s="41">
        <v>49.28</v>
      </c>
      <c r="AA65" s="41">
        <v>51.26</v>
      </c>
      <c r="AB65" s="104">
        <v>7686200</v>
      </c>
      <c r="AC65" s="41">
        <v>51</v>
      </c>
      <c r="AD65" s="2">
        <f t="shared" si="0"/>
        <v>2.6700000000000017</v>
      </c>
      <c r="AE65" s="138">
        <f t="shared" si="1"/>
        <v>6.1836352279825091E-2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42439</v>
      </c>
      <c r="X66" s="41">
        <v>47.15</v>
      </c>
      <c r="Y66" s="41">
        <v>48.36</v>
      </c>
      <c r="Z66" s="41">
        <v>45.99</v>
      </c>
      <c r="AA66" s="41">
        <v>48.27</v>
      </c>
      <c r="AB66" s="104">
        <v>5524200</v>
      </c>
      <c r="AC66" s="41">
        <v>48.03</v>
      </c>
      <c r="AD66" s="2">
        <f t="shared" si="0"/>
        <v>2.3699999999999974</v>
      </c>
      <c r="AE66" s="138">
        <f t="shared" si="1"/>
        <v>2.5186766275346884E-2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42438</v>
      </c>
      <c r="X67" s="41">
        <v>47.68</v>
      </c>
      <c r="Y67" s="41">
        <v>48.21</v>
      </c>
      <c r="Z67" s="41">
        <v>46.23</v>
      </c>
      <c r="AA67" s="41">
        <v>47.08</v>
      </c>
      <c r="AB67" s="104">
        <v>4652700</v>
      </c>
      <c r="AC67" s="41">
        <v>46.85</v>
      </c>
      <c r="AD67" s="2">
        <f>Y67-Z67</f>
        <v>1.980000000000004</v>
      </c>
      <c r="AE67" s="138">
        <f>AC67/AC68-1</f>
        <v>6.877283473028184E-3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42437</v>
      </c>
      <c r="X68" s="41">
        <v>48.84</v>
      </c>
      <c r="Y68" s="41">
        <v>48.96</v>
      </c>
      <c r="Z68" s="41">
        <v>46.53</v>
      </c>
      <c r="AA68" s="41">
        <v>46.76</v>
      </c>
      <c r="AB68" s="104">
        <v>5907300</v>
      </c>
      <c r="AC68" s="41">
        <v>46.53</v>
      </c>
      <c r="AD68" s="2">
        <f>Y68-Z68</f>
        <v>2.4299999999999997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123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281</v>
      </c>
      <c r="M75" s="2">
        <f>M128+K128-F128</f>
        <v>3178.8000000000466</v>
      </c>
    </row>
    <row r="76" spans="1:31" x14ac:dyDescent="0.25">
      <c r="A76" s="426" t="s">
        <v>1</v>
      </c>
      <c r="B76" s="427" t="s">
        <v>2</v>
      </c>
      <c r="C76" s="426" t="s">
        <v>4</v>
      </c>
      <c r="D76" s="428" t="s">
        <v>5</v>
      </c>
      <c r="E76" s="429" t="s">
        <v>91</v>
      </c>
      <c r="F76" s="429" t="s">
        <v>60</v>
      </c>
      <c r="G76" s="426" t="s">
        <v>3</v>
      </c>
      <c r="H76" s="430" t="s">
        <v>6</v>
      </c>
      <c r="I76" s="429" t="s">
        <v>7</v>
      </c>
      <c r="J76" s="429" t="s">
        <v>90</v>
      </c>
      <c r="K76" s="429" t="s">
        <v>61</v>
      </c>
      <c r="L76" s="426" t="s">
        <v>43</v>
      </c>
      <c r="M76" s="426" t="s">
        <v>38</v>
      </c>
    </row>
    <row r="77" spans="1:31" x14ac:dyDescent="0.25">
      <c r="A77" s="422" t="s">
        <v>22</v>
      </c>
      <c r="B77" s="431">
        <v>42153</v>
      </c>
      <c r="C77" s="413">
        <v>20</v>
      </c>
      <c r="D77" s="418">
        <v>67.3</v>
      </c>
      <c r="E77" s="414">
        <v>0</v>
      </c>
      <c r="F77" s="414">
        <f t="shared" ref="F77:F126" si="6">D77*C77+E77</f>
        <v>1346</v>
      </c>
      <c r="G77" s="412">
        <v>42219</v>
      </c>
      <c r="H77" s="432">
        <v>25</v>
      </c>
      <c r="I77" s="433">
        <v>60.05</v>
      </c>
      <c r="J77" s="433">
        <v>0.03</v>
      </c>
      <c r="K77" s="433">
        <f t="shared" ref="K77:K112" si="7">H77*I77-J77</f>
        <v>1501.22</v>
      </c>
      <c r="L77" s="412">
        <v>42185</v>
      </c>
      <c r="M77" s="414">
        <v>5</v>
      </c>
    </row>
    <row r="78" spans="1:31" x14ac:dyDescent="0.25">
      <c r="A78" s="423" t="s">
        <v>71</v>
      </c>
      <c r="B78" s="431">
        <v>42205</v>
      </c>
      <c r="C78" s="413">
        <v>20</v>
      </c>
      <c r="D78" s="418">
        <v>63.4</v>
      </c>
      <c r="E78" s="414">
        <v>0</v>
      </c>
      <c r="F78" s="414">
        <f t="shared" si="6"/>
        <v>1268</v>
      </c>
      <c r="G78" s="412">
        <v>42219</v>
      </c>
      <c r="H78" s="432">
        <v>55</v>
      </c>
      <c r="I78" s="433">
        <v>59.75</v>
      </c>
      <c r="J78" s="433">
        <v>0.06</v>
      </c>
      <c r="K78" s="433">
        <f t="shared" si="7"/>
        <v>3286.19</v>
      </c>
      <c r="L78" s="412">
        <v>42277</v>
      </c>
      <c r="M78" s="414">
        <v>37.5</v>
      </c>
    </row>
    <row r="79" spans="1:31" x14ac:dyDescent="0.25">
      <c r="A79" s="413"/>
      <c r="B79" s="431">
        <v>42205</v>
      </c>
      <c r="C79" s="413">
        <v>20</v>
      </c>
      <c r="D79" s="418">
        <v>63.15</v>
      </c>
      <c r="E79" s="414">
        <v>0</v>
      </c>
      <c r="F79" s="414">
        <f t="shared" si="6"/>
        <v>1263</v>
      </c>
      <c r="G79" s="412">
        <v>42250</v>
      </c>
      <c r="H79" s="417">
        <v>100</v>
      </c>
      <c r="I79" s="414">
        <v>59.4</v>
      </c>
      <c r="J79" s="414">
        <v>0.11</v>
      </c>
      <c r="K79" s="433">
        <f t="shared" si="7"/>
        <v>5939.89</v>
      </c>
      <c r="L79" s="412">
        <v>42734</v>
      </c>
      <c r="M79" s="414">
        <v>100</v>
      </c>
    </row>
    <row r="80" spans="1:31" x14ac:dyDescent="0.25">
      <c r="A80" s="413"/>
      <c r="B80" s="431">
        <v>42207</v>
      </c>
      <c r="C80" s="413">
        <v>10</v>
      </c>
      <c r="D80" s="418">
        <v>62</v>
      </c>
      <c r="E80" s="414">
        <v>0</v>
      </c>
      <c r="F80" s="414">
        <f t="shared" si="6"/>
        <v>620</v>
      </c>
      <c r="G80" s="412">
        <v>42258</v>
      </c>
      <c r="H80" s="417">
        <v>80</v>
      </c>
      <c r="I80" s="414">
        <v>56.47</v>
      </c>
      <c r="J80" s="414">
        <v>0.08</v>
      </c>
      <c r="K80" s="433">
        <f t="shared" si="7"/>
        <v>4517.5200000000004</v>
      </c>
      <c r="L80" s="412">
        <v>42459</v>
      </c>
      <c r="M80" s="414">
        <v>25</v>
      </c>
    </row>
    <row r="81" spans="1:13" x14ac:dyDescent="0.25">
      <c r="A81" s="413"/>
      <c r="B81" s="431">
        <v>42207</v>
      </c>
      <c r="C81" s="413">
        <v>5</v>
      </c>
      <c r="D81" s="418">
        <v>61.6</v>
      </c>
      <c r="E81" s="414">
        <v>0</v>
      </c>
      <c r="F81" s="414">
        <f t="shared" si="6"/>
        <v>308</v>
      </c>
      <c r="G81" s="412">
        <v>42263</v>
      </c>
      <c r="H81" s="417">
        <v>80</v>
      </c>
      <c r="I81" s="414">
        <v>52.55</v>
      </c>
      <c r="J81" s="414">
        <v>0.08</v>
      </c>
      <c r="K81" s="433">
        <f t="shared" si="7"/>
        <v>4203.92</v>
      </c>
      <c r="L81" s="413"/>
      <c r="M81" s="414"/>
    </row>
    <row r="82" spans="1:13" x14ac:dyDescent="0.25">
      <c r="A82" s="413"/>
      <c r="B82" s="431">
        <v>42207</v>
      </c>
      <c r="C82" s="413">
        <v>20</v>
      </c>
      <c r="D82" s="418">
        <v>59.85</v>
      </c>
      <c r="E82" s="414">
        <v>0</v>
      </c>
      <c r="F82" s="414">
        <f t="shared" si="6"/>
        <v>1197</v>
      </c>
      <c r="G82" s="412">
        <v>42284</v>
      </c>
      <c r="H82" s="417">
        <v>50</v>
      </c>
      <c r="I82" s="414">
        <v>52.85</v>
      </c>
      <c r="J82" s="414">
        <v>0.05</v>
      </c>
      <c r="K82" s="433">
        <f t="shared" si="7"/>
        <v>2642.45</v>
      </c>
      <c r="L82" s="413"/>
      <c r="M82" s="414"/>
    </row>
    <row r="83" spans="1:13" x14ac:dyDescent="0.25">
      <c r="A83" s="413"/>
      <c r="B83" s="431">
        <v>42208</v>
      </c>
      <c r="C83" s="413">
        <v>5</v>
      </c>
      <c r="D83" s="418">
        <v>61.3</v>
      </c>
      <c r="E83" s="414">
        <v>0</v>
      </c>
      <c r="F83" s="414">
        <f t="shared" si="6"/>
        <v>306.5</v>
      </c>
      <c r="G83" s="412">
        <v>42284</v>
      </c>
      <c r="H83" s="417">
        <v>30</v>
      </c>
      <c r="I83" s="414">
        <v>53.05</v>
      </c>
      <c r="J83" s="414">
        <v>0.03</v>
      </c>
      <c r="K83" s="433">
        <f t="shared" si="7"/>
        <v>1591.47</v>
      </c>
      <c r="L83" s="413"/>
      <c r="M83" s="414"/>
    </row>
    <row r="84" spans="1:13" x14ac:dyDescent="0.25">
      <c r="A84" s="413"/>
      <c r="B84" s="431">
        <v>42219</v>
      </c>
      <c r="C84" s="434">
        <v>25</v>
      </c>
      <c r="D84" s="418">
        <v>59.4</v>
      </c>
      <c r="E84" s="414">
        <v>0</v>
      </c>
      <c r="F84" s="414">
        <f t="shared" si="6"/>
        <v>1485</v>
      </c>
      <c r="G84" s="412">
        <v>42291</v>
      </c>
      <c r="H84" s="417">
        <v>80</v>
      </c>
      <c r="I84" s="414">
        <v>61.6</v>
      </c>
      <c r="J84" s="414">
        <v>0.09</v>
      </c>
      <c r="K84" s="433">
        <f t="shared" si="7"/>
        <v>4927.91</v>
      </c>
      <c r="L84" s="413"/>
      <c r="M84" s="414"/>
    </row>
    <row r="85" spans="1:13" x14ac:dyDescent="0.25">
      <c r="A85" s="413"/>
      <c r="B85" s="431">
        <v>42219</v>
      </c>
      <c r="C85" s="434">
        <v>50</v>
      </c>
      <c r="D85" s="418">
        <v>59.2</v>
      </c>
      <c r="E85" s="414">
        <v>0</v>
      </c>
      <c r="F85" s="414">
        <f t="shared" si="6"/>
        <v>2960</v>
      </c>
      <c r="G85" s="412">
        <v>42297</v>
      </c>
      <c r="H85" s="417">
        <v>115</v>
      </c>
      <c r="I85" s="414">
        <v>61.23</v>
      </c>
      <c r="J85" s="414">
        <v>0.13</v>
      </c>
      <c r="K85" s="433">
        <f t="shared" si="7"/>
        <v>7041.32</v>
      </c>
      <c r="L85" s="413"/>
      <c r="M85" s="414"/>
    </row>
    <row r="86" spans="1:13" x14ac:dyDescent="0.25">
      <c r="A86" s="413"/>
      <c r="B86" s="431">
        <v>42226</v>
      </c>
      <c r="C86" s="434">
        <v>5</v>
      </c>
      <c r="D86" s="418">
        <v>56.2</v>
      </c>
      <c r="E86" s="414">
        <v>0</v>
      </c>
      <c r="F86" s="414">
        <f t="shared" si="6"/>
        <v>281</v>
      </c>
      <c r="G86" s="412">
        <v>42304</v>
      </c>
      <c r="H86" s="417">
        <v>80</v>
      </c>
      <c r="I86" s="414">
        <v>59.76</v>
      </c>
      <c r="J86" s="414">
        <v>0.09</v>
      </c>
      <c r="K86" s="433">
        <f t="shared" si="7"/>
        <v>4780.71</v>
      </c>
      <c r="L86" s="413"/>
      <c r="M86" s="414"/>
    </row>
    <row r="87" spans="1:13" x14ac:dyDescent="0.25">
      <c r="A87" s="413"/>
      <c r="B87" s="431">
        <v>42226</v>
      </c>
      <c r="C87" s="413">
        <v>15</v>
      </c>
      <c r="D87" s="418">
        <v>56.5</v>
      </c>
      <c r="E87" s="414">
        <v>0</v>
      </c>
      <c r="F87" s="414">
        <f t="shared" si="6"/>
        <v>847.5</v>
      </c>
      <c r="G87" s="412">
        <v>42314</v>
      </c>
      <c r="H87" s="417">
        <v>10</v>
      </c>
      <c r="I87" s="414">
        <v>59.65</v>
      </c>
      <c r="J87" s="414">
        <v>0.01</v>
      </c>
      <c r="K87" s="433">
        <f t="shared" si="7"/>
        <v>596.49</v>
      </c>
      <c r="L87" s="413"/>
      <c r="M87" s="414"/>
    </row>
    <row r="88" spans="1:13" x14ac:dyDescent="0.25">
      <c r="A88" s="413"/>
      <c r="B88" s="431">
        <v>42240</v>
      </c>
      <c r="C88" s="434">
        <v>15</v>
      </c>
      <c r="D88" s="418">
        <v>57.19</v>
      </c>
      <c r="E88" s="414">
        <v>0</v>
      </c>
      <c r="F88" s="414">
        <f t="shared" si="6"/>
        <v>857.84999999999991</v>
      </c>
      <c r="G88" s="412">
        <v>42338</v>
      </c>
      <c r="H88" s="417">
        <v>75</v>
      </c>
      <c r="I88" s="414">
        <v>61.49</v>
      </c>
      <c r="J88" s="414">
        <v>0.08</v>
      </c>
      <c r="K88" s="414">
        <f t="shared" si="7"/>
        <v>4611.67</v>
      </c>
      <c r="L88" s="413"/>
      <c r="M88" s="414"/>
    </row>
    <row r="89" spans="1:13" x14ac:dyDescent="0.25">
      <c r="A89" s="413"/>
      <c r="B89" s="431">
        <v>42240</v>
      </c>
      <c r="C89" s="413">
        <v>20</v>
      </c>
      <c r="D89" s="418">
        <v>56.6</v>
      </c>
      <c r="E89" s="414">
        <v>0</v>
      </c>
      <c r="F89" s="414">
        <f t="shared" si="6"/>
        <v>1132</v>
      </c>
      <c r="G89" s="412">
        <v>42354</v>
      </c>
      <c r="H89" s="417">
        <v>100</v>
      </c>
      <c r="I89" s="414">
        <v>50.1</v>
      </c>
      <c r="J89" s="414">
        <v>0.09</v>
      </c>
      <c r="K89" s="414">
        <f t="shared" si="7"/>
        <v>5009.91</v>
      </c>
      <c r="L89" s="413"/>
      <c r="M89" s="414"/>
    </row>
    <row r="90" spans="1:13" x14ac:dyDescent="0.25">
      <c r="A90" s="413"/>
      <c r="B90" s="431">
        <v>42240</v>
      </c>
      <c r="C90" s="413">
        <v>30</v>
      </c>
      <c r="D90" s="418">
        <v>56.5</v>
      </c>
      <c r="E90" s="414">
        <v>0</v>
      </c>
      <c r="F90" s="414">
        <f t="shared" si="6"/>
        <v>1695</v>
      </c>
      <c r="G90" s="412">
        <v>42354</v>
      </c>
      <c r="H90" s="417">
        <v>200</v>
      </c>
      <c r="I90" s="414">
        <v>50.15</v>
      </c>
      <c r="J90" s="414">
        <v>0.18</v>
      </c>
      <c r="K90" s="414">
        <f t="shared" si="7"/>
        <v>10029.82</v>
      </c>
      <c r="L90" s="413"/>
      <c r="M90" s="414"/>
    </row>
    <row r="91" spans="1:13" ht="15" customHeight="1" x14ac:dyDescent="0.25">
      <c r="A91" s="413"/>
      <c r="B91" s="438">
        <v>42258</v>
      </c>
      <c r="C91" s="413">
        <v>80</v>
      </c>
      <c r="D91" s="418">
        <v>55.45</v>
      </c>
      <c r="E91" s="414">
        <v>0</v>
      </c>
      <c r="F91" s="414">
        <f t="shared" si="6"/>
        <v>4436</v>
      </c>
      <c r="G91" s="412">
        <v>42354</v>
      </c>
      <c r="H91" s="417">
        <v>100</v>
      </c>
      <c r="I91" s="414">
        <v>50.15</v>
      </c>
      <c r="J91" s="414">
        <v>0.09</v>
      </c>
      <c r="K91" s="414">
        <f t="shared" si="7"/>
        <v>5014.91</v>
      </c>
      <c r="L91" s="413"/>
      <c r="M91" s="414"/>
    </row>
    <row r="92" spans="1:13" x14ac:dyDescent="0.25">
      <c r="A92" s="413"/>
      <c r="B92" s="438"/>
      <c r="C92" s="413">
        <v>20</v>
      </c>
      <c r="D92" s="418">
        <v>55.45</v>
      </c>
      <c r="E92" s="414">
        <v>0</v>
      </c>
      <c r="F92" s="414">
        <f t="shared" si="6"/>
        <v>1109</v>
      </c>
      <c r="G92" s="412">
        <v>42367</v>
      </c>
      <c r="H92" s="417">
        <v>400</v>
      </c>
      <c r="I92" s="414">
        <v>49.86</v>
      </c>
      <c r="J92" s="414">
        <v>0.37</v>
      </c>
      <c r="K92" s="414">
        <f t="shared" si="7"/>
        <v>19943.63</v>
      </c>
      <c r="L92" s="413"/>
      <c r="M92" s="414"/>
    </row>
    <row r="93" spans="1:13" x14ac:dyDescent="0.25">
      <c r="A93" s="413"/>
      <c r="B93" s="439">
        <v>42263</v>
      </c>
      <c r="C93" s="413">
        <v>50</v>
      </c>
      <c r="D93" s="418">
        <v>52.7</v>
      </c>
      <c r="E93" s="414">
        <v>0</v>
      </c>
      <c r="F93" s="414">
        <f t="shared" si="6"/>
        <v>2635</v>
      </c>
      <c r="G93" s="412">
        <v>42375</v>
      </c>
      <c r="H93" s="417">
        <v>100</v>
      </c>
      <c r="I93" s="414">
        <v>47.56</v>
      </c>
      <c r="J93" s="414">
        <v>0.09</v>
      </c>
      <c r="K93" s="414">
        <f t="shared" si="7"/>
        <v>4755.91</v>
      </c>
      <c r="L93" s="413"/>
      <c r="M93" s="413"/>
    </row>
    <row r="94" spans="1:13" x14ac:dyDescent="0.25">
      <c r="A94" s="413"/>
      <c r="B94" s="439"/>
      <c r="C94" s="413">
        <v>30</v>
      </c>
      <c r="D94" s="418">
        <v>52.7</v>
      </c>
      <c r="E94" s="414">
        <v>0</v>
      </c>
      <c r="F94" s="414">
        <f t="shared" si="6"/>
        <v>1581</v>
      </c>
      <c r="G94" s="412">
        <v>42398</v>
      </c>
      <c r="H94" s="417">
        <v>150</v>
      </c>
      <c r="I94" s="414">
        <v>40.880000000000003</v>
      </c>
      <c r="J94" s="414">
        <v>0.11</v>
      </c>
      <c r="K94" s="414">
        <f t="shared" si="7"/>
        <v>6131.89</v>
      </c>
      <c r="L94" s="413"/>
      <c r="M94" s="413"/>
    </row>
    <row r="95" spans="1:13" x14ac:dyDescent="0.25">
      <c r="A95" s="413"/>
      <c r="B95" s="431">
        <v>42263</v>
      </c>
      <c r="C95" s="413">
        <v>50</v>
      </c>
      <c r="D95" s="418">
        <v>52.05</v>
      </c>
      <c r="E95" s="414">
        <v>0</v>
      </c>
      <c r="F95" s="414">
        <f t="shared" si="6"/>
        <v>2602.5</v>
      </c>
      <c r="G95" s="412">
        <v>42405</v>
      </c>
      <c r="H95" s="417">
        <v>100</v>
      </c>
      <c r="I95" s="414">
        <v>38.445</v>
      </c>
      <c r="J95" s="414">
        <v>7.0000000000000007E-2</v>
      </c>
      <c r="K95" s="414">
        <f t="shared" si="7"/>
        <v>3844.43</v>
      </c>
      <c r="L95" s="413"/>
      <c r="M95" s="413"/>
    </row>
    <row r="96" spans="1:13" x14ac:dyDescent="0.25">
      <c r="A96" s="413"/>
      <c r="B96" s="439">
        <v>42270</v>
      </c>
      <c r="C96" s="413">
        <v>30</v>
      </c>
      <c r="D96" s="418">
        <v>52.5</v>
      </c>
      <c r="E96" s="414">
        <v>0</v>
      </c>
      <c r="F96" s="414">
        <f t="shared" si="6"/>
        <v>1575</v>
      </c>
      <c r="G96" s="412">
        <v>42426</v>
      </c>
      <c r="H96" s="417">
        <v>150</v>
      </c>
      <c r="I96" s="414">
        <v>43.25</v>
      </c>
      <c r="J96" s="414">
        <v>0.14000000000000001</v>
      </c>
      <c r="K96" s="414">
        <f t="shared" si="7"/>
        <v>6487.36</v>
      </c>
      <c r="L96" s="413"/>
      <c r="M96" s="413"/>
    </row>
    <row r="97" spans="1:13" x14ac:dyDescent="0.25">
      <c r="A97" s="413"/>
      <c r="B97" s="439"/>
      <c r="C97" s="413">
        <v>20</v>
      </c>
      <c r="D97" s="418">
        <v>52.5</v>
      </c>
      <c r="E97" s="414">
        <v>0</v>
      </c>
      <c r="F97" s="414">
        <f t="shared" si="6"/>
        <v>1050</v>
      </c>
      <c r="G97" s="412">
        <v>42426</v>
      </c>
      <c r="H97" s="417">
        <v>150</v>
      </c>
      <c r="I97" s="414">
        <v>43.4</v>
      </c>
      <c r="J97" s="414">
        <v>0.14000000000000001</v>
      </c>
      <c r="K97" s="414">
        <f t="shared" si="7"/>
        <v>6509.86</v>
      </c>
      <c r="L97" s="413"/>
      <c r="M97" s="413"/>
    </row>
    <row r="98" spans="1:13" x14ac:dyDescent="0.25">
      <c r="A98" s="413"/>
      <c r="B98" s="431">
        <v>42292</v>
      </c>
      <c r="C98" s="413">
        <v>80</v>
      </c>
      <c r="D98" s="418">
        <v>61.25</v>
      </c>
      <c r="E98" s="414">
        <v>0</v>
      </c>
      <c r="F98" s="414">
        <f t="shared" si="6"/>
        <v>4900</v>
      </c>
      <c r="G98" s="412">
        <v>42431</v>
      </c>
      <c r="H98" s="417">
        <v>150</v>
      </c>
      <c r="I98" s="414">
        <v>45.95</v>
      </c>
      <c r="J98" s="414">
        <v>0.15</v>
      </c>
      <c r="K98" s="414">
        <f t="shared" si="7"/>
        <v>6892.35</v>
      </c>
      <c r="L98" s="413"/>
      <c r="M98" s="413"/>
    </row>
    <row r="99" spans="1:13" x14ac:dyDescent="0.25">
      <c r="A99" s="413"/>
      <c r="B99" s="431">
        <v>42292</v>
      </c>
      <c r="C99" s="413">
        <v>80</v>
      </c>
      <c r="D99" s="418">
        <v>59.75</v>
      </c>
      <c r="E99" s="414">
        <v>0</v>
      </c>
      <c r="F99" s="414">
        <f t="shared" si="6"/>
        <v>4780</v>
      </c>
      <c r="G99" s="412">
        <v>42431</v>
      </c>
      <c r="H99" s="417">
        <v>150</v>
      </c>
      <c r="I99" s="414">
        <v>45.5</v>
      </c>
      <c r="J99" s="414">
        <v>0.15</v>
      </c>
      <c r="K99" s="414">
        <f t="shared" si="7"/>
        <v>6824.85</v>
      </c>
      <c r="L99" s="413"/>
      <c r="M99" s="413"/>
    </row>
    <row r="100" spans="1:13" x14ac:dyDescent="0.25">
      <c r="A100" s="413"/>
      <c r="B100" s="431">
        <v>42310</v>
      </c>
      <c r="C100" s="413">
        <v>80</v>
      </c>
      <c r="D100" s="418">
        <v>55.225000000000001</v>
      </c>
      <c r="E100" s="414">
        <v>6.95</v>
      </c>
      <c r="F100" s="414">
        <f t="shared" si="6"/>
        <v>4424.95</v>
      </c>
      <c r="G100" s="412">
        <v>42431</v>
      </c>
      <c r="H100" s="417">
        <v>150</v>
      </c>
      <c r="I100" s="414">
        <v>46.4</v>
      </c>
      <c r="J100" s="414">
        <v>0.15</v>
      </c>
      <c r="K100" s="414">
        <f t="shared" si="7"/>
        <v>6959.85</v>
      </c>
      <c r="L100" s="413"/>
      <c r="M100" s="413"/>
    </row>
    <row r="101" spans="1:13" x14ac:dyDescent="0.25">
      <c r="A101" s="413"/>
      <c r="B101" s="431">
        <v>42310</v>
      </c>
      <c r="C101" s="413">
        <v>40</v>
      </c>
      <c r="D101" s="418">
        <v>53.01</v>
      </c>
      <c r="E101" s="414">
        <v>6.95</v>
      </c>
      <c r="F101" s="414">
        <f t="shared" si="6"/>
        <v>2127.35</v>
      </c>
      <c r="G101" s="412">
        <v>42431</v>
      </c>
      <c r="H101" s="417">
        <v>150</v>
      </c>
      <c r="I101" s="414">
        <v>46.72</v>
      </c>
      <c r="J101" s="414">
        <v>0.15</v>
      </c>
      <c r="K101" s="414">
        <f t="shared" si="7"/>
        <v>7007.85</v>
      </c>
      <c r="L101" s="413"/>
      <c r="M101" s="413"/>
    </row>
    <row r="102" spans="1:13" x14ac:dyDescent="0.25">
      <c r="A102" s="413"/>
      <c r="B102" s="431">
        <v>42340</v>
      </c>
      <c r="C102" s="413">
        <v>40</v>
      </c>
      <c r="D102" s="418">
        <v>58.6</v>
      </c>
      <c r="E102" s="414">
        <v>0</v>
      </c>
      <c r="F102" s="414">
        <f t="shared" si="6"/>
        <v>2344</v>
      </c>
      <c r="G102" s="412">
        <v>42433</v>
      </c>
      <c r="H102" s="417">
        <v>50</v>
      </c>
      <c r="I102" s="414">
        <v>50.35</v>
      </c>
      <c r="J102" s="414">
        <v>0.05</v>
      </c>
      <c r="K102" s="414">
        <f t="shared" si="7"/>
        <v>2517.4499999999998</v>
      </c>
      <c r="L102" s="413"/>
      <c r="M102" s="413"/>
    </row>
    <row r="103" spans="1:13" ht="45" x14ac:dyDescent="0.25">
      <c r="A103" s="413"/>
      <c r="B103" s="440" t="s">
        <v>188</v>
      </c>
      <c r="C103" s="413">
        <v>45</v>
      </c>
      <c r="D103" s="418">
        <v>50.45</v>
      </c>
      <c r="E103" s="414">
        <v>0</v>
      </c>
      <c r="F103" s="414">
        <f t="shared" si="6"/>
        <v>2270.25</v>
      </c>
      <c r="G103" s="412">
        <v>42440</v>
      </c>
      <c r="H103" s="417">
        <v>250</v>
      </c>
      <c r="I103" s="414">
        <v>50.24</v>
      </c>
      <c r="J103" s="414">
        <v>0.27</v>
      </c>
      <c r="K103" s="414">
        <f t="shared" si="7"/>
        <v>12559.73</v>
      </c>
      <c r="L103" s="413"/>
      <c r="M103" s="413"/>
    </row>
    <row r="104" spans="1:13" x14ac:dyDescent="0.25">
      <c r="A104" s="413"/>
      <c r="B104" s="440"/>
      <c r="C104" s="413">
        <v>75</v>
      </c>
      <c r="D104" s="418">
        <v>50.42</v>
      </c>
      <c r="E104" s="414">
        <v>0</v>
      </c>
      <c r="F104" s="414">
        <f t="shared" si="6"/>
        <v>3781.5</v>
      </c>
      <c r="G104" s="412">
        <v>42440</v>
      </c>
      <c r="H104" s="417">
        <v>50</v>
      </c>
      <c r="I104" s="414">
        <v>50.73</v>
      </c>
      <c r="J104" s="414">
        <v>0.05</v>
      </c>
      <c r="K104" s="414">
        <f t="shared" si="7"/>
        <v>2536.4499999999998</v>
      </c>
      <c r="L104" s="413"/>
      <c r="M104" s="413"/>
    </row>
    <row r="105" spans="1:13" x14ac:dyDescent="0.25">
      <c r="A105" s="413"/>
      <c r="B105" s="440"/>
      <c r="C105" s="413">
        <v>100</v>
      </c>
      <c r="D105" s="418">
        <v>50.33</v>
      </c>
      <c r="E105" s="414">
        <v>0</v>
      </c>
      <c r="F105" s="414">
        <f t="shared" si="6"/>
        <v>5033</v>
      </c>
      <c r="G105" s="412">
        <v>42440</v>
      </c>
      <c r="H105" s="417">
        <v>50</v>
      </c>
      <c r="I105" s="414">
        <v>51.08</v>
      </c>
      <c r="J105" s="414">
        <v>0.06</v>
      </c>
      <c r="K105" s="414">
        <f t="shared" si="7"/>
        <v>2553.94</v>
      </c>
      <c r="L105" s="413"/>
      <c r="M105" s="413"/>
    </row>
    <row r="106" spans="1:13" x14ac:dyDescent="0.25">
      <c r="A106" s="413"/>
      <c r="B106" s="440"/>
      <c r="C106" s="413">
        <v>100</v>
      </c>
      <c r="D106" s="418">
        <v>50.25</v>
      </c>
      <c r="E106" s="414">
        <v>0</v>
      </c>
      <c r="F106" s="414">
        <f t="shared" si="6"/>
        <v>5025</v>
      </c>
      <c r="G106" s="412">
        <v>42445</v>
      </c>
      <c r="H106" s="417">
        <v>20</v>
      </c>
      <c r="I106" s="414">
        <v>51.59</v>
      </c>
      <c r="J106" s="414">
        <v>0.02</v>
      </c>
      <c r="K106" s="414">
        <f t="shared" si="7"/>
        <v>1031.7800000000002</v>
      </c>
      <c r="L106" s="413"/>
      <c r="M106" s="413"/>
    </row>
    <row r="107" spans="1:13" x14ac:dyDescent="0.25">
      <c r="A107" s="413"/>
      <c r="B107" s="440"/>
      <c r="C107" s="413">
        <v>100</v>
      </c>
      <c r="D107" s="418">
        <v>50.05</v>
      </c>
      <c r="E107" s="414">
        <v>0</v>
      </c>
      <c r="F107" s="414">
        <f t="shared" si="6"/>
        <v>5005</v>
      </c>
      <c r="G107" s="412">
        <v>42446</v>
      </c>
      <c r="H107" s="417">
        <v>80</v>
      </c>
      <c r="I107" s="414">
        <v>53.45</v>
      </c>
      <c r="J107" s="414">
        <v>0.09</v>
      </c>
      <c r="K107" s="414">
        <f t="shared" si="7"/>
        <v>4275.91</v>
      </c>
      <c r="L107" s="413"/>
      <c r="M107" s="413"/>
    </row>
    <row r="108" spans="1:13" x14ac:dyDescent="0.25">
      <c r="A108" s="413"/>
      <c r="B108" s="440"/>
      <c r="C108" s="413">
        <v>100</v>
      </c>
      <c r="D108" s="418">
        <v>49.99</v>
      </c>
      <c r="E108" s="414">
        <v>0</v>
      </c>
      <c r="F108" s="414">
        <f t="shared" si="6"/>
        <v>4999</v>
      </c>
      <c r="G108" s="412">
        <v>42460</v>
      </c>
      <c r="H108" s="417">
        <v>50</v>
      </c>
      <c r="I108" s="414">
        <v>52.74</v>
      </c>
      <c r="J108" s="414">
        <v>0.06</v>
      </c>
      <c r="K108" s="414">
        <f t="shared" si="7"/>
        <v>2636.94</v>
      </c>
      <c r="L108" s="413"/>
      <c r="M108" s="413"/>
    </row>
    <row r="109" spans="1:13" x14ac:dyDescent="0.25">
      <c r="A109" s="413"/>
      <c r="B109" s="440"/>
      <c r="C109" s="413">
        <v>200</v>
      </c>
      <c r="D109" s="418">
        <v>49.69</v>
      </c>
      <c r="E109" s="414">
        <v>0</v>
      </c>
      <c r="F109" s="414">
        <f t="shared" si="6"/>
        <v>9938</v>
      </c>
      <c r="G109" s="412">
        <v>42466</v>
      </c>
      <c r="H109" s="417">
        <v>50</v>
      </c>
      <c r="I109" s="414">
        <v>53.25</v>
      </c>
      <c r="J109" s="414">
        <v>0.06</v>
      </c>
      <c r="K109" s="414">
        <f t="shared" si="7"/>
        <v>2662.44</v>
      </c>
      <c r="L109" s="413"/>
      <c r="M109" s="413"/>
    </row>
    <row r="110" spans="1:13" x14ac:dyDescent="0.25">
      <c r="A110" s="413"/>
      <c r="B110" s="431">
        <v>42362</v>
      </c>
      <c r="C110" s="413">
        <v>300</v>
      </c>
      <c r="D110" s="418">
        <v>48.18</v>
      </c>
      <c r="E110" s="414">
        <v>0</v>
      </c>
      <c r="F110" s="414">
        <f t="shared" si="6"/>
        <v>14454</v>
      </c>
      <c r="G110" s="412">
        <v>42472</v>
      </c>
      <c r="H110" s="417">
        <v>20</v>
      </c>
      <c r="I110" s="414">
        <v>57.11</v>
      </c>
      <c r="J110" s="414">
        <v>-0.03</v>
      </c>
      <c r="K110" s="414">
        <f t="shared" si="7"/>
        <v>1142.23</v>
      </c>
      <c r="L110" s="413"/>
      <c r="M110" s="413"/>
    </row>
    <row r="111" spans="1:13" x14ac:dyDescent="0.25">
      <c r="A111" s="413"/>
      <c r="B111" s="431">
        <v>42362</v>
      </c>
      <c r="C111" s="413">
        <v>300</v>
      </c>
      <c r="D111" s="418">
        <v>47.73</v>
      </c>
      <c r="E111" s="414">
        <v>-0.03</v>
      </c>
      <c r="F111" s="414">
        <f t="shared" si="6"/>
        <v>14318.969999999998</v>
      </c>
      <c r="G111" s="412">
        <v>42478</v>
      </c>
      <c r="H111" s="417">
        <v>20</v>
      </c>
      <c r="I111" s="414">
        <v>58.75</v>
      </c>
      <c r="J111" s="414">
        <v>0.03</v>
      </c>
      <c r="K111" s="414">
        <f t="shared" si="7"/>
        <v>1174.97</v>
      </c>
      <c r="L111" s="413"/>
      <c r="M111" s="413"/>
    </row>
    <row r="112" spans="1:13" x14ac:dyDescent="0.25">
      <c r="A112" s="413"/>
      <c r="B112" s="431">
        <v>42374</v>
      </c>
      <c r="C112" s="413">
        <v>100</v>
      </c>
      <c r="D112" s="418">
        <v>47.13</v>
      </c>
      <c r="E112" s="414">
        <v>0</v>
      </c>
      <c r="F112" s="414">
        <f t="shared" si="6"/>
        <v>4713</v>
      </c>
      <c r="G112" s="412">
        <v>42501</v>
      </c>
      <c r="H112" s="417">
        <v>30</v>
      </c>
      <c r="I112" s="414">
        <v>58.45</v>
      </c>
      <c r="J112" s="414">
        <v>0.04</v>
      </c>
      <c r="K112" s="414">
        <f t="shared" si="7"/>
        <v>1753.46</v>
      </c>
      <c r="L112" s="413"/>
      <c r="M112" s="413"/>
    </row>
    <row r="113" spans="1:13" x14ac:dyDescent="0.25">
      <c r="A113" s="413"/>
      <c r="B113" s="431">
        <v>42375</v>
      </c>
      <c r="C113" s="413">
        <v>100</v>
      </c>
      <c r="D113" s="418">
        <v>46.02</v>
      </c>
      <c r="E113" s="414">
        <v>0</v>
      </c>
      <c r="F113" s="414">
        <f t="shared" si="6"/>
        <v>4602</v>
      </c>
      <c r="G113" s="413"/>
      <c r="H113" s="417"/>
      <c r="I113" s="414"/>
      <c r="J113" s="414"/>
      <c r="K113" s="414"/>
      <c r="L113" s="413"/>
      <c r="M113" s="413"/>
    </row>
    <row r="114" spans="1:13" x14ac:dyDescent="0.25">
      <c r="A114" s="413"/>
      <c r="B114" s="439">
        <v>42375</v>
      </c>
      <c r="C114" s="413">
        <v>30</v>
      </c>
      <c r="D114" s="418">
        <v>45.1</v>
      </c>
      <c r="E114" s="414">
        <v>0</v>
      </c>
      <c r="F114" s="414">
        <f t="shared" si="6"/>
        <v>1353</v>
      </c>
      <c r="G114" s="413"/>
      <c r="H114" s="417"/>
      <c r="I114" s="414"/>
      <c r="J114" s="414"/>
      <c r="K114" s="414"/>
      <c r="L114" s="413"/>
      <c r="M114" s="413"/>
    </row>
    <row r="115" spans="1:13" x14ac:dyDescent="0.25">
      <c r="A115" s="413"/>
      <c r="B115" s="439"/>
      <c r="C115" s="413">
        <v>20</v>
      </c>
      <c r="D115" s="418">
        <v>45.1</v>
      </c>
      <c r="E115" s="414">
        <v>0</v>
      </c>
      <c r="F115" s="414">
        <f t="shared" si="6"/>
        <v>902</v>
      </c>
      <c r="G115" s="413"/>
      <c r="H115" s="417"/>
      <c r="I115" s="414"/>
      <c r="J115" s="414"/>
      <c r="K115" s="414"/>
      <c r="L115" s="413"/>
      <c r="M115" s="413"/>
    </row>
    <row r="116" spans="1:13" x14ac:dyDescent="0.25">
      <c r="A116" s="413"/>
      <c r="B116" s="431">
        <v>42402</v>
      </c>
      <c r="C116" s="413">
        <v>150</v>
      </c>
      <c r="D116" s="418">
        <v>39.450000000000003</v>
      </c>
      <c r="E116" s="414">
        <v>0</v>
      </c>
      <c r="F116" s="414">
        <f t="shared" si="6"/>
        <v>5917.5</v>
      </c>
      <c r="G116" s="413"/>
      <c r="H116" s="417"/>
      <c r="I116" s="414"/>
      <c r="J116" s="414"/>
      <c r="K116" s="414"/>
      <c r="L116" s="413"/>
      <c r="M116" s="413"/>
    </row>
    <row r="117" spans="1:13" x14ac:dyDescent="0.25">
      <c r="A117" s="413"/>
      <c r="B117" s="431">
        <v>42405</v>
      </c>
      <c r="C117" s="413">
        <v>100</v>
      </c>
      <c r="D117" s="418">
        <v>38.385100000000001</v>
      </c>
      <c r="E117" s="414">
        <v>0</v>
      </c>
      <c r="F117" s="414">
        <f t="shared" si="6"/>
        <v>3838.51</v>
      </c>
      <c r="G117" s="413"/>
      <c r="H117" s="417"/>
      <c r="I117" s="414"/>
      <c r="J117" s="414"/>
      <c r="K117" s="414"/>
      <c r="L117" s="413"/>
      <c r="M117" s="413"/>
    </row>
    <row r="118" spans="1:13" x14ac:dyDescent="0.25">
      <c r="A118" s="413"/>
      <c r="B118" s="431">
        <v>42426</v>
      </c>
      <c r="C118" s="413">
        <v>150</v>
      </c>
      <c r="D118" s="418">
        <v>43.09</v>
      </c>
      <c r="E118" s="414">
        <v>0</v>
      </c>
      <c r="F118" s="414">
        <f t="shared" si="6"/>
        <v>6463.5000000000009</v>
      </c>
      <c r="G118" s="413"/>
      <c r="H118" s="417"/>
      <c r="I118" s="414"/>
      <c r="J118" s="414"/>
      <c r="K118" s="414"/>
      <c r="L118" s="413"/>
      <c r="M118" s="413"/>
    </row>
    <row r="119" spans="1:13" x14ac:dyDescent="0.25">
      <c r="A119" s="413"/>
      <c r="B119" s="431">
        <v>42426</v>
      </c>
      <c r="C119" s="413">
        <v>150</v>
      </c>
      <c r="D119" s="418">
        <v>42.89</v>
      </c>
      <c r="E119" s="414">
        <v>0</v>
      </c>
      <c r="F119" s="414">
        <f t="shared" si="6"/>
        <v>6433.5</v>
      </c>
      <c r="G119" s="413"/>
      <c r="H119" s="417"/>
      <c r="I119" s="414"/>
      <c r="J119" s="414"/>
      <c r="K119" s="414"/>
      <c r="L119" s="413"/>
      <c r="M119" s="413"/>
    </row>
    <row r="120" spans="1:13" x14ac:dyDescent="0.25">
      <c r="A120" s="413"/>
      <c r="B120" s="431">
        <v>42431</v>
      </c>
      <c r="C120" s="413">
        <v>150</v>
      </c>
      <c r="D120" s="418">
        <v>45.49</v>
      </c>
      <c r="E120" s="414">
        <v>0</v>
      </c>
      <c r="F120" s="414">
        <f t="shared" si="6"/>
        <v>6823.5</v>
      </c>
      <c r="G120" s="413"/>
      <c r="H120" s="417"/>
      <c r="I120" s="414"/>
      <c r="J120" s="414"/>
      <c r="K120" s="414"/>
      <c r="L120" s="413"/>
      <c r="M120" s="413"/>
    </row>
    <row r="121" spans="1:13" x14ac:dyDescent="0.25">
      <c r="A121" s="413"/>
      <c r="B121" s="431">
        <v>42431</v>
      </c>
      <c r="C121" s="413">
        <v>150</v>
      </c>
      <c r="D121" s="418">
        <v>45.07</v>
      </c>
      <c r="E121" s="414">
        <v>0</v>
      </c>
      <c r="F121" s="414">
        <f t="shared" si="6"/>
        <v>6760.5</v>
      </c>
      <c r="G121" s="413"/>
      <c r="H121" s="417"/>
      <c r="I121" s="414"/>
      <c r="J121" s="414"/>
      <c r="K121" s="414"/>
      <c r="L121" s="413"/>
      <c r="M121" s="413"/>
    </row>
    <row r="122" spans="1:13" x14ac:dyDescent="0.25">
      <c r="A122" s="413"/>
      <c r="B122" s="431">
        <v>42433</v>
      </c>
      <c r="C122" s="413">
        <v>50</v>
      </c>
      <c r="D122" s="418">
        <v>49.45</v>
      </c>
      <c r="E122" s="414">
        <v>0</v>
      </c>
      <c r="F122" s="414">
        <f t="shared" si="6"/>
        <v>2472.5</v>
      </c>
      <c r="G122" s="413"/>
      <c r="H122" s="417"/>
      <c r="I122" s="414"/>
      <c r="J122" s="414"/>
      <c r="K122" s="414"/>
      <c r="L122" s="413"/>
      <c r="M122" s="413"/>
    </row>
    <row r="123" spans="1:13" x14ac:dyDescent="0.25">
      <c r="A123" s="413"/>
      <c r="B123" s="431">
        <v>42444</v>
      </c>
      <c r="C123" s="413">
        <v>50</v>
      </c>
      <c r="D123" s="418">
        <v>48.21</v>
      </c>
      <c r="E123" s="414">
        <v>0</v>
      </c>
      <c r="F123" s="414">
        <f t="shared" si="6"/>
        <v>2410.5</v>
      </c>
      <c r="G123" s="413"/>
      <c r="H123" s="417"/>
      <c r="I123" s="414"/>
      <c r="J123" s="414"/>
      <c r="K123" s="414"/>
      <c r="L123" s="413"/>
      <c r="M123" s="413"/>
    </row>
    <row r="124" spans="1:13" x14ac:dyDescent="0.25">
      <c r="A124" s="413"/>
      <c r="B124" s="431">
        <v>42452</v>
      </c>
      <c r="C124" s="413">
        <v>50</v>
      </c>
      <c r="D124" s="418">
        <v>51.6</v>
      </c>
      <c r="E124" s="414">
        <v>0</v>
      </c>
      <c r="F124" s="414">
        <f t="shared" si="6"/>
        <v>2580</v>
      </c>
      <c r="G124" s="413"/>
      <c r="H124" s="417"/>
      <c r="I124" s="414"/>
      <c r="J124" s="414"/>
      <c r="K124" s="414"/>
      <c r="L124" s="413"/>
      <c r="M124" s="413"/>
    </row>
    <row r="125" spans="1:13" x14ac:dyDescent="0.25">
      <c r="A125" s="413"/>
      <c r="B125" s="431">
        <v>42464</v>
      </c>
      <c r="C125" s="413">
        <v>50</v>
      </c>
      <c r="D125" s="418">
        <v>50.62</v>
      </c>
      <c r="E125" s="414">
        <v>0</v>
      </c>
      <c r="F125" s="414">
        <f t="shared" si="6"/>
        <v>2531</v>
      </c>
      <c r="G125" s="413"/>
      <c r="H125" s="417"/>
      <c r="I125" s="414"/>
      <c r="J125" s="414"/>
      <c r="K125" s="414"/>
      <c r="L125" s="413"/>
      <c r="M125" s="413"/>
    </row>
    <row r="126" spans="1:13" x14ac:dyDescent="0.25">
      <c r="A126" s="413"/>
      <c r="B126" s="431">
        <v>42493</v>
      </c>
      <c r="C126" s="413">
        <v>20</v>
      </c>
      <c r="D126" s="418">
        <v>56.5</v>
      </c>
      <c r="E126" s="414">
        <v>0</v>
      </c>
      <c r="F126" s="414">
        <f t="shared" si="6"/>
        <v>1130</v>
      </c>
      <c r="G126" s="413"/>
      <c r="H126" s="417"/>
      <c r="I126" s="414"/>
      <c r="J126" s="414"/>
      <c r="K126" s="414"/>
      <c r="L126" s="413"/>
      <c r="M126" s="413"/>
    </row>
    <row r="127" spans="1:13" x14ac:dyDescent="0.25">
      <c r="A127" s="413"/>
      <c r="B127" s="435"/>
      <c r="C127" s="413"/>
      <c r="D127" s="418"/>
      <c r="E127" s="414"/>
      <c r="F127" s="414"/>
      <c r="G127" s="413"/>
      <c r="H127" s="417"/>
      <c r="I127" s="414"/>
      <c r="J127" s="414"/>
      <c r="K127" s="414"/>
      <c r="L127" s="413"/>
      <c r="M127" s="413"/>
    </row>
    <row r="128" spans="1:13" x14ac:dyDescent="0.25">
      <c r="A128" s="22" t="s">
        <v>81</v>
      </c>
      <c r="B128" s="436"/>
      <c r="C128" s="12">
        <f>SUM(C77:C127)</f>
        <v>3500</v>
      </c>
      <c r="D128" s="43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3"/>
      <c r="B129" s="435"/>
      <c r="C129" s="413"/>
      <c r="D129" s="418"/>
      <c r="E129" s="414"/>
      <c r="F129" s="414"/>
      <c r="G129" s="413"/>
      <c r="H129" s="417"/>
      <c r="I129" s="414"/>
      <c r="J129" s="414"/>
      <c r="K129" s="414"/>
      <c r="L129" s="413"/>
      <c r="M129" s="41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7" priority="17">
      <formula>F38&gt;0</formula>
    </cfRule>
    <cfRule type="expression" dxfId="406" priority="18">
      <formula>F38&lt;0</formula>
    </cfRule>
  </conditionalFormatting>
  <conditionalFormatting sqref="H38:H72">
    <cfRule type="expression" dxfId="405" priority="9">
      <formula>H38&gt;0</formula>
    </cfRule>
    <cfRule type="expression" dxfId="404" priority="10">
      <formula>H38&lt;0</formula>
    </cfRule>
  </conditionalFormatting>
  <conditionalFormatting sqref="F21:F37">
    <cfRule type="expression" dxfId="403" priority="7">
      <formula>F21&gt;0</formula>
    </cfRule>
    <cfRule type="expression" dxfId="402" priority="8">
      <formula>F21&lt;0</formula>
    </cfRule>
  </conditionalFormatting>
  <conditionalFormatting sqref="H21:H37">
    <cfRule type="expression" dxfId="401" priority="5">
      <formula>H21&gt;0</formula>
    </cfRule>
    <cfRule type="expression" dxfId="400" priority="6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42530</v>
      </c>
      <c r="X2" s="10">
        <v>88.53</v>
      </c>
      <c r="Y2" s="10">
        <v>89.53</v>
      </c>
      <c r="Z2" s="10">
        <v>88.04</v>
      </c>
      <c r="AA2" s="10">
        <v>89.39</v>
      </c>
      <c r="AB2" s="95">
        <v>3820000</v>
      </c>
      <c r="AC2" s="10">
        <v>89.39</v>
      </c>
      <c r="AD2" s="2">
        <f>Y2-Z2</f>
        <v>1.4899999999999949</v>
      </c>
      <c r="AE2" s="138">
        <f>AC2/AC3-1</f>
        <v>3.9308176100627534E-3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88.78</v>
      </c>
      <c r="W3" s="133">
        <v>42529</v>
      </c>
      <c r="X3" s="10">
        <v>87.83</v>
      </c>
      <c r="Y3" s="10">
        <v>90.14</v>
      </c>
      <c r="Z3" s="10">
        <v>87.8</v>
      </c>
      <c r="AA3" s="10">
        <v>89.04</v>
      </c>
      <c r="AB3" s="95">
        <v>6135400</v>
      </c>
      <c r="AC3" s="10">
        <v>89.04</v>
      </c>
      <c r="AD3" s="2">
        <f t="shared" ref="AD3:AD66" si="0">Y3-Z3</f>
        <v>2.3400000000000034</v>
      </c>
      <c r="AE3" s="138">
        <f t="shared" ref="AE3:AE66" si="1">AC3/AC4-1</f>
        <v>1.6786570743405393E-2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88.78</v>
      </c>
      <c r="W4" s="133">
        <v>42528</v>
      </c>
      <c r="X4" s="10">
        <v>86.68</v>
      </c>
      <c r="Y4" s="10">
        <v>88.08</v>
      </c>
      <c r="Z4" s="10">
        <v>86.68</v>
      </c>
      <c r="AA4" s="10">
        <v>87.57</v>
      </c>
      <c r="AB4" s="95">
        <v>3824500</v>
      </c>
      <c r="AC4" s="10">
        <v>87.57</v>
      </c>
      <c r="AD4" s="2">
        <f t="shared" si="0"/>
        <v>1.3999999999999915</v>
      </c>
      <c r="AE4" s="138">
        <f t="shared" si="1"/>
        <v>8.2901554404144484E-3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42527</v>
      </c>
      <c r="X5" s="10">
        <v>86.42</v>
      </c>
      <c r="Y5" s="10">
        <v>87.14</v>
      </c>
      <c r="Z5" s="10">
        <v>85.93</v>
      </c>
      <c r="AA5" s="10">
        <v>86.85</v>
      </c>
      <c r="AB5" s="95">
        <v>4361500</v>
      </c>
      <c r="AC5" s="10">
        <v>86.85</v>
      </c>
      <c r="AD5" s="2">
        <f t="shared" si="0"/>
        <v>1.2099999999999937</v>
      </c>
      <c r="AE5" s="138">
        <f t="shared" si="1"/>
        <v>5.4410743227599756E-3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42524</v>
      </c>
      <c r="X6" s="10">
        <v>85.55</v>
      </c>
      <c r="Y6" s="10">
        <v>86.65</v>
      </c>
      <c r="Z6" s="10">
        <v>84.61</v>
      </c>
      <c r="AA6" s="10">
        <v>86.38</v>
      </c>
      <c r="AB6" s="95">
        <v>4946700</v>
      </c>
      <c r="AC6" s="10">
        <v>86.38</v>
      </c>
      <c r="AD6" s="2">
        <f t="shared" si="0"/>
        <v>2.0400000000000063</v>
      </c>
      <c r="AE6" s="138">
        <f t="shared" si="1"/>
        <v>2.0919513059922012E-2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205</v>
      </c>
      <c r="Q7" s="2">
        <f>Q10+Q8</f>
        <v>128.08999999999833</v>
      </c>
      <c r="R7" s="166"/>
      <c r="W7" s="133">
        <v>42523</v>
      </c>
      <c r="X7" s="10">
        <v>83.68</v>
      </c>
      <c r="Y7" s="10">
        <v>84.63</v>
      </c>
      <c r="Z7" s="10">
        <v>83.61</v>
      </c>
      <c r="AA7" s="10">
        <v>84.61</v>
      </c>
      <c r="AB7" s="95">
        <v>3507000</v>
      </c>
      <c r="AC7" s="10">
        <v>84.61</v>
      </c>
      <c r="AD7" s="2">
        <f t="shared" si="0"/>
        <v>1.019999999999996</v>
      </c>
      <c r="AE7" s="138">
        <f t="shared" si="1"/>
        <v>5.9445963619069175E-3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210</v>
      </c>
      <c r="P8" s="34"/>
      <c r="Q8" s="2">
        <f>K18+M18-F18+Q2*Q4</f>
        <v>0</v>
      </c>
      <c r="W8" s="133">
        <v>42522</v>
      </c>
      <c r="X8" s="10">
        <v>83.63</v>
      </c>
      <c r="Y8" s="10">
        <v>84.19</v>
      </c>
      <c r="Z8" s="10">
        <v>82.91</v>
      </c>
      <c r="AA8" s="10">
        <v>84.11</v>
      </c>
      <c r="AB8" s="95">
        <v>4298500</v>
      </c>
      <c r="AC8" s="10">
        <v>84.11</v>
      </c>
      <c r="AD8" s="2">
        <f t="shared" si="0"/>
        <v>1.2800000000000011</v>
      </c>
      <c r="AE8" s="138">
        <f t="shared" si="1"/>
        <v>-9.5023161895713137E-4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282</v>
      </c>
      <c r="Q9" s="138">
        <f>IF(Q2=0, 0, Q8/Q6)</f>
        <v>0</v>
      </c>
      <c r="W9" s="133">
        <v>42521</v>
      </c>
      <c r="X9" s="10">
        <v>83.11</v>
      </c>
      <c r="Y9" s="10">
        <v>84.52</v>
      </c>
      <c r="Z9" s="10">
        <v>82.61</v>
      </c>
      <c r="AA9" s="10">
        <v>84.19</v>
      </c>
      <c r="AB9" s="95">
        <v>6086500</v>
      </c>
      <c r="AC9" s="10">
        <v>84.19</v>
      </c>
      <c r="AD9" s="2">
        <f t="shared" si="0"/>
        <v>1.9099999999999966</v>
      </c>
      <c r="AE9" s="138">
        <f t="shared" si="1"/>
        <v>1.4704109919247976E-2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281</v>
      </c>
      <c r="P10" s="34"/>
      <c r="Q10" s="2">
        <f>M34</f>
        <v>128.08999999999833</v>
      </c>
      <c r="W10" s="133">
        <v>42517</v>
      </c>
      <c r="X10" s="10">
        <v>82.37</v>
      </c>
      <c r="Y10" s="10">
        <v>83.08</v>
      </c>
      <c r="Z10" s="10">
        <v>81.790000000000006</v>
      </c>
      <c r="AA10" s="10">
        <v>82.97</v>
      </c>
      <c r="AB10" s="95">
        <v>3848200</v>
      </c>
      <c r="AC10" s="10">
        <v>82.97</v>
      </c>
      <c r="AD10" s="2">
        <f t="shared" si="0"/>
        <v>1.289999999999992</v>
      </c>
      <c r="AE10" s="138">
        <f t="shared" si="1"/>
        <v>7.6512023317949485E-3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197</v>
      </c>
      <c r="P11" s="34"/>
      <c r="Q11" s="138">
        <f>IF(U58="N/A (N/A)", 0, VALUE(TRIM(CLEAN(MID(U58, FIND("(", U58)+1, 5)))))</f>
        <v>2.8299999999999999E-2</v>
      </c>
      <c r="T11" s="43"/>
      <c r="U11" s="33"/>
      <c r="V11" s="11"/>
      <c r="W11" s="99">
        <v>42516</v>
      </c>
      <c r="X11" s="10">
        <v>82.58</v>
      </c>
      <c r="Y11" s="10">
        <v>83.31</v>
      </c>
      <c r="Z11" s="10">
        <v>82.24</v>
      </c>
      <c r="AA11" s="10">
        <v>82.34</v>
      </c>
      <c r="AB11" s="95">
        <v>2978300</v>
      </c>
      <c r="AC11" s="10">
        <v>82.34</v>
      </c>
      <c r="AD11" s="2">
        <f t="shared" si="0"/>
        <v>1.0700000000000074</v>
      </c>
      <c r="AE11" s="138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42516</v>
      </c>
      <c r="X12" s="10" t="s">
        <v>132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T13" s="67"/>
      <c r="W13" s="133">
        <v>42515</v>
      </c>
      <c r="X13" s="10">
        <v>81.84</v>
      </c>
      <c r="Y13" s="10">
        <v>83.22</v>
      </c>
      <c r="Z13" s="10">
        <v>81.55</v>
      </c>
      <c r="AA13" s="10">
        <v>82.91</v>
      </c>
      <c r="AB13" s="95">
        <v>3408500</v>
      </c>
      <c r="AC13" s="10">
        <v>82.36</v>
      </c>
      <c r="AD13" s="2">
        <f t="shared" si="0"/>
        <v>1.6700000000000017</v>
      </c>
      <c r="AE13" s="138">
        <f t="shared" si="1"/>
        <v>1.9938080495355948E-2</v>
      </c>
    </row>
    <row r="14" spans="1:31" x14ac:dyDescent="0.25">
      <c r="W14" s="133">
        <v>42514</v>
      </c>
      <c r="X14" s="10">
        <v>82.06</v>
      </c>
      <c r="Y14" s="10">
        <v>82.13</v>
      </c>
      <c r="Z14" s="10">
        <v>80.87</v>
      </c>
      <c r="AA14" s="10">
        <v>81.290000000000006</v>
      </c>
      <c r="AB14" s="95">
        <v>4679400</v>
      </c>
      <c r="AC14" s="10">
        <v>80.75</v>
      </c>
      <c r="AD14" s="2">
        <f t="shared" si="0"/>
        <v>1.2599999999999909</v>
      </c>
      <c r="AE14" s="138">
        <f t="shared" si="1"/>
        <v>-2.4706609017912662E-3</v>
      </c>
    </row>
    <row r="15" spans="1:31" x14ac:dyDescent="0.25">
      <c r="W15" s="133">
        <v>42513</v>
      </c>
      <c r="X15" s="10">
        <v>82.25</v>
      </c>
      <c r="Y15" s="10">
        <v>82.61</v>
      </c>
      <c r="Z15" s="10">
        <v>81.45</v>
      </c>
      <c r="AA15" s="10">
        <v>81.489999999999995</v>
      </c>
      <c r="AB15" s="95">
        <v>3649100</v>
      </c>
      <c r="AC15" s="10">
        <v>80.95</v>
      </c>
      <c r="AD15" s="2">
        <f t="shared" si="0"/>
        <v>1.1599999999999966</v>
      </c>
      <c r="AE15" s="138">
        <f t="shared" si="1"/>
        <v>-1.1116540434888744E-2</v>
      </c>
    </row>
    <row r="16" spans="1:31" x14ac:dyDescent="0.25">
      <c r="W16" s="133">
        <v>42510</v>
      </c>
      <c r="X16" s="10">
        <v>81.96</v>
      </c>
      <c r="Y16" s="10">
        <v>82.56</v>
      </c>
      <c r="Z16" s="10">
        <v>81.739999999999995</v>
      </c>
      <c r="AA16" s="10">
        <v>82.41</v>
      </c>
      <c r="AB16" s="95">
        <v>4366100</v>
      </c>
      <c r="AC16" s="10">
        <v>81.86</v>
      </c>
      <c r="AD16" s="2">
        <f t="shared" si="0"/>
        <v>0.82000000000000739</v>
      </c>
      <c r="AE16" s="138">
        <f t="shared" si="1"/>
        <v>1.1866501854140843E-2</v>
      </c>
    </row>
    <row r="17" spans="1:31" x14ac:dyDescent="0.25">
      <c r="W17" s="133">
        <v>42509</v>
      </c>
      <c r="X17" s="10">
        <v>81.55</v>
      </c>
      <c r="Y17" s="10">
        <v>81.819999999999993</v>
      </c>
      <c r="Z17" s="10">
        <v>80.680000000000007</v>
      </c>
      <c r="AA17" s="10">
        <v>81.44</v>
      </c>
      <c r="AB17" s="95">
        <v>3776700</v>
      </c>
      <c r="AC17" s="10">
        <v>80.900000000000006</v>
      </c>
      <c r="AD17" s="2">
        <f t="shared" si="0"/>
        <v>1.1399999999999864</v>
      </c>
      <c r="AE17" s="138">
        <f t="shared" si="1"/>
        <v>-1.2571707555230072E-2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42508</v>
      </c>
      <c r="X18" s="10">
        <v>82.17</v>
      </c>
      <c r="Y18" s="10">
        <v>83.47</v>
      </c>
      <c r="Z18" s="10">
        <v>81.7</v>
      </c>
      <c r="AA18" s="10">
        <v>82.48</v>
      </c>
      <c r="AB18" s="95">
        <v>4432400</v>
      </c>
      <c r="AC18" s="10">
        <v>81.93</v>
      </c>
      <c r="AD18" s="2">
        <f t="shared" si="0"/>
        <v>1.769999999999996</v>
      </c>
      <c r="AE18" s="138">
        <f t="shared" si="1"/>
        <v>3.5521803037728006E-3</v>
      </c>
    </row>
    <row r="19" spans="1:31" x14ac:dyDescent="0.25">
      <c r="W19" s="133">
        <v>42507</v>
      </c>
      <c r="X19" s="10">
        <v>82.02</v>
      </c>
      <c r="Y19" s="10">
        <v>83.48</v>
      </c>
      <c r="Z19" s="10">
        <v>81.540000000000006</v>
      </c>
      <c r="AA19" s="10">
        <v>82.19</v>
      </c>
      <c r="AB19" s="95">
        <v>5320400</v>
      </c>
      <c r="AC19" s="10">
        <v>81.64</v>
      </c>
      <c r="AD19" s="2">
        <f t="shared" si="0"/>
        <v>1.9399999999999977</v>
      </c>
      <c r="AE19" s="138">
        <f t="shared" si="1"/>
        <v>1.9636720667648433E-3</v>
      </c>
    </row>
    <row r="20" spans="1:31" x14ac:dyDescent="0.25">
      <c r="W20" s="133">
        <v>42506</v>
      </c>
      <c r="X20" s="10">
        <v>82.09</v>
      </c>
      <c r="Y20" s="10">
        <v>82.95</v>
      </c>
      <c r="Z20" s="10">
        <v>81.88</v>
      </c>
      <c r="AA20" s="10">
        <v>82.02</v>
      </c>
      <c r="AB20" s="95">
        <v>4194400</v>
      </c>
      <c r="AC20" s="10">
        <v>81.48</v>
      </c>
      <c r="AD20" s="2">
        <f t="shared" si="0"/>
        <v>1.0700000000000074</v>
      </c>
      <c r="AE20" s="138">
        <f t="shared" si="1"/>
        <v>2.4551927326310619E-4</v>
      </c>
    </row>
    <row r="21" spans="1:31" x14ac:dyDescent="0.25">
      <c r="W21" s="40">
        <v>42503</v>
      </c>
      <c r="X21" s="10">
        <v>83.53</v>
      </c>
      <c r="Y21" s="10">
        <v>83.84</v>
      </c>
      <c r="Z21" s="10">
        <v>81.790000000000006</v>
      </c>
      <c r="AA21" s="10">
        <v>82</v>
      </c>
      <c r="AB21" s="95">
        <v>4463300</v>
      </c>
      <c r="AC21" s="10">
        <v>81.459999999999994</v>
      </c>
      <c r="AD21" s="2">
        <f t="shared" si="0"/>
        <v>2.0499999999999972</v>
      </c>
      <c r="AE21" s="138">
        <f t="shared" si="1"/>
        <v>-2.1853986551393034E-2</v>
      </c>
    </row>
    <row r="22" spans="1:31" x14ac:dyDescent="0.25">
      <c r="W22" s="133">
        <v>42502</v>
      </c>
      <c r="X22" s="10">
        <v>84.85</v>
      </c>
      <c r="Y22" s="10">
        <v>85.29</v>
      </c>
      <c r="Z22" s="10">
        <v>83.68</v>
      </c>
      <c r="AA22" s="10">
        <v>83.84</v>
      </c>
      <c r="AB22" s="95">
        <v>4178300</v>
      </c>
      <c r="AC22" s="10">
        <v>83.28</v>
      </c>
      <c r="AD22" s="2">
        <f t="shared" si="0"/>
        <v>1.6099999999999994</v>
      </c>
      <c r="AE22" s="138">
        <f t="shared" si="1"/>
        <v>-7.7445490289527186E-3</v>
      </c>
    </row>
    <row r="23" spans="1:31" x14ac:dyDescent="0.25">
      <c r="B23" s="199" t="s">
        <v>115</v>
      </c>
      <c r="C23" s="199" t="s">
        <v>154</v>
      </c>
      <c r="D23" s="200" t="s">
        <v>153</v>
      </c>
      <c r="E23" s="202" t="s">
        <v>155</v>
      </c>
      <c r="F23" s="202" t="s">
        <v>65</v>
      </c>
      <c r="G23" s="240" t="s">
        <v>159</v>
      </c>
      <c r="H23" s="240" t="s">
        <v>89</v>
      </c>
      <c r="I23" s="240" t="s">
        <v>165</v>
      </c>
      <c r="W23" s="133">
        <v>42501</v>
      </c>
      <c r="X23" s="10">
        <v>86.1</v>
      </c>
      <c r="Y23" s="10">
        <v>86.4</v>
      </c>
      <c r="Z23" s="10">
        <v>84.48</v>
      </c>
      <c r="AA23" s="10">
        <v>84.49</v>
      </c>
      <c r="AB23" s="95">
        <v>4343600</v>
      </c>
      <c r="AC23" s="10">
        <v>83.93</v>
      </c>
      <c r="AD23" s="2">
        <f t="shared" si="0"/>
        <v>1.9200000000000017</v>
      </c>
      <c r="AE23" s="138">
        <f t="shared" si="1"/>
        <v>-1.8706886472582673E-2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42500</v>
      </c>
      <c r="X24" s="10">
        <v>85.28</v>
      </c>
      <c r="Y24" s="10">
        <v>86.74</v>
      </c>
      <c r="Z24" s="10">
        <v>84.86</v>
      </c>
      <c r="AA24" s="10">
        <v>86.1</v>
      </c>
      <c r="AB24" s="95">
        <v>3341200</v>
      </c>
      <c r="AC24" s="10">
        <v>85.53</v>
      </c>
      <c r="AD24" s="2">
        <f t="shared" si="0"/>
        <v>1.8799999999999955</v>
      </c>
      <c r="AE24" s="138">
        <f t="shared" si="1"/>
        <v>1.7366480314024102E-2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42499</v>
      </c>
      <c r="X25" s="10">
        <v>85.66</v>
      </c>
      <c r="Y25" s="10">
        <v>85.66</v>
      </c>
      <c r="Z25" s="10">
        <v>84.14</v>
      </c>
      <c r="AA25" s="10">
        <v>84.63</v>
      </c>
      <c r="AB25" s="95">
        <v>4154700</v>
      </c>
      <c r="AC25" s="10">
        <v>84.07</v>
      </c>
      <c r="AD25" s="2">
        <f t="shared" si="0"/>
        <v>1.519999999999996</v>
      </c>
      <c r="AE25" s="138">
        <f t="shared" si="1"/>
        <v>-1.2799436355096283E-2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42496</v>
      </c>
      <c r="X26" s="10">
        <v>84.56</v>
      </c>
      <c r="Y26" s="10">
        <v>86.27</v>
      </c>
      <c r="Z26" s="10">
        <v>84.5</v>
      </c>
      <c r="AA26" s="10">
        <v>85.73</v>
      </c>
      <c r="AB26" s="95">
        <v>4009800</v>
      </c>
      <c r="AC26" s="10">
        <v>85.16</v>
      </c>
      <c r="AD26" s="2">
        <f t="shared" si="0"/>
        <v>1.769999999999996</v>
      </c>
      <c r="AE26" s="138">
        <f t="shared" si="1"/>
        <v>6.3814701016307041E-3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42495</v>
      </c>
      <c r="X27" s="10">
        <v>86.13</v>
      </c>
      <c r="Y27" s="10">
        <v>86.56</v>
      </c>
      <c r="Z27" s="10">
        <v>85.09</v>
      </c>
      <c r="AA27" s="10">
        <v>85.19</v>
      </c>
      <c r="AB27" s="95">
        <v>4425800</v>
      </c>
      <c r="AC27" s="10">
        <v>84.62</v>
      </c>
      <c r="AD27" s="2">
        <f t="shared" si="0"/>
        <v>1.4699999999999989</v>
      </c>
      <c r="AE27" s="138">
        <f t="shared" si="1"/>
        <v>-5.2897613729868675E-3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42494</v>
      </c>
      <c r="X28" s="10">
        <v>85.93</v>
      </c>
      <c r="Y28" s="10">
        <v>87.02</v>
      </c>
      <c r="Z28" s="10">
        <v>85.33</v>
      </c>
      <c r="AA28" s="10">
        <v>85.64</v>
      </c>
      <c r="AB28" s="95">
        <v>3532900</v>
      </c>
      <c r="AC28" s="10">
        <v>85.07</v>
      </c>
      <c r="AD28" s="2">
        <f t="shared" si="0"/>
        <v>1.6899999999999977</v>
      </c>
      <c r="AE28" s="138">
        <f t="shared" si="1"/>
        <v>-1.2994546931198614E-2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42493</v>
      </c>
      <c r="X29" s="10">
        <v>87.17</v>
      </c>
      <c r="Y29" s="10">
        <v>87.34</v>
      </c>
      <c r="Z29" s="10">
        <v>85.68</v>
      </c>
      <c r="AA29" s="10">
        <v>86.77</v>
      </c>
      <c r="AB29" s="95">
        <v>4164300</v>
      </c>
      <c r="AC29" s="10">
        <v>86.19</v>
      </c>
      <c r="AD29" s="2">
        <f t="shared" si="0"/>
        <v>1.6599999999999966</v>
      </c>
      <c r="AE29" s="138">
        <f t="shared" si="1"/>
        <v>-1.5421521590130327E-2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42492</v>
      </c>
      <c r="X30" s="10">
        <v>87.99</v>
      </c>
      <c r="Y30" s="10">
        <v>88.5</v>
      </c>
      <c r="Z30" s="10">
        <v>86.65</v>
      </c>
      <c r="AA30" s="10">
        <v>88.12</v>
      </c>
      <c r="AB30" s="95">
        <v>3492700</v>
      </c>
      <c r="AC30" s="10">
        <v>87.54</v>
      </c>
      <c r="AD30" s="2">
        <f t="shared" si="0"/>
        <v>1.8499999999999943</v>
      </c>
      <c r="AE30" s="138">
        <f t="shared" si="1"/>
        <v>1.0271206001154054E-2</v>
      </c>
    </row>
    <row r="31" spans="1:31" x14ac:dyDescent="0.25">
      <c r="W31" s="133">
        <v>42489</v>
      </c>
      <c r="X31" s="10">
        <v>87.86</v>
      </c>
      <c r="Y31" s="10">
        <v>89.23</v>
      </c>
      <c r="Z31" s="10">
        <v>86.73</v>
      </c>
      <c r="AA31" s="10">
        <v>87.23</v>
      </c>
      <c r="AB31" s="95">
        <v>5221100</v>
      </c>
      <c r="AC31" s="10">
        <v>86.65</v>
      </c>
      <c r="AD31" s="2">
        <f t="shared" si="0"/>
        <v>2.5</v>
      </c>
      <c r="AE31" s="138">
        <f t="shared" si="1"/>
        <v>-1.4444949954504072E-2</v>
      </c>
    </row>
    <row r="32" spans="1:31" x14ac:dyDescent="0.25">
      <c r="W32" s="133">
        <v>42488</v>
      </c>
      <c r="X32" s="10">
        <v>88.56</v>
      </c>
      <c r="Y32" s="10">
        <v>89.76</v>
      </c>
      <c r="Z32" s="10">
        <v>88.27</v>
      </c>
      <c r="AA32" s="10">
        <v>88.51</v>
      </c>
      <c r="AB32" s="95">
        <v>3863100</v>
      </c>
      <c r="AC32" s="10">
        <v>87.92</v>
      </c>
      <c r="AD32" s="2">
        <f t="shared" si="0"/>
        <v>1.4900000000000091</v>
      </c>
      <c r="AE32" s="138">
        <f t="shared" si="1"/>
        <v>-7.4508918491758003E-3</v>
      </c>
    </row>
    <row r="33" spans="1:31" x14ac:dyDescent="0.25">
      <c r="W33" s="133">
        <v>42487</v>
      </c>
      <c r="X33" s="10">
        <v>88.79</v>
      </c>
      <c r="Y33" s="10">
        <v>89.8</v>
      </c>
      <c r="Z33" s="10">
        <v>88.67</v>
      </c>
      <c r="AA33" s="10">
        <v>89.17</v>
      </c>
      <c r="AB33" s="95">
        <v>3851800</v>
      </c>
      <c r="AC33" s="10">
        <v>88.58</v>
      </c>
      <c r="AD33" s="2">
        <f t="shared" si="0"/>
        <v>1.1299999999999955</v>
      </c>
      <c r="AE33" s="138">
        <f t="shared" si="1"/>
        <v>4.6501077463989571E-3</v>
      </c>
    </row>
    <row r="34" spans="1:31" x14ac:dyDescent="0.25">
      <c r="L34" t="s">
        <v>281</v>
      </c>
      <c r="M34" s="2">
        <f>M49+K49-F49</f>
        <v>128.08999999999833</v>
      </c>
      <c r="W34" s="133">
        <v>42486</v>
      </c>
      <c r="X34" s="10">
        <v>87.26</v>
      </c>
      <c r="Y34" s="10">
        <v>88.84</v>
      </c>
      <c r="Z34" s="10">
        <v>87.11</v>
      </c>
      <c r="AA34" s="10">
        <v>88.76</v>
      </c>
      <c r="AB34" s="95">
        <v>4831700</v>
      </c>
      <c r="AC34" s="10">
        <v>88.17</v>
      </c>
      <c r="AD34" s="2">
        <f t="shared" si="0"/>
        <v>1.730000000000004</v>
      </c>
      <c r="AE34" s="138">
        <f t="shared" si="1"/>
        <v>1.3098931402964586E-2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95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96</v>
      </c>
      <c r="K35" s="280" t="s">
        <v>61</v>
      </c>
      <c r="L35" s="279" t="s">
        <v>37</v>
      </c>
      <c r="M35" s="279" t="s">
        <v>38</v>
      </c>
      <c r="W35" s="133">
        <v>42485</v>
      </c>
      <c r="X35" s="10">
        <v>89.09</v>
      </c>
      <c r="Y35" s="10">
        <v>89.3</v>
      </c>
      <c r="Z35" s="10">
        <v>86.89</v>
      </c>
      <c r="AA35" s="10">
        <v>87.61</v>
      </c>
      <c r="AB35" s="95">
        <v>4631700</v>
      </c>
      <c r="AC35" s="10">
        <v>87.03</v>
      </c>
      <c r="AD35" s="2">
        <f t="shared" si="0"/>
        <v>2.4099999999999966</v>
      </c>
      <c r="AE35" s="138">
        <f t="shared" si="1"/>
        <v>-2.2574123989218431E-2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42482</v>
      </c>
      <c r="X36" s="10">
        <v>88</v>
      </c>
      <c r="Y36" s="10">
        <v>89.91</v>
      </c>
      <c r="Z36" s="10">
        <v>87.81</v>
      </c>
      <c r="AA36" s="10">
        <v>89.63</v>
      </c>
      <c r="AB36" s="95">
        <v>7055800</v>
      </c>
      <c r="AC36" s="10">
        <v>89.04</v>
      </c>
      <c r="AD36" s="2">
        <f t="shared" si="0"/>
        <v>2.0999999999999943</v>
      </c>
      <c r="AE36" s="138">
        <f t="shared" si="1"/>
        <v>2.6516024902006219E-2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42481</v>
      </c>
      <c r="X37" s="10">
        <v>86.6</v>
      </c>
      <c r="Y37" s="10">
        <v>88.65</v>
      </c>
      <c r="Z37" s="10">
        <v>85.2</v>
      </c>
      <c r="AA37" s="10">
        <v>87.32</v>
      </c>
      <c r="AB37" s="95">
        <v>9851900</v>
      </c>
      <c r="AC37" s="10">
        <v>86.74</v>
      </c>
      <c r="AD37" s="2">
        <f t="shared" si="0"/>
        <v>3.4500000000000028</v>
      </c>
      <c r="AE37" s="138">
        <f t="shared" si="1"/>
        <v>4.142153920038405E-2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42480</v>
      </c>
      <c r="X38" s="10">
        <v>82.73</v>
      </c>
      <c r="Y38" s="10">
        <v>84.61</v>
      </c>
      <c r="Z38" s="10">
        <v>82.2</v>
      </c>
      <c r="AA38" s="10">
        <v>83.85</v>
      </c>
      <c r="AB38" s="95">
        <v>6302600</v>
      </c>
      <c r="AC38" s="10">
        <v>83.29</v>
      </c>
      <c r="AD38" s="2">
        <f t="shared" si="0"/>
        <v>2.4099999999999966</v>
      </c>
      <c r="AE38" s="138">
        <f t="shared" si="1"/>
        <v>1.9586240665932397E-2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42479</v>
      </c>
      <c r="X39" s="10">
        <v>81.98</v>
      </c>
      <c r="Y39" s="10">
        <v>83.02</v>
      </c>
      <c r="Z39" s="10">
        <v>81.34</v>
      </c>
      <c r="AA39" s="10">
        <v>82.24</v>
      </c>
      <c r="AB39" s="95">
        <v>6959400</v>
      </c>
      <c r="AC39" s="10">
        <v>81.69</v>
      </c>
      <c r="AD39" s="2">
        <f t="shared" si="0"/>
        <v>1.6799999999999926</v>
      </c>
      <c r="AE39" s="138">
        <f t="shared" si="1"/>
        <v>1.6803584764749635E-2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42478</v>
      </c>
      <c r="X40" s="10">
        <v>79.98</v>
      </c>
      <c r="Y40" s="10">
        <v>82.04</v>
      </c>
      <c r="Z40" s="10">
        <v>78.62</v>
      </c>
      <c r="AA40" s="10">
        <v>80.88</v>
      </c>
      <c r="AB40" s="95">
        <v>7348100</v>
      </c>
      <c r="AC40" s="10">
        <v>80.34</v>
      </c>
      <c r="AD40" s="2">
        <f t="shared" si="0"/>
        <v>3.4200000000000017</v>
      </c>
      <c r="AE40" s="138">
        <f t="shared" si="1"/>
        <v>-4.0907400520638904E-3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42475</v>
      </c>
      <c r="X41" s="10">
        <v>82.19</v>
      </c>
      <c r="Y41" s="10">
        <v>82.42</v>
      </c>
      <c r="Z41" s="10">
        <v>81.02</v>
      </c>
      <c r="AA41" s="10">
        <v>81.209999999999994</v>
      </c>
      <c r="AB41" s="95">
        <v>3804000</v>
      </c>
      <c r="AC41" s="10">
        <v>80.67</v>
      </c>
      <c r="AD41" s="2">
        <f t="shared" si="0"/>
        <v>1.4000000000000057</v>
      </c>
      <c r="AE41" s="138">
        <f t="shared" si="1"/>
        <v>-1.3452366393542747E-2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114</v>
      </c>
      <c r="W42" s="133">
        <v>42474</v>
      </c>
      <c r="X42" s="10">
        <v>82.18</v>
      </c>
      <c r="Y42" s="10">
        <v>83.03</v>
      </c>
      <c r="Z42" s="10">
        <v>81.290000000000006</v>
      </c>
      <c r="AA42" s="10">
        <v>82.32</v>
      </c>
      <c r="AB42" s="95">
        <v>5102400</v>
      </c>
      <c r="AC42" s="10">
        <v>81.77</v>
      </c>
      <c r="AD42" s="2">
        <f t="shared" si="0"/>
        <v>1.7399999999999949</v>
      </c>
      <c r="AE42" s="138">
        <f t="shared" si="1"/>
        <v>7.2677999507266833E-3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99</v>
      </c>
      <c r="U43" s="129">
        <v>85.95</v>
      </c>
      <c r="W43" s="133">
        <v>42473</v>
      </c>
      <c r="X43" s="10">
        <v>80.67</v>
      </c>
      <c r="Y43" s="10">
        <v>82.15</v>
      </c>
      <c r="Z43" s="10">
        <v>80.17</v>
      </c>
      <c r="AA43" s="10">
        <v>81.72</v>
      </c>
      <c r="AB43" s="95">
        <v>4502000</v>
      </c>
      <c r="AC43" s="10">
        <v>81.180000000000007</v>
      </c>
      <c r="AD43" s="2">
        <f t="shared" si="0"/>
        <v>1.980000000000004</v>
      </c>
      <c r="AE43" s="138">
        <f t="shared" si="1"/>
        <v>2.6166097838452806E-2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100</v>
      </c>
      <c r="U44" s="130">
        <v>85.29</v>
      </c>
      <c r="W44" s="133">
        <v>42472</v>
      </c>
      <c r="X44" s="10">
        <v>78.33</v>
      </c>
      <c r="Y44" s="10">
        <v>80.260000000000005</v>
      </c>
      <c r="Z44" s="10">
        <v>78.19</v>
      </c>
      <c r="AA44" s="10">
        <v>79.64</v>
      </c>
      <c r="AB44" s="95">
        <v>4628400</v>
      </c>
      <c r="AC44" s="10">
        <v>79.11</v>
      </c>
      <c r="AD44" s="2">
        <f t="shared" si="0"/>
        <v>2.0700000000000074</v>
      </c>
      <c r="AE44" s="138">
        <f t="shared" si="1"/>
        <v>1.2025073557630828E-2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101</v>
      </c>
      <c r="U45" s="130" t="s">
        <v>368</v>
      </c>
      <c r="W45" s="133">
        <v>42471</v>
      </c>
      <c r="X45" s="10">
        <v>79.14</v>
      </c>
      <c r="Y45" s="10">
        <v>80.510000000000005</v>
      </c>
      <c r="Z45" s="10">
        <v>78.58</v>
      </c>
      <c r="AA45" s="10">
        <v>78.69</v>
      </c>
      <c r="AB45" s="95">
        <v>4109600</v>
      </c>
      <c r="AC45" s="10">
        <v>78.17</v>
      </c>
      <c r="AD45" s="2">
        <f t="shared" si="0"/>
        <v>1.9300000000000068</v>
      </c>
      <c r="AE45" s="138">
        <f t="shared" si="1"/>
        <v>-5.9766022380467465E-3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0" t="s">
        <v>78</v>
      </c>
      <c r="P46" s="470"/>
      <c r="Q46" s="34"/>
      <c r="R46"/>
      <c r="T46" s="87" t="s">
        <v>102</v>
      </c>
      <c r="U46" s="130" t="s">
        <v>369</v>
      </c>
      <c r="W46" s="133">
        <v>42468</v>
      </c>
      <c r="X46" s="10">
        <v>78.66</v>
      </c>
      <c r="Y46" s="10">
        <v>80.58</v>
      </c>
      <c r="Z46" s="10">
        <v>78.319999999999993</v>
      </c>
      <c r="AA46" s="10">
        <v>79.17</v>
      </c>
      <c r="AB46" s="95">
        <v>4211200</v>
      </c>
      <c r="AC46" s="10">
        <v>78.64</v>
      </c>
      <c r="AD46" s="2">
        <f t="shared" si="0"/>
        <v>2.2600000000000051</v>
      </c>
      <c r="AE46" s="138">
        <f t="shared" si="1"/>
        <v>1.4971605575632374E-2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97.658000000000015</v>
      </c>
      <c r="Q47" s="34"/>
      <c r="R47"/>
      <c r="T47" s="87" t="s">
        <v>103</v>
      </c>
      <c r="U47" s="130">
        <v>90.11</v>
      </c>
      <c r="W47" s="133">
        <v>42467</v>
      </c>
      <c r="X47" s="10">
        <v>77.959999999999994</v>
      </c>
      <c r="Y47" s="10">
        <v>78.67</v>
      </c>
      <c r="Z47" s="10">
        <v>77.42</v>
      </c>
      <c r="AA47" s="10">
        <v>78</v>
      </c>
      <c r="AB47" s="95">
        <v>4246100</v>
      </c>
      <c r="AC47" s="10">
        <v>77.48</v>
      </c>
      <c r="AD47" s="2">
        <f t="shared" si="0"/>
        <v>1.25</v>
      </c>
      <c r="AE47" s="138">
        <f t="shared" si="1"/>
        <v>-4.4969805987408185E-3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96.770200000000003</v>
      </c>
      <c r="Q48" s="34"/>
      <c r="R48"/>
      <c r="T48" s="87" t="s">
        <v>104</v>
      </c>
      <c r="U48" s="130">
        <v>1.2701499999999999</v>
      </c>
      <c r="W48" s="133">
        <v>42466</v>
      </c>
      <c r="X48" s="10">
        <v>78.349999999999994</v>
      </c>
      <c r="Y48" s="10">
        <v>78.53</v>
      </c>
      <c r="Z48" s="10">
        <v>77.37</v>
      </c>
      <c r="AA48" s="10">
        <v>78.349999999999994</v>
      </c>
      <c r="AB48" s="95">
        <v>4374000</v>
      </c>
      <c r="AC48" s="10">
        <v>77.83</v>
      </c>
      <c r="AD48" s="2">
        <f t="shared" si="0"/>
        <v>1.1599999999999966</v>
      </c>
      <c r="AE48" s="138">
        <f t="shared" si="1"/>
        <v>-3.4571062740076375E-3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95.882400000000004</v>
      </c>
      <c r="Q49" s="34"/>
      <c r="R49"/>
      <c r="T49" s="87" t="s">
        <v>124</v>
      </c>
      <c r="U49" s="94" t="s">
        <v>244</v>
      </c>
      <c r="W49" s="133">
        <v>42465</v>
      </c>
      <c r="X49" s="10">
        <v>77.55</v>
      </c>
      <c r="Y49" s="10">
        <v>78.98</v>
      </c>
      <c r="Z49" s="10">
        <v>77.290000000000006</v>
      </c>
      <c r="AA49" s="10">
        <v>78.62</v>
      </c>
      <c r="AB49" s="95">
        <v>3614300</v>
      </c>
      <c r="AC49" s="10">
        <v>78.099999999999994</v>
      </c>
      <c r="AD49" s="2">
        <f t="shared" si="0"/>
        <v>1.6899999999999977</v>
      </c>
      <c r="AE49" s="138">
        <f t="shared" si="1"/>
        <v>3.5980467746081768E-3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94.994600000000005</v>
      </c>
      <c r="Q50" s="83"/>
      <c r="R50"/>
      <c r="T50" s="87"/>
      <c r="U50" s="130"/>
      <c r="W50" s="133">
        <v>42464</v>
      </c>
      <c r="X50" s="10">
        <v>78.72</v>
      </c>
      <c r="Y50" s="10">
        <v>80.02</v>
      </c>
      <c r="Z50" s="10">
        <v>78.17</v>
      </c>
      <c r="AA50" s="10">
        <v>78.34</v>
      </c>
      <c r="AB50" s="95">
        <v>3464800</v>
      </c>
      <c r="AC50" s="10">
        <v>77.819999999999993</v>
      </c>
      <c r="AD50" s="2">
        <f t="shared" si="0"/>
        <v>1.8499999999999943</v>
      </c>
      <c r="AE50" s="138">
        <f t="shared" si="1"/>
        <v>-7.3979591836735858E-3</v>
      </c>
    </row>
    <row r="51" spans="1:31" x14ac:dyDescent="0.25">
      <c r="O51" s="83">
        <v>1.06</v>
      </c>
      <c r="P51" s="83">
        <f t="shared" si="3"/>
        <v>94.106800000000007</v>
      </c>
      <c r="Q51" s="83"/>
      <c r="R51"/>
      <c r="T51" s="87" t="s">
        <v>106</v>
      </c>
      <c r="U51" s="130" t="s">
        <v>370</v>
      </c>
      <c r="W51" s="133">
        <v>42461</v>
      </c>
      <c r="X51" s="10">
        <v>78.819999999999993</v>
      </c>
      <c r="Y51" s="10">
        <v>79.42</v>
      </c>
      <c r="Z51" s="10">
        <v>78.03</v>
      </c>
      <c r="AA51" s="10">
        <v>78.92</v>
      </c>
      <c r="AB51" s="95">
        <v>4232900</v>
      </c>
      <c r="AC51" s="10">
        <v>78.400000000000006</v>
      </c>
      <c r="AD51" s="2">
        <f t="shared" si="0"/>
        <v>1.3900000000000006</v>
      </c>
      <c r="AE51" s="138">
        <f t="shared" si="1"/>
        <v>-7.8461149076182179E-3</v>
      </c>
    </row>
    <row r="52" spans="1:31" x14ac:dyDescent="0.25">
      <c r="O52" s="83">
        <v>1.05</v>
      </c>
      <c r="P52" s="83">
        <f t="shared" si="3"/>
        <v>93.219000000000008</v>
      </c>
      <c r="Q52" s="83"/>
      <c r="R52"/>
      <c r="T52" s="87" t="s">
        <v>107</v>
      </c>
      <c r="U52" s="130" t="s">
        <v>287</v>
      </c>
      <c r="W52" s="133">
        <v>42460</v>
      </c>
      <c r="X52" s="10">
        <v>80.290000000000006</v>
      </c>
      <c r="Y52" s="10">
        <v>80.709999999999994</v>
      </c>
      <c r="Z52" s="10">
        <v>78.540000000000006</v>
      </c>
      <c r="AA52" s="10">
        <v>79.55</v>
      </c>
      <c r="AB52" s="95">
        <v>5116800</v>
      </c>
      <c r="AC52" s="10">
        <v>79.02</v>
      </c>
      <c r="AD52" s="2">
        <f t="shared" si="0"/>
        <v>2.1699999999999875</v>
      </c>
      <c r="AE52" s="138">
        <f t="shared" si="1"/>
        <v>-1.2620267399725216E-2</v>
      </c>
    </row>
    <row r="53" spans="1:31" x14ac:dyDescent="0.25">
      <c r="O53" s="83">
        <v>1.04</v>
      </c>
      <c r="P53" s="83">
        <f t="shared" si="3"/>
        <v>92.33120000000001</v>
      </c>
      <c r="Q53" s="83"/>
      <c r="R53"/>
      <c r="T53" s="87" t="s">
        <v>108</v>
      </c>
      <c r="U53" s="131">
        <v>1817590</v>
      </c>
      <c r="W53" s="133">
        <v>42459</v>
      </c>
      <c r="X53" s="10">
        <v>80.400000000000006</v>
      </c>
      <c r="Y53" s="10">
        <v>81.45</v>
      </c>
      <c r="Z53" s="10">
        <v>80.17</v>
      </c>
      <c r="AA53" s="10">
        <v>80.56</v>
      </c>
      <c r="AB53" s="95">
        <v>3145900</v>
      </c>
      <c r="AC53" s="10">
        <v>80.03</v>
      </c>
      <c r="AD53" s="2">
        <f t="shared" si="0"/>
        <v>1.2800000000000011</v>
      </c>
      <c r="AE53" s="138">
        <f t="shared" si="1"/>
        <v>9.587485807998064E-3</v>
      </c>
    </row>
    <row r="54" spans="1:31" x14ac:dyDescent="0.25">
      <c r="O54" s="83">
        <v>1.03</v>
      </c>
      <c r="P54" s="83">
        <f t="shared" si="3"/>
        <v>91.443399999999997</v>
      </c>
      <c r="Q54" s="83"/>
      <c r="R54"/>
      <c r="T54" s="87" t="s">
        <v>111</v>
      </c>
      <c r="U54" s="131">
        <v>1820280</v>
      </c>
      <c r="W54" s="133">
        <v>42458</v>
      </c>
      <c r="X54" s="10">
        <v>78.41</v>
      </c>
      <c r="Y54" s="10">
        <v>79.989999999999995</v>
      </c>
      <c r="Z54" s="10">
        <v>77.8</v>
      </c>
      <c r="AA54" s="10">
        <v>79.8</v>
      </c>
      <c r="AB54" s="95">
        <v>4381200</v>
      </c>
      <c r="AC54" s="10">
        <v>79.27</v>
      </c>
      <c r="AD54" s="2">
        <f t="shared" si="0"/>
        <v>2.1899999999999977</v>
      </c>
      <c r="AE54" s="138">
        <f t="shared" si="1"/>
        <v>1.2517562907139901E-2</v>
      </c>
    </row>
    <row r="55" spans="1:31" x14ac:dyDescent="0.25">
      <c r="O55" s="83">
        <v>1.02</v>
      </c>
      <c r="P55" s="83">
        <f t="shared" si="3"/>
        <v>90.555599999999998</v>
      </c>
      <c r="Q55" s="83"/>
      <c r="R55"/>
      <c r="T55" s="87" t="s">
        <v>109</v>
      </c>
      <c r="U55" s="130" t="s">
        <v>371</v>
      </c>
      <c r="W55" s="133">
        <v>42457</v>
      </c>
      <c r="X55" s="10">
        <v>80.75</v>
      </c>
      <c r="Y55" s="10">
        <v>80.92</v>
      </c>
      <c r="Z55" s="10">
        <v>78.47</v>
      </c>
      <c r="AA55" s="10">
        <v>78.81</v>
      </c>
      <c r="AB55" s="95">
        <v>6327000</v>
      </c>
      <c r="AC55" s="10">
        <v>78.290000000000006</v>
      </c>
      <c r="AD55" s="2">
        <f t="shared" si="0"/>
        <v>2.4500000000000028</v>
      </c>
      <c r="AE55" s="138">
        <f t="shared" si="1"/>
        <v>-2.6001492908683588E-2</v>
      </c>
    </row>
    <row r="56" spans="1:31" x14ac:dyDescent="0.25">
      <c r="O56" s="83">
        <v>1.01</v>
      </c>
      <c r="P56" s="83">
        <f t="shared" si="3"/>
        <v>89.6678</v>
      </c>
      <c r="Q56" s="83"/>
      <c r="R56"/>
      <c r="T56" s="87" t="s">
        <v>112</v>
      </c>
      <c r="U56" s="130">
        <v>15.87</v>
      </c>
      <c r="W56" s="133">
        <v>42453</v>
      </c>
      <c r="X56" s="10">
        <v>80.78</v>
      </c>
      <c r="Y56" s="10">
        <v>81.27</v>
      </c>
      <c r="Z56" s="10">
        <v>80.040000000000006</v>
      </c>
      <c r="AA56" s="10">
        <v>80.92</v>
      </c>
      <c r="AB56" s="95">
        <v>4212500</v>
      </c>
      <c r="AC56" s="10">
        <v>80.38</v>
      </c>
      <c r="AD56" s="2">
        <f t="shared" si="0"/>
        <v>1.2299999999999898</v>
      </c>
      <c r="AE56" s="138">
        <f t="shared" si="1"/>
        <v>-7.4092368486047278E-3</v>
      </c>
    </row>
    <row r="57" spans="1:31" x14ac:dyDescent="0.25">
      <c r="O57" s="83">
        <v>1</v>
      </c>
      <c r="P57" s="83">
        <f t="shared" si="3"/>
        <v>88.78</v>
      </c>
      <c r="Q57" s="83"/>
      <c r="R57"/>
      <c r="T57" s="87" t="s">
        <v>113</v>
      </c>
      <c r="U57" s="130">
        <v>5.39</v>
      </c>
      <c r="W57" s="133">
        <v>42452</v>
      </c>
      <c r="X57" s="10">
        <v>82.13</v>
      </c>
      <c r="Y57" s="10">
        <v>82.35</v>
      </c>
      <c r="Z57" s="10">
        <v>81.39</v>
      </c>
      <c r="AA57" s="10">
        <v>81.52</v>
      </c>
      <c r="AB57" s="95">
        <v>4268400</v>
      </c>
      <c r="AC57" s="10">
        <v>80.98</v>
      </c>
      <c r="AD57" s="2">
        <f t="shared" si="0"/>
        <v>0.95999999999999375</v>
      </c>
      <c r="AE57" s="138">
        <f t="shared" si="1"/>
        <v>-6.6241413150146533E-3</v>
      </c>
    </row>
    <row r="58" spans="1:31" x14ac:dyDescent="0.25">
      <c r="O58" s="83">
        <v>0.99</v>
      </c>
      <c r="P58" s="83">
        <f t="shared" si="3"/>
        <v>87.892200000000003</v>
      </c>
      <c r="Q58" s="83"/>
      <c r="R58"/>
      <c r="T58" s="87" t="s">
        <v>110</v>
      </c>
      <c r="U58" s="130" t="s">
        <v>372</v>
      </c>
      <c r="W58" s="133">
        <v>42451</v>
      </c>
      <c r="X58" s="10">
        <v>83.05</v>
      </c>
      <c r="Y58" s="10">
        <v>83.27</v>
      </c>
      <c r="Z58" s="10">
        <v>81.709999999999994</v>
      </c>
      <c r="AA58" s="10">
        <v>82.06</v>
      </c>
      <c r="AB58" s="95">
        <v>5142000</v>
      </c>
      <c r="AC58" s="10">
        <v>81.52</v>
      </c>
      <c r="AD58" s="2">
        <f t="shared" si="0"/>
        <v>1.5600000000000023</v>
      </c>
      <c r="AE58" s="138">
        <f t="shared" si="1"/>
        <v>-2.2776312634859797E-2</v>
      </c>
    </row>
    <row r="59" spans="1:31" x14ac:dyDescent="0.25">
      <c r="O59" s="83">
        <v>0.98</v>
      </c>
      <c r="P59" s="83">
        <f t="shared" si="3"/>
        <v>87.004400000000004</v>
      </c>
      <c r="Q59" s="83"/>
      <c r="R59"/>
      <c r="W59" s="133">
        <v>42450</v>
      </c>
      <c r="X59" s="10">
        <v>84.39</v>
      </c>
      <c r="Y59" s="10">
        <v>84.98</v>
      </c>
      <c r="Z59" s="10">
        <v>83.47</v>
      </c>
      <c r="AA59" s="10">
        <v>83.98</v>
      </c>
      <c r="AB59" s="95">
        <v>3872600</v>
      </c>
      <c r="AC59" s="10">
        <v>83.42</v>
      </c>
      <c r="AD59" s="2">
        <f t="shared" si="0"/>
        <v>1.5100000000000051</v>
      </c>
      <c r="AE59" s="138">
        <f t="shared" si="1"/>
        <v>-5.2468399713808678E-3</v>
      </c>
    </row>
    <row r="60" spans="1:31" x14ac:dyDescent="0.25">
      <c r="O60" s="83">
        <v>0.97</v>
      </c>
      <c r="P60" s="83">
        <f t="shared" si="3"/>
        <v>86.116600000000005</v>
      </c>
      <c r="Q60" s="83"/>
      <c r="R60"/>
      <c r="W60" s="133">
        <v>42447</v>
      </c>
      <c r="X60" s="10">
        <v>83.45</v>
      </c>
      <c r="Y60" s="10">
        <v>85.3</v>
      </c>
      <c r="Z60" s="10">
        <v>83.27</v>
      </c>
      <c r="AA60" s="10">
        <v>84.42</v>
      </c>
      <c r="AB60" s="95">
        <v>8389400</v>
      </c>
      <c r="AC60" s="10">
        <v>83.86</v>
      </c>
      <c r="AD60" s="2">
        <f t="shared" si="0"/>
        <v>2.0300000000000011</v>
      </c>
      <c r="AE60" s="138">
        <f t="shared" si="1"/>
        <v>1.6115351993214677E-2</v>
      </c>
    </row>
    <row r="61" spans="1:31" x14ac:dyDescent="0.25">
      <c r="O61" s="83">
        <v>0.96</v>
      </c>
      <c r="P61" s="83">
        <f t="shared" si="3"/>
        <v>85.228799999999993</v>
      </c>
      <c r="Q61" s="83"/>
      <c r="R61"/>
      <c r="W61" s="133">
        <v>42446</v>
      </c>
      <c r="X61" s="10">
        <v>80.709999999999994</v>
      </c>
      <c r="Y61" s="10">
        <v>83.27</v>
      </c>
      <c r="Z61" s="10">
        <v>79.61</v>
      </c>
      <c r="AA61" s="10">
        <v>83.08</v>
      </c>
      <c r="AB61" s="95">
        <v>4969800</v>
      </c>
      <c r="AC61" s="10">
        <v>82.53</v>
      </c>
      <c r="AD61" s="2">
        <f t="shared" si="0"/>
        <v>3.6599999999999966</v>
      </c>
      <c r="AE61" s="138">
        <f t="shared" si="1"/>
        <v>3.4469791927801419E-2</v>
      </c>
    </row>
    <row r="62" spans="1:31" x14ac:dyDescent="0.25">
      <c r="O62" s="83">
        <v>0.95</v>
      </c>
      <c r="P62" s="83">
        <f t="shared" si="3"/>
        <v>84.340999999999994</v>
      </c>
      <c r="Q62" s="83"/>
      <c r="R62"/>
      <c r="W62" s="133">
        <v>42445</v>
      </c>
      <c r="X62" s="10">
        <v>80.14</v>
      </c>
      <c r="Y62" s="10">
        <v>80.790000000000006</v>
      </c>
      <c r="Z62" s="10">
        <v>79.37</v>
      </c>
      <c r="AA62" s="10">
        <v>80.31</v>
      </c>
      <c r="AB62" s="95">
        <v>3225700</v>
      </c>
      <c r="AC62" s="10">
        <v>79.78</v>
      </c>
      <c r="AD62" s="2">
        <f t="shared" si="0"/>
        <v>1.4200000000000017</v>
      </c>
      <c r="AE62" s="138">
        <f t="shared" si="1"/>
        <v>2.0095453403667918E-3</v>
      </c>
    </row>
    <row r="63" spans="1:31" x14ac:dyDescent="0.25">
      <c r="O63" s="83">
        <v>0.94</v>
      </c>
      <c r="P63" s="83">
        <f t="shared" si="3"/>
        <v>83.453199999999995</v>
      </c>
      <c r="Q63" s="83"/>
      <c r="R63"/>
      <c r="T63" s="86"/>
      <c r="W63" s="133">
        <v>42444</v>
      </c>
      <c r="X63" s="10">
        <v>79.62</v>
      </c>
      <c r="Y63" s="10">
        <v>80.150000000000006</v>
      </c>
      <c r="Z63" s="10">
        <v>78.63</v>
      </c>
      <c r="AA63" s="10">
        <v>80.150000000000006</v>
      </c>
      <c r="AB63" s="95">
        <v>4676600</v>
      </c>
      <c r="AC63" s="10">
        <v>79.62</v>
      </c>
      <c r="AD63" s="2">
        <f t="shared" si="0"/>
        <v>1.5200000000000102</v>
      </c>
      <c r="AE63" s="138">
        <f t="shared" si="1"/>
        <v>-2.5056376847906181E-3</v>
      </c>
    </row>
    <row r="64" spans="1:31" x14ac:dyDescent="0.25">
      <c r="O64" s="83">
        <v>0.93</v>
      </c>
      <c r="P64" s="83">
        <f t="shared" si="3"/>
        <v>82.565400000000011</v>
      </c>
      <c r="Q64" s="83"/>
      <c r="R64"/>
      <c r="S64" s="86"/>
      <c r="T64"/>
      <c r="W64" s="133">
        <v>42443</v>
      </c>
      <c r="X64" s="10">
        <v>80.7</v>
      </c>
      <c r="Y64" s="10">
        <v>81.47</v>
      </c>
      <c r="Z64" s="10">
        <v>80.150000000000006</v>
      </c>
      <c r="AA64" s="10">
        <v>80.349999999999994</v>
      </c>
      <c r="AB64" s="95">
        <v>4365100</v>
      </c>
      <c r="AC64" s="10">
        <v>79.819999999999993</v>
      </c>
      <c r="AD64" s="2">
        <f t="shared" si="0"/>
        <v>1.3199999999999932</v>
      </c>
      <c r="AE64" s="138">
        <f t="shared" si="1"/>
        <v>-1.1149653121902969E-2</v>
      </c>
    </row>
    <row r="65" spans="15:31" x14ac:dyDescent="0.25">
      <c r="O65" s="83">
        <v>0.92</v>
      </c>
      <c r="P65" s="83">
        <f t="shared" si="3"/>
        <v>81.677599999999998</v>
      </c>
      <c r="Q65" s="83"/>
      <c r="R65"/>
      <c r="S65" s="86"/>
      <c r="T65"/>
      <c r="W65" s="133">
        <v>42440</v>
      </c>
      <c r="X65" s="10">
        <v>80.180000000000007</v>
      </c>
      <c r="Y65" s="10">
        <v>81.38</v>
      </c>
      <c r="Z65" s="10">
        <v>79.91</v>
      </c>
      <c r="AA65" s="10">
        <v>81.260000000000005</v>
      </c>
      <c r="AB65" s="95">
        <v>3735000</v>
      </c>
      <c r="AC65" s="10">
        <v>80.72</v>
      </c>
      <c r="AD65" s="2">
        <f t="shared" si="0"/>
        <v>1.4699999999999989</v>
      </c>
      <c r="AE65" s="138">
        <f t="shared" si="1"/>
        <v>2.3715916296766171E-2</v>
      </c>
    </row>
    <row r="66" spans="15:31" x14ac:dyDescent="0.25">
      <c r="O66" s="83">
        <v>0.91</v>
      </c>
      <c r="P66" s="83">
        <f t="shared" si="3"/>
        <v>80.7898</v>
      </c>
      <c r="Q66" s="83"/>
      <c r="R66"/>
      <c r="S66" s="86"/>
      <c r="T66"/>
      <c r="W66" s="133">
        <v>42439</v>
      </c>
      <c r="X66" s="10">
        <v>80.59</v>
      </c>
      <c r="Y66" s="10">
        <v>80.680000000000007</v>
      </c>
      <c r="Z66" s="10">
        <v>78.56</v>
      </c>
      <c r="AA66" s="10">
        <v>79.38</v>
      </c>
      <c r="AB66" s="95">
        <v>3956200</v>
      </c>
      <c r="AC66" s="10">
        <v>78.849999999999994</v>
      </c>
      <c r="AD66" s="2">
        <f t="shared" si="0"/>
        <v>2.1200000000000045</v>
      </c>
      <c r="AE66" s="138">
        <f t="shared" si="1"/>
        <v>-9.5465393794750275E-3</v>
      </c>
    </row>
    <row r="67" spans="15:31" x14ac:dyDescent="0.25">
      <c r="O67" s="83">
        <v>0.9</v>
      </c>
      <c r="P67" s="83">
        <f t="shared" si="3"/>
        <v>79.902000000000001</v>
      </c>
      <c r="Q67" s="83"/>
      <c r="R67"/>
      <c r="S67" s="86"/>
      <c r="T67"/>
      <c r="W67" s="133">
        <v>42438</v>
      </c>
      <c r="X67" s="10">
        <v>78.900000000000006</v>
      </c>
      <c r="Y67" s="10">
        <v>80.2</v>
      </c>
      <c r="Z67" s="10">
        <v>78.67</v>
      </c>
      <c r="AA67" s="10">
        <v>80.14</v>
      </c>
      <c r="AB67" s="95">
        <v>6028500</v>
      </c>
      <c r="AC67" s="10">
        <v>79.61</v>
      </c>
      <c r="AD67" s="2">
        <f>Y67-Z67</f>
        <v>1.5300000000000011</v>
      </c>
      <c r="AE67" s="138">
        <f>AC67/AC68-1</f>
        <v>2.418628586131466E-2</v>
      </c>
    </row>
    <row r="68" spans="15:31" x14ac:dyDescent="0.25">
      <c r="W68" s="133">
        <v>42437</v>
      </c>
      <c r="X68" s="10">
        <v>80.64</v>
      </c>
      <c r="Y68" s="10">
        <v>81.06</v>
      </c>
      <c r="Z68" s="10">
        <v>78.150000000000006</v>
      </c>
      <c r="AA68" s="10">
        <v>78.25</v>
      </c>
      <c r="AB68" s="95">
        <v>5925100</v>
      </c>
      <c r="AC68" s="10">
        <v>77.73</v>
      </c>
      <c r="AD68" s="2">
        <f>Y68-Z68</f>
        <v>2.9099999999999966</v>
      </c>
      <c r="AE68" s="138" t="e">
        <f>AC68/AC69-1</f>
        <v>#DIV/0!</v>
      </c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5" priority="11">
      <formula>F24&gt;0</formula>
    </cfRule>
    <cfRule type="expression" dxfId="394" priority="12">
      <formula>F24&lt;0</formula>
    </cfRule>
  </conditionalFormatting>
  <conditionalFormatting sqref="H27:H30">
    <cfRule type="expression" dxfId="393" priority="9">
      <formula>H27&gt;0</formula>
    </cfRule>
    <cfRule type="expression" dxfId="392" priority="10">
      <formula>H27&lt;0</formula>
    </cfRule>
  </conditionalFormatting>
  <conditionalFormatting sqref="F25">
    <cfRule type="expression" dxfId="391" priority="7">
      <formula>F25&gt;0</formula>
    </cfRule>
    <cfRule type="expression" dxfId="390" priority="8">
      <formula>F25&lt;0</formula>
    </cfRule>
  </conditionalFormatting>
  <conditionalFormatting sqref="H24:H26">
    <cfRule type="expression" dxfId="389" priority="5">
      <formula>H24&gt;0</formula>
    </cfRule>
    <cfRule type="expression" dxfId="388" priority="6">
      <formula>H24&lt;0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6.5703125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115</v>
      </c>
      <c r="X1" s="93" t="s">
        <v>116</v>
      </c>
      <c r="Y1" s="102" t="s">
        <v>117</v>
      </c>
      <c r="Z1" s="102" t="s">
        <v>118</v>
      </c>
      <c r="AA1" s="93" t="s">
        <v>119</v>
      </c>
      <c r="AB1" s="93" t="s">
        <v>120</v>
      </c>
      <c r="AC1" s="259" t="s">
        <v>121</v>
      </c>
      <c r="AD1" s="11" t="s">
        <v>128</v>
      </c>
      <c r="AE1" s="11" t="s">
        <v>130</v>
      </c>
    </row>
    <row r="2" spans="1:40" ht="14.25" customHeight="1" x14ac:dyDescent="0.25">
      <c r="A2" s="6" t="s">
        <v>195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42530</v>
      </c>
      <c r="X2" s="397">
        <v>211.51</v>
      </c>
      <c r="Y2" s="40">
        <v>212.22</v>
      </c>
      <c r="Z2" s="40">
        <v>211.19</v>
      </c>
      <c r="AA2" s="397">
        <v>212.08</v>
      </c>
      <c r="AB2" s="95">
        <v>72016200</v>
      </c>
      <c r="AC2" s="258">
        <v>212.08</v>
      </c>
      <c r="AD2" s="2">
        <f>Y2-Z2</f>
        <v>1.0300000000000011</v>
      </c>
      <c r="AE2" s="138">
        <f>AC2/AC3-1</f>
        <v>-1.3655412723077021E-3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210.07</v>
      </c>
      <c r="T3" s="121"/>
      <c r="W3" s="94">
        <v>42529</v>
      </c>
      <c r="X3" s="397">
        <v>211.84</v>
      </c>
      <c r="Y3" s="40">
        <v>212.52</v>
      </c>
      <c r="Z3" s="40">
        <v>211.69</v>
      </c>
      <c r="AA3" s="397">
        <v>212.37</v>
      </c>
      <c r="AB3" s="95">
        <v>61279400</v>
      </c>
      <c r="AC3" s="258">
        <v>212.37</v>
      </c>
      <c r="AD3" s="2">
        <f>Y3-Z3</f>
        <v>0.83000000000001251</v>
      </c>
      <c r="AE3" s="138">
        <f>AC3/AC4-1</f>
        <v>3.2596371882085418E-3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210.07</v>
      </c>
      <c r="T4" s="121"/>
      <c r="W4" s="94">
        <v>42528</v>
      </c>
      <c r="X4" s="397">
        <v>211.53</v>
      </c>
      <c r="Y4" s="40">
        <v>212.34</v>
      </c>
      <c r="Z4" s="40">
        <v>211.5</v>
      </c>
      <c r="AA4" s="397">
        <v>211.68</v>
      </c>
      <c r="AB4" s="95">
        <v>55421700</v>
      </c>
      <c r="AC4" s="258">
        <v>211.68</v>
      </c>
      <c r="AD4" s="2">
        <f t="shared" ref="AD4:AD67" si="0">Y4-Z4</f>
        <v>0.84000000000000341</v>
      </c>
      <c r="AE4" s="138">
        <f t="shared" ref="AE4:AE67" si="1">AC4/AC5-1</f>
        <v>1.5613910574876488E-3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42527</v>
      </c>
      <c r="X5" s="397">
        <v>210.7</v>
      </c>
      <c r="Y5" s="40">
        <v>211.77</v>
      </c>
      <c r="Z5" s="40">
        <v>210.51</v>
      </c>
      <c r="AA5" s="397">
        <v>211.35</v>
      </c>
      <c r="AB5" s="95">
        <v>61701000</v>
      </c>
      <c r="AC5" s="258">
        <v>211.35</v>
      </c>
      <c r="AD5" s="2">
        <f t="shared" si="0"/>
        <v>1.2600000000000193</v>
      </c>
      <c r="AE5" s="138">
        <f t="shared" si="1"/>
        <v>5.0884534905839551E-3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42524</v>
      </c>
      <c r="X6" s="397">
        <v>210.25</v>
      </c>
      <c r="Y6" s="40">
        <v>210.69</v>
      </c>
      <c r="Z6" s="40">
        <v>208.86</v>
      </c>
      <c r="AA6" s="397">
        <v>210.28</v>
      </c>
      <c r="AB6" s="95">
        <v>98454600</v>
      </c>
      <c r="AC6" s="258">
        <v>210.28</v>
      </c>
      <c r="AD6" s="2">
        <f t="shared" si="0"/>
        <v>1.8299999999999841</v>
      </c>
      <c r="AE6" s="138">
        <f t="shared" si="1"/>
        <v>-2.9870560902754972E-3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205</v>
      </c>
      <c r="P7"/>
      <c r="Q7" s="2">
        <f>Q10+Q8</f>
        <v>160.82999999999993</v>
      </c>
      <c r="R7" s="197"/>
      <c r="T7" s="85"/>
      <c r="W7" s="94">
        <v>42523</v>
      </c>
      <c r="X7" s="397">
        <v>209.8</v>
      </c>
      <c r="Y7" s="40">
        <v>210.93</v>
      </c>
      <c r="Z7" s="40">
        <v>209.24</v>
      </c>
      <c r="AA7" s="397">
        <v>210.91</v>
      </c>
      <c r="AB7" s="95">
        <v>60661400</v>
      </c>
      <c r="AC7" s="258">
        <v>210.91</v>
      </c>
      <c r="AD7" s="2">
        <f t="shared" si="0"/>
        <v>1.6899999999999977</v>
      </c>
      <c r="AE7" s="138">
        <f t="shared" si="1"/>
        <v>3.0437057117038702E-3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210</v>
      </c>
      <c r="Q8" s="2">
        <f>K18+M18-F18+Q2*Q4</f>
        <v>0</v>
      </c>
      <c r="W8" s="94">
        <v>42522</v>
      </c>
      <c r="X8" s="397">
        <v>209.12</v>
      </c>
      <c r="Y8" s="40">
        <v>210.48</v>
      </c>
      <c r="Z8" s="40">
        <v>208.89</v>
      </c>
      <c r="AA8" s="397">
        <v>210.27</v>
      </c>
      <c r="AB8" s="95">
        <v>67662100</v>
      </c>
      <c r="AC8" s="258">
        <v>210.27</v>
      </c>
      <c r="AD8" s="2">
        <f t="shared" si="0"/>
        <v>1.5900000000000034</v>
      </c>
      <c r="AE8" s="138">
        <f t="shared" si="1"/>
        <v>2.049180327868827E-3</v>
      </c>
    </row>
    <row r="9" spans="1:40" x14ac:dyDescent="0.25">
      <c r="O9" s="11" t="s">
        <v>282</v>
      </c>
      <c r="P9"/>
      <c r="Q9" s="138">
        <f>IF(Q2=0, 0, Q8/Q6)</f>
        <v>0</v>
      </c>
      <c r="W9" s="94">
        <v>42521</v>
      </c>
      <c r="X9" s="397">
        <v>210.56</v>
      </c>
      <c r="Y9" s="40">
        <v>210.69</v>
      </c>
      <c r="Z9" s="40">
        <v>209.18</v>
      </c>
      <c r="AA9" s="397">
        <v>209.84</v>
      </c>
      <c r="AB9" s="95">
        <v>103107400</v>
      </c>
      <c r="AC9" s="258">
        <v>209.84</v>
      </c>
      <c r="AD9" s="2">
        <f t="shared" si="0"/>
        <v>1.5099999999999909</v>
      </c>
      <c r="AE9" s="138">
        <f t="shared" si="1"/>
        <v>-1.9025875190259445E-3</v>
      </c>
      <c r="AK9" s="246"/>
      <c r="AN9" s="246"/>
    </row>
    <row r="10" spans="1:40" ht="12.75" customHeight="1" x14ac:dyDescent="0.25">
      <c r="O10" s="11" t="s">
        <v>281</v>
      </c>
      <c r="Q10" s="2">
        <f>M37</f>
        <v>160.82999999999993</v>
      </c>
      <c r="W10" s="94">
        <v>42517</v>
      </c>
      <c r="X10" s="397">
        <v>209.53</v>
      </c>
      <c r="Y10" s="40">
        <v>210.25</v>
      </c>
      <c r="Z10" s="40">
        <v>209.47</v>
      </c>
      <c r="AA10" s="397">
        <v>210.24</v>
      </c>
      <c r="AB10" s="95">
        <v>59329000</v>
      </c>
      <c r="AC10" s="258">
        <v>210.24</v>
      </c>
      <c r="AD10" s="2">
        <f t="shared" si="0"/>
        <v>0.78000000000000114</v>
      </c>
      <c r="AE10" s="138">
        <f t="shared" si="1"/>
        <v>4.2992261392948983E-3</v>
      </c>
    </row>
    <row r="11" spans="1:40" x14ac:dyDescent="0.25">
      <c r="O11" s="11" t="s">
        <v>197</v>
      </c>
      <c r="Q11" s="138">
        <v>0</v>
      </c>
      <c r="W11" s="94">
        <v>42516</v>
      </c>
      <c r="X11" s="397">
        <v>209.44</v>
      </c>
      <c r="Y11" s="40">
        <v>209.71</v>
      </c>
      <c r="Z11" s="40">
        <v>208.97</v>
      </c>
      <c r="AA11" s="397">
        <v>209.34</v>
      </c>
      <c r="AB11" s="95">
        <v>53087800</v>
      </c>
      <c r="AC11" s="258">
        <v>209.34</v>
      </c>
      <c r="AD11" s="2">
        <f t="shared" si="0"/>
        <v>0.74000000000000909</v>
      </c>
      <c r="AE11" s="138">
        <f t="shared" si="1"/>
        <v>2.8669724770646887E-4</v>
      </c>
      <c r="AK11" s="246"/>
      <c r="AN11" s="246"/>
    </row>
    <row r="12" spans="1:40" x14ac:dyDescent="0.25">
      <c r="W12" s="94">
        <v>42515</v>
      </c>
      <c r="X12" s="397">
        <v>208.67</v>
      </c>
      <c r="Y12" s="40">
        <v>209.77</v>
      </c>
      <c r="Z12" s="40">
        <v>207.87</v>
      </c>
      <c r="AA12" s="397">
        <v>209.28</v>
      </c>
      <c r="AB12" s="95">
        <v>76621400</v>
      </c>
      <c r="AC12" s="258">
        <v>209.28</v>
      </c>
      <c r="AD12" s="2">
        <f t="shared" si="0"/>
        <v>1.9000000000000057</v>
      </c>
      <c r="AE12" s="138">
        <f t="shared" si="1"/>
        <v>6.7830855823352021E-3</v>
      </c>
    </row>
    <row r="13" spans="1:40" x14ac:dyDescent="0.25">
      <c r="W13" s="94">
        <v>42514</v>
      </c>
      <c r="X13" s="397">
        <v>206.17</v>
      </c>
      <c r="Y13" s="40">
        <v>208.24</v>
      </c>
      <c r="Z13" s="40">
        <v>206.14</v>
      </c>
      <c r="AA13" s="397">
        <v>207.87</v>
      </c>
      <c r="AB13" s="95">
        <v>89376100</v>
      </c>
      <c r="AC13" s="258">
        <v>207.87</v>
      </c>
      <c r="AD13" s="2">
        <f t="shared" si="0"/>
        <v>2.1000000000000227</v>
      </c>
      <c r="AE13" s="138">
        <f t="shared" si="1"/>
        <v>1.2962331270405913E-2</v>
      </c>
      <c r="AK13" s="246"/>
      <c r="AN13" s="246"/>
    </row>
    <row r="14" spans="1:40" x14ac:dyDescent="0.25">
      <c r="T14" s="84"/>
      <c r="U14" s="11"/>
      <c r="W14" s="94">
        <v>42513</v>
      </c>
      <c r="X14" s="397">
        <v>205.51</v>
      </c>
      <c r="Y14" s="40">
        <v>205.84</v>
      </c>
      <c r="Z14" s="40">
        <v>204.99</v>
      </c>
      <c r="AA14" s="397">
        <v>205.21</v>
      </c>
      <c r="AB14" s="95">
        <v>58117700</v>
      </c>
      <c r="AC14" s="258">
        <v>205.21</v>
      </c>
      <c r="AD14" s="2">
        <f t="shared" si="0"/>
        <v>0.84999999999999432</v>
      </c>
      <c r="AE14" s="138">
        <f t="shared" si="1"/>
        <v>-1.3625967200350253E-3</v>
      </c>
    </row>
    <row r="15" spans="1:40" x14ac:dyDescent="0.25">
      <c r="W15" s="94">
        <v>42510</v>
      </c>
      <c r="X15" s="397">
        <v>204.92</v>
      </c>
      <c r="Y15" s="40">
        <v>206.1</v>
      </c>
      <c r="Z15" s="40">
        <v>204.86</v>
      </c>
      <c r="AA15" s="397">
        <v>205.49</v>
      </c>
      <c r="AB15" s="95">
        <v>102475000</v>
      </c>
      <c r="AC15" s="258">
        <v>205.49</v>
      </c>
      <c r="AD15" s="2">
        <f t="shared" si="0"/>
        <v>1.2399999999999807</v>
      </c>
      <c r="AE15" s="138">
        <f t="shared" si="1"/>
        <v>6.3173359451518252E-3</v>
      </c>
      <c r="AK15" s="246"/>
      <c r="AN15" s="246"/>
    </row>
    <row r="16" spans="1:40" x14ac:dyDescent="0.25">
      <c r="W16" s="94">
        <v>42509</v>
      </c>
      <c r="X16" s="397">
        <v>204.06</v>
      </c>
      <c r="Y16" s="40">
        <v>204.54</v>
      </c>
      <c r="Z16" s="40">
        <v>202.78</v>
      </c>
      <c r="AA16" s="397">
        <v>204.2</v>
      </c>
      <c r="AB16" s="95">
        <v>114063200</v>
      </c>
      <c r="AC16" s="258">
        <v>204.2</v>
      </c>
      <c r="AD16" s="2">
        <f t="shared" si="0"/>
        <v>1.7599999999999909</v>
      </c>
      <c r="AE16" s="138">
        <f t="shared" si="1"/>
        <v>-3.4649358254843499E-3</v>
      </c>
    </row>
    <row r="17" spans="1:40" x14ac:dyDescent="0.25">
      <c r="W17" s="94">
        <v>42508</v>
      </c>
      <c r="X17" s="397">
        <v>204.44</v>
      </c>
      <c r="Y17" s="40">
        <v>206.3</v>
      </c>
      <c r="Z17" s="40">
        <v>203.63</v>
      </c>
      <c r="AA17" s="397">
        <v>204.91</v>
      </c>
      <c r="AB17" s="95">
        <v>120062100</v>
      </c>
      <c r="AC17" s="258">
        <v>204.91</v>
      </c>
      <c r="AD17" s="2">
        <f t="shared" si="0"/>
        <v>2.6700000000000159</v>
      </c>
      <c r="AE17" s="138">
        <f t="shared" si="1"/>
        <v>2.9289724188430455E-4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42507</v>
      </c>
      <c r="X18" s="397">
        <v>206.46</v>
      </c>
      <c r="Y18" s="40">
        <v>206.8</v>
      </c>
      <c r="Z18" s="40">
        <v>204.23</v>
      </c>
      <c r="AA18" s="397">
        <v>204.85</v>
      </c>
      <c r="AB18" s="95">
        <v>109782900</v>
      </c>
      <c r="AC18" s="258">
        <v>204.85</v>
      </c>
      <c r="AD18" s="2">
        <f t="shared" si="0"/>
        <v>2.5700000000000216</v>
      </c>
      <c r="AE18" s="138">
        <f t="shared" si="1"/>
        <v>-9.3335912564077583E-3</v>
      </c>
    </row>
    <row r="19" spans="1:40" x14ac:dyDescent="0.25">
      <c r="W19" s="94">
        <v>42506</v>
      </c>
      <c r="X19" s="397">
        <v>204.96</v>
      </c>
      <c r="Y19" s="40">
        <v>207.34</v>
      </c>
      <c r="Z19" s="40">
        <v>204.89</v>
      </c>
      <c r="AA19" s="397">
        <v>206.78</v>
      </c>
      <c r="AB19" s="95">
        <v>75737300</v>
      </c>
      <c r="AC19" s="258">
        <v>206.78</v>
      </c>
      <c r="AD19" s="2">
        <f t="shared" si="0"/>
        <v>2.4500000000000171</v>
      </c>
      <c r="AE19" s="138">
        <f t="shared" si="1"/>
        <v>9.8652080484469273E-3</v>
      </c>
      <c r="AK19" s="246"/>
      <c r="AN19" s="246"/>
    </row>
    <row r="20" spans="1:40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2" t="s">
        <v>65</v>
      </c>
      <c r="G20" s="240" t="s">
        <v>159</v>
      </c>
      <c r="H20" s="240" t="s">
        <v>89</v>
      </c>
      <c r="I20" s="240" t="s">
        <v>165</v>
      </c>
      <c r="W20" s="94">
        <v>42503</v>
      </c>
      <c r="X20" s="397">
        <v>206.21</v>
      </c>
      <c r="Y20" s="40">
        <v>206.86</v>
      </c>
      <c r="Z20" s="40">
        <v>204.38</v>
      </c>
      <c r="AA20" s="397">
        <v>204.76</v>
      </c>
      <c r="AB20" s="95">
        <v>94791100</v>
      </c>
      <c r="AC20" s="258">
        <v>204.76</v>
      </c>
      <c r="AD20" s="2">
        <f t="shared" si="0"/>
        <v>2.4800000000000182</v>
      </c>
      <c r="AE20" s="138">
        <f t="shared" si="1"/>
        <v>-8.7141750580945754E-3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42502</v>
      </c>
      <c r="X21" s="397">
        <v>207.29</v>
      </c>
      <c r="Y21" s="40">
        <v>207.49</v>
      </c>
      <c r="Z21" s="40">
        <v>205.37</v>
      </c>
      <c r="AA21" s="397">
        <v>206.56</v>
      </c>
      <c r="AB21" s="95">
        <v>88260800</v>
      </c>
      <c r="AC21" s="258">
        <v>206.56</v>
      </c>
      <c r="AD21" s="2">
        <f t="shared" si="0"/>
        <v>2.1200000000000045</v>
      </c>
      <c r="AE21" s="138">
        <f t="shared" si="1"/>
        <v>2.9055690072632423E-4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42501</v>
      </c>
      <c r="X22" s="397">
        <v>207.91</v>
      </c>
      <c r="Y22" s="40">
        <v>208.54</v>
      </c>
      <c r="Z22" s="40">
        <v>206.5</v>
      </c>
      <c r="AA22" s="397">
        <v>206.5</v>
      </c>
      <c r="AB22" s="95">
        <v>77749700</v>
      </c>
      <c r="AC22" s="258">
        <v>206.5</v>
      </c>
      <c r="AD22" s="2">
        <f t="shared" si="0"/>
        <v>2.039999999999992</v>
      </c>
      <c r="AE22" s="138">
        <f t="shared" si="1"/>
        <v>-9.3547613336530944E-3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42500</v>
      </c>
      <c r="X23" s="397">
        <v>206.72</v>
      </c>
      <c r="Y23" s="40">
        <v>208.47</v>
      </c>
      <c r="Z23" s="40">
        <v>206.64</v>
      </c>
      <c r="AA23" s="397">
        <v>208.45</v>
      </c>
      <c r="AB23" s="95">
        <v>74236100</v>
      </c>
      <c r="AC23" s="258">
        <v>208.45</v>
      </c>
      <c r="AD23" s="2">
        <f t="shared" si="0"/>
        <v>1.8300000000000125</v>
      </c>
      <c r="AE23" s="138">
        <f t="shared" si="1"/>
        <v>1.2433823886541351E-2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42499</v>
      </c>
      <c r="X24" s="397">
        <v>205.57</v>
      </c>
      <c r="Y24" s="40">
        <v>206.4</v>
      </c>
      <c r="Z24" s="40">
        <v>205.36</v>
      </c>
      <c r="AA24" s="397">
        <v>205.89</v>
      </c>
      <c r="AB24" s="95">
        <v>68187900</v>
      </c>
      <c r="AC24" s="258">
        <v>205.89</v>
      </c>
      <c r="AD24" s="2">
        <f t="shared" si="0"/>
        <v>1.039999999999992</v>
      </c>
      <c r="AE24" s="138">
        <f t="shared" si="1"/>
        <v>8.2636593427953819E-4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42496</v>
      </c>
      <c r="X25" s="397">
        <v>204.06</v>
      </c>
      <c r="Y25" s="40">
        <v>205.77</v>
      </c>
      <c r="Z25" s="40">
        <v>203.88</v>
      </c>
      <c r="AA25" s="397">
        <v>205.72</v>
      </c>
      <c r="AB25" s="95">
        <v>83784900</v>
      </c>
      <c r="AC25" s="258">
        <v>205.72</v>
      </c>
      <c r="AD25" s="2">
        <f t="shared" si="0"/>
        <v>1.8900000000000148</v>
      </c>
      <c r="AE25" s="138">
        <f t="shared" si="1"/>
        <v>3.6590720593256965E-3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42495</v>
      </c>
      <c r="X26" s="397">
        <v>205.56</v>
      </c>
      <c r="Y26" s="40">
        <v>205.98</v>
      </c>
      <c r="Z26" s="40">
        <v>204.47</v>
      </c>
      <c r="AA26" s="397">
        <v>204.97</v>
      </c>
      <c r="AB26" s="95">
        <v>65635100</v>
      </c>
      <c r="AC26" s="258">
        <v>204.97</v>
      </c>
      <c r="AD26" s="2">
        <f t="shared" si="0"/>
        <v>1.5099999999999909</v>
      </c>
      <c r="AE26" s="138">
        <f t="shared" si="1"/>
        <v>-1.9511243353975694E-4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42494</v>
      </c>
      <c r="X27" s="397">
        <v>204.99</v>
      </c>
      <c r="Y27" s="40">
        <v>205.85</v>
      </c>
      <c r="Z27" s="40">
        <v>204.42</v>
      </c>
      <c r="AA27" s="397">
        <v>205.01</v>
      </c>
      <c r="AB27" s="95">
        <v>88385200</v>
      </c>
      <c r="AC27" s="258">
        <v>205.01</v>
      </c>
      <c r="AD27" s="2">
        <f t="shared" si="0"/>
        <v>1.4300000000000068</v>
      </c>
      <c r="AE27" s="138">
        <f t="shared" si="1"/>
        <v>-5.5781916957703404E-3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42493</v>
      </c>
      <c r="X28" s="397">
        <v>206.52</v>
      </c>
      <c r="Y28" s="40">
        <v>206.8</v>
      </c>
      <c r="Z28" s="40">
        <v>205.28</v>
      </c>
      <c r="AA28" s="397">
        <v>206.16</v>
      </c>
      <c r="AB28" s="95">
        <v>101267500</v>
      </c>
      <c r="AC28" s="258">
        <v>206.16</v>
      </c>
      <c r="AD28" s="2">
        <f t="shared" si="0"/>
        <v>1.5200000000000102</v>
      </c>
      <c r="AE28" s="138">
        <f t="shared" si="1"/>
        <v>-8.703178343030249E-3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42492</v>
      </c>
      <c r="X29" s="397">
        <v>206.92</v>
      </c>
      <c r="Y29" s="40">
        <v>208.18</v>
      </c>
      <c r="Z29" s="40">
        <v>206.41</v>
      </c>
      <c r="AA29" s="397">
        <v>207.97</v>
      </c>
      <c r="AB29" s="95">
        <v>60877500</v>
      </c>
      <c r="AC29" s="258">
        <v>207.97</v>
      </c>
      <c r="AD29" s="2">
        <f t="shared" si="0"/>
        <v>1.7700000000000102</v>
      </c>
      <c r="AE29" s="138">
        <f t="shared" si="1"/>
        <v>7.9484321232976551E-3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42489</v>
      </c>
      <c r="X30" s="397">
        <v>206.72</v>
      </c>
      <c r="Y30" s="40">
        <v>207.13</v>
      </c>
      <c r="Z30" s="40">
        <v>205.03</v>
      </c>
      <c r="AA30" s="397">
        <v>206.33</v>
      </c>
      <c r="AB30" s="95">
        <v>133314400</v>
      </c>
      <c r="AC30" s="258">
        <v>206.33</v>
      </c>
      <c r="AD30" s="2">
        <f t="shared" si="0"/>
        <v>2.0999999999999943</v>
      </c>
      <c r="AE30" s="138">
        <f t="shared" si="1"/>
        <v>-5.3988912991080884E-3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42488</v>
      </c>
      <c r="X31" s="397">
        <v>208.46</v>
      </c>
      <c r="Y31" s="40">
        <v>209.76</v>
      </c>
      <c r="Z31" s="40">
        <v>206.96</v>
      </c>
      <c r="AA31" s="397">
        <v>207.45</v>
      </c>
      <c r="AB31" s="95">
        <v>92734800</v>
      </c>
      <c r="AC31" s="258">
        <v>207.45</v>
      </c>
      <c r="AD31" s="2">
        <f t="shared" si="0"/>
        <v>2.7999999999999829</v>
      </c>
      <c r="AE31" s="138">
        <f t="shared" si="1"/>
        <v>-9.0757105326009224E-3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42487</v>
      </c>
      <c r="X32" s="397">
        <v>208.47</v>
      </c>
      <c r="Y32" s="40">
        <v>209.81</v>
      </c>
      <c r="Z32" s="40">
        <v>208.05</v>
      </c>
      <c r="AA32" s="397">
        <v>209.35</v>
      </c>
      <c r="AB32" s="95">
        <v>72940400</v>
      </c>
      <c r="AC32" s="258">
        <v>209.35</v>
      </c>
      <c r="AD32" s="2">
        <f t="shared" si="0"/>
        <v>1.7599999999999909</v>
      </c>
      <c r="AE32" s="138">
        <f t="shared" si="1"/>
        <v>2.0582040972620952E-3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42486</v>
      </c>
      <c r="X33" s="397">
        <v>209.04</v>
      </c>
      <c r="Y33" s="40">
        <v>209.52</v>
      </c>
      <c r="Z33" s="40">
        <v>208.36</v>
      </c>
      <c r="AA33" s="397">
        <v>208.92</v>
      </c>
      <c r="AB33" s="95">
        <v>72386200</v>
      </c>
      <c r="AC33" s="258">
        <v>208.92</v>
      </c>
      <c r="AD33" s="2">
        <f t="shared" si="0"/>
        <v>1.1599999999999966</v>
      </c>
      <c r="AE33" s="138">
        <f t="shared" si="1"/>
        <v>1.4860265567324671E-3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42485</v>
      </c>
      <c r="X34" s="397">
        <v>208.26</v>
      </c>
      <c r="Y34" s="40">
        <v>208.66</v>
      </c>
      <c r="Z34" s="40">
        <v>207.54</v>
      </c>
      <c r="AA34" s="397">
        <v>208.61</v>
      </c>
      <c r="AB34" s="95">
        <v>61251800</v>
      </c>
      <c r="AC34" s="258">
        <v>208.61</v>
      </c>
      <c r="AD34" s="2">
        <f t="shared" si="0"/>
        <v>1.1200000000000045</v>
      </c>
      <c r="AE34" s="138">
        <f t="shared" si="1"/>
        <v>-1.7227353208594254E-3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42482</v>
      </c>
      <c r="X35" s="397">
        <v>208.55</v>
      </c>
      <c r="Y35" s="40">
        <v>209.29</v>
      </c>
      <c r="Z35" s="40">
        <v>207.91</v>
      </c>
      <c r="AA35" s="397">
        <v>208.97</v>
      </c>
      <c r="AB35" s="95">
        <v>90936000</v>
      </c>
      <c r="AC35" s="258">
        <v>208.97</v>
      </c>
      <c r="AD35" s="2">
        <f t="shared" si="0"/>
        <v>1.3799999999999955</v>
      </c>
      <c r="AE35" s="138">
        <f t="shared" si="1"/>
        <v>0</v>
      </c>
    </row>
    <row r="36" spans="1:31" x14ac:dyDescent="0.25">
      <c r="W36" s="94">
        <v>42481</v>
      </c>
      <c r="X36" s="397">
        <v>210.12</v>
      </c>
      <c r="Y36" s="40">
        <v>210.25</v>
      </c>
      <c r="Z36" s="40">
        <v>208.65</v>
      </c>
      <c r="AA36" s="397">
        <v>208.97</v>
      </c>
      <c r="AB36" s="95">
        <v>78195500</v>
      </c>
      <c r="AC36" s="258">
        <v>208.97</v>
      </c>
      <c r="AD36" s="2">
        <f t="shared" si="0"/>
        <v>1.5999999999999943</v>
      </c>
      <c r="AE36" s="138">
        <f t="shared" si="1"/>
        <v>-5.3783912422655789E-3</v>
      </c>
    </row>
    <row r="37" spans="1:31" x14ac:dyDescent="0.25">
      <c r="L37" t="s">
        <v>281</v>
      </c>
      <c r="M37" s="2">
        <f>M55+K55-F55</f>
        <v>160.82999999999993</v>
      </c>
      <c r="W37" s="94">
        <v>42480</v>
      </c>
      <c r="X37" s="397">
        <v>209.95</v>
      </c>
      <c r="Y37" s="40">
        <v>210.92</v>
      </c>
      <c r="Z37" s="40">
        <v>209.39</v>
      </c>
      <c r="AA37" s="397">
        <v>210.1</v>
      </c>
      <c r="AB37" s="95">
        <v>74193000</v>
      </c>
      <c r="AC37" s="258">
        <v>210.1</v>
      </c>
      <c r="AD37" s="2">
        <f t="shared" si="0"/>
        <v>1.5300000000000011</v>
      </c>
      <c r="AE37" s="138">
        <f t="shared" si="1"/>
        <v>9.5283468318241304E-4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91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90</v>
      </c>
      <c r="K38" s="280" t="s">
        <v>61</v>
      </c>
      <c r="L38" s="279" t="s">
        <v>77</v>
      </c>
      <c r="M38" s="279" t="s">
        <v>38</v>
      </c>
      <c r="W38" s="94">
        <v>42479</v>
      </c>
      <c r="X38" s="397">
        <v>209.74</v>
      </c>
      <c r="Y38" s="40">
        <v>210.2</v>
      </c>
      <c r="Z38" s="40">
        <v>208.94</v>
      </c>
      <c r="AA38" s="397">
        <v>209.9</v>
      </c>
      <c r="AB38" s="95">
        <v>85426300</v>
      </c>
      <c r="AC38" s="258">
        <v>209.9</v>
      </c>
      <c r="AD38" s="2">
        <f t="shared" si="0"/>
        <v>1.2599999999999909</v>
      </c>
      <c r="AE38" s="138">
        <f t="shared" si="1"/>
        <v>3.1542726056204007E-3</v>
      </c>
    </row>
    <row r="39" spans="1:31" ht="20.25" thickBot="1" x14ac:dyDescent="0.35">
      <c r="A39" s="281" t="s">
        <v>195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0" t="s">
        <v>78</v>
      </c>
      <c r="Q39" s="470"/>
      <c r="R39" s="34"/>
      <c r="T39" s="91" t="s">
        <v>114</v>
      </c>
      <c r="W39" s="94">
        <v>42478</v>
      </c>
      <c r="X39" s="397">
        <v>207.78</v>
      </c>
      <c r="Y39" s="40">
        <v>209.28</v>
      </c>
      <c r="Z39" s="40">
        <v>207</v>
      </c>
      <c r="AA39" s="397">
        <v>209.24</v>
      </c>
      <c r="AB39" s="95">
        <v>75277700</v>
      </c>
      <c r="AC39" s="258">
        <v>209.24</v>
      </c>
      <c r="AD39" s="2">
        <f t="shared" si="0"/>
        <v>2.2800000000000011</v>
      </c>
      <c r="AE39" s="138">
        <f t="shared" si="1"/>
        <v>7.0266628164405986E-3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231.077</v>
      </c>
      <c r="R40" s="34"/>
      <c r="T40" s="97" t="s">
        <v>99</v>
      </c>
      <c r="U40" s="129">
        <v>212.37</v>
      </c>
      <c r="W40" s="94">
        <v>42475</v>
      </c>
      <c r="X40" s="397">
        <v>208.01</v>
      </c>
      <c r="Y40" s="40">
        <v>208.17</v>
      </c>
      <c r="Z40" s="40">
        <v>207.4</v>
      </c>
      <c r="AA40" s="397">
        <v>207.78</v>
      </c>
      <c r="AB40" s="95">
        <v>73521600</v>
      </c>
      <c r="AC40" s="258">
        <v>207.78</v>
      </c>
      <c r="AD40" s="2">
        <f t="shared" si="0"/>
        <v>0.76999999999998181</v>
      </c>
      <c r="AE40" s="138">
        <f t="shared" si="1"/>
        <v>-1.1057160713426883E-3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228.97630000000001</v>
      </c>
      <c r="R41" s="34"/>
      <c r="T41" s="87" t="s">
        <v>100</v>
      </c>
      <c r="U41" s="130">
        <v>211.51</v>
      </c>
      <c r="W41" s="94">
        <v>42474</v>
      </c>
      <c r="X41" s="397">
        <v>208.07</v>
      </c>
      <c r="Y41" s="40">
        <v>208.6</v>
      </c>
      <c r="Z41" s="40">
        <v>207.6</v>
      </c>
      <c r="AA41" s="397">
        <v>208.01</v>
      </c>
      <c r="AB41" s="95">
        <v>60422700</v>
      </c>
      <c r="AC41" s="258">
        <v>208.01</v>
      </c>
      <c r="AD41" s="2">
        <f t="shared" si="0"/>
        <v>1</v>
      </c>
      <c r="AE41" s="138">
        <f t="shared" si="1"/>
        <v>4.8076923076845191E-5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226.87560000000002</v>
      </c>
      <c r="R42" s="34"/>
      <c r="T42" s="87" t="s">
        <v>101</v>
      </c>
      <c r="U42" s="130" t="s">
        <v>480</v>
      </c>
      <c r="W42" s="94">
        <v>42473</v>
      </c>
      <c r="X42" s="397">
        <v>207</v>
      </c>
      <c r="Y42" s="40">
        <v>208.1</v>
      </c>
      <c r="Z42" s="40">
        <v>206.84</v>
      </c>
      <c r="AA42" s="397">
        <v>208</v>
      </c>
      <c r="AB42" s="95">
        <v>92452500</v>
      </c>
      <c r="AC42" s="258">
        <v>208</v>
      </c>
      <c r="AD42" s="2">
        <f t="shared" si="0"/>
        <v>1.2599999999999909</v>
      </c>
      <c r="AE42" s="138">
        <f t="shared" si="1"/>
        <v>1.0101010101010166E-2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224.7749</v>
      </c>
      <c r="R43" s="83"/>
      <c r="T43" s="87" t="s">
        <v>102</v>
      </c>
      <c r="U43" s="130" t="s">
        <v>481</v>
      </c>
      <c r="W43" s="94">
        <v>42472</v>
      </c>
      <c r="X43" s="397">
        <v>204.22</v>
      </c>
      <c r="Y43" s="40">
        <v>206.25</v>
      </c>
      <c r="Z43" s="40">
        <v>203.7</v>
      </c>
      <c r="AA43" s="397">
        <v>205.92</v>
      </c>
      <c r="AB43" s="95">
        <v>110162100</v>
      </c>
      <c r="AC43" s="258">
        <v>205.92</v>
      </c>
      <c r="AD43" s="2">
        <f t="shared" si="0"/>
        <v>2.5500000000000114</v>
      </c>
      <c r="AE43" s="138">
        <f t="shared" si="1"/>
        <v>9.3128124693655501E-3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222.67420000000001</v>
      </c>
      <c r="R44" s="83"/>
      <c r="T44" s="87" t="s">
        <v>330</v>
      </c>
      <c r="U44" s="130">
        <v>212.35</v>
      </c>
      <c r="W44" s="94">
        <v>42471</v>
      </c>
      <c r="X44" s="397">
        <v>205.25</v>
      </c>
      <c r="Y44" s="40">
        <v>206.07</v>
      </c>
      <c r="Z44" s="40">
        <v>203.91</v>
      </c>
      <c r="AA44" s="397">
        <v>204.02</v>
      </c>
      <c r="AB44" s="95">
        <v>80719200</v>
      </c>
      <c r="AC44" s="258">
        <v>204.02</v>
      </c>
      <c r="AD44" s="2">
        <f t="shared" si="0"/>
        <v>2.1599999999999966</v>
      </c>
      <c r="AE44" s="138">
        <f t="shared" si="1"/>
        <v>-2.3471882640586639E-3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220.5735</v>
      </c>
      <c r="R45" s="83"/>
      <c r="T45" s="87" t="s">
        <v>331</v>
      </c>
      <c r="U45" s="130" t="s">
        <v>332</v>
      </c>
      <c r="W45" s="94">
        <v>42468</v>
      </c>
      <c r="X45" s="397">
        <v>205.34</v>
      </c>
      <c r="Y45" s="40">
        <v>205.85</v>
      </c>
      <c r="Z45" s="40">
        <v>203.87</v>
      </c>
      <c r="AA45" s="397">
        <v>204.5</v>
      </c>
      <c r="AB45" s="95">
        <v>92431200</v>
      </c>
      <c r="AC45" s="258">
        <v>204.5</v>
      </c>
      <c r="AD45" s="2">
        <f t="shared" si="0"/>
        <v>1.9799999999999898</v>
      </c>
      <c r="AE45" s="138">
        <f t="shared" si="1"/>
        <v>2.6967393969110631E-3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218.47280000000001</v>
      </c>
      <c r="R46" s="83"/>
      <c r="T46" s="87" t="s">
        <v>333</v>
      </c>
      <c r="U46" s="244">
        <v>3.4599999999999999E-2</v>
      </c>
      <c r="W46" s="94">
        <v>42467</v>
      </c>
      <c r="X46" s="397">
        <v>206.42</v>
      </c>
      <c r="Y46" s="40">
        <v>206.42</v>
      </c>
      <c r="Z46" s="40">
        <v>203.09</v>
      </c>
      <c r="AA46" s="397">
        <v>203.95</v>
      </c>
      <c r="AB46" s="95">
        <v>109295100</v>
      </c>
      <c r="AC46" s="258">
        <v>203.95</v>
      </c>
      <c r="AD46" s="2">
        <f t="shared" si="0"/>
        <v>3.3299999999999841</v>
      </c>
      <c r="AE46" s="138">
        <f t="shared" si="1"/>
        <v>-1.1965894777637875E-2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216.37209999999999</v>
      </c>
      <c r="R47" s="83"/>
      <c r="T47" s="87"/>
      <c r="U47" s="130"/>
      <c r="W47" s="94">
        <v>42466</v>
      </c>
      <c r="X47" s="397">
        <v>204.19</v>
      </c>
      <c r="Y47" s="40">
        <v>206.49</v>
      </c>
      <c r="Z47" s="40">
        <v>203.98</v>
      </c>
      <c r="AA47" s="397">
        <v>206.42</v>
      </c>
      <c r="AB47" s="95">
        <v>89889800</v>
      </c>
      <c r="AC47" s="258">
        <v>206.42</v>
      </c>
      <c r="AD47" s="2">
        <f t="shared" si="0"/>
        <v>2.5100000000000193</v>
      </c>
      <c r="AE47" s="138">
        <f t="shared" si="1"/>
        <v>1.0921200842352707E-2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214.2714</v>
      </c>
      <c r="R48" s="83"/>
      <c r="T48" s="87" t="s">
        <v>106</v>
      </c>
      <c r="U48" s="130" t="s">
        <v>482</v>
      </c>
      <c r="W48" s="94">
        <v>42465</v>
      </c>
      <c r="X48" s="397">
        <v>204.67</v>
      </c>
      <c r="Y48" s="40">
        <v>206.26</v>
      </c>
      <c r="Z48" s="40">
        <v>203.89</v>
      </c>
      <c r="AA48" s="397">
        <v>204.19</v>
      </c>
      <c r="AB48" s="95">
        <v>89387200</v>
      </c>
      <c r="AC48" s="258">
        <v>204.19</v>
      </c>
      <c r="AD48" s="2">
        <f t="shared" si="0"/>
        <v>2.3700000000000045</v>
      </c>
      <c r="AE48" s="138">
        <f t="shared" si="1"/>
        <v>-9.9878787878787678E-3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212.17069999999998</v>
      </c>
      <c r="R49" s="83"/>
      <c r="T49" s="87" t="s">
        <v>107</v>
      </c>
      <c r="U49" s="130" t="s">
        <v>297</v>
      </c>
      <c r="W49" s="94">
        <v>42464</v>
      </c>
      <c r="X49" s="397">
        <v>206.83</v>
      </c>
      <c r="Y49" s="40">
        <v>207.07</v>
      </c>
      <c r="Z49" s="40">
        <v>205.89</v>
      </c>
      <c r="AA49" s="397">
        <v>206.25</v>
      </c>
      <c r="AB49" s="95">
        <v>62658900</v>
      </c>
      <c r="AC49" s="258">
        <v>206.25</v>
      </c>
      <c r="AD49" s="2">
        <f t="shared" si="0"/>
        <v>1.1800000000000068</v>
      </c>
      <c r="AE49" s="138">
        <f t="shared" si="1"/>
        <v>-3.2379663638120171E-3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210.07</v>
      </c>
      <c r="R50" s="83"/>
      <c r="T50" s="87" t="s">
        <v>108</v>
      </c>
      <c r="U50" s="131">
        <v>74031534</v>
      </c>
      <c r="W50" s="94">
        <v>42461</v>
      </c>
      <c r="X50" s="397">
        <v>204.35</v>
      </c>
      <c r="Y50" s="40">
        <v>207.14</v>
      </c>
      <c r="Z50" s="40">
        <v>203.98</v>
      </c>
      <c r="AA50" s="397">
        <v>206.92</v>
      </c>
      <c r="AB50" s="95">
        <v>110080400</v>
      </c>
      <c r="AC50" s="258">
        <v>206.92</v>
      </c>
      <c r="AD50" s="2">
        <f t="shared" si="0"/>
        <v>3.1599999999999966</v>
      </c>
      <c r="AE50" s="138">
        <f t="shared" si="1"/>
        <v>6.8119891008173727E-3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207.9693</v>
      </c>
      <c r="R51" s="83"/>
      <c r="T51" s="87" t="s">
        <v>111</v>
      </c>
      <c r="U51" s="131">
        <v>90265900</v>
      </c>
      <c r="W51" s="94">
        <v>42460</v>
      </c>
      <c r="X51" s="397">
        <v>205.91</v>
      </c>
      <c r="Y51" s="40">
        <v>206.41</v>
      </c>
      <c r="Z51" s="40">
        <v>205.33</v>
      </c>
      <c r="AA51" s="397">
        <v>205.52</v>
      </c>
      <c r="AB51" s="95">
        <v>87315600</v>
      </c>
      <c r="AC51" s="258">
        <v>205.52</v>
      </c>
      <c r="AD51" s="2">
        <f t="shared" si="0"/>
        <v>1.0799999999999841</v>
      </c>
      <c r="AE51" s="138">
        <f t="shared" si="1"/>
        <v>-2.4269488399184524E-3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205.86859999999999</v>
      </c>
      <c r="R52" s="83"/>
      <c r="T52" s="87" t="s">
        <v>334</v>
      </c>
      <c r="U52" s="130">
        <v>19</v>
      </c>
      <c r="W52" s="94">
        <v>42459</v>
      </c>
      <c r="X52" s="397">
        <v>206.3</v>
      </c>
      <c r="Y52" s="40">
        <v>206.87</v>
      </c>
      <c r="Z52" s="40">
        <v>205.59</v>
      </c>
      <c r="AA52" s="397">
        <v>206.02</v>
      </c>
      <c r="AB52" s="95">
        <v>82354400</v>
      </c>
      <c r="AC52" s="258">
        <v>206.02</v>
      </c>
      <c r="AD52" s="2">
        <f t="shared" si="0"/>
        <v>1.2800000000000011</v>
      </c>
      <c r="AE52" s="138">
        <f t="shared" si="1"/>
        <v>4.3876755070202389E-3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203.7679</v>
      </c>
      <c r="R53" s="83"/>
      <c r="T53" s="87" t="s">
        <v>335</v>
      </c>
      <c r="U53" s="130">
        <v>2.06</v>
      </c>
      <c r="W53" s="94">
        <v>42458</v>
      </c>
      <c r="X53" s="397">
        <v>202.76</v>
      </c>
      <c r="Y53" s="40">
        <v>205.25</v>
      </c>
      <c r="Z53" s="40">
        <v>202.4</v>
      </c>
      <c r="AA53" s="397">
        <v>205.12</v>
      </c>
      <c r="AB53" s="95">
        <v>90418600</v>
      </c>
      <c r="AC53" s="258">
        <v>205.12</v>
      </c>
      <c r="AD53" s="2">
        <f t="shared" si="0"/>
        <v>2.8499999999999943</v>
      </c>
      <c r="AE53" s="138">
        <f t="shared" si="1"/>
        <v>9.2501476087383239E-3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201.66719999999998</v>
      </c>
      <c r="R54" s="83"/>
      <c r="T54" s="87"/>
      <c r="U54" s="130"/>
      <c r="W54" s="94">
        <v>42457</v>
      </c>
      <c r="X54" s="397">
        <v>203.61</v>
      </c>
      <c r="Y54" s="40">
        <v>203.86</v>
      </c>
      <c r="Z54" s="40">
        <v>202.71</v>
      </c>
      <c r="AA54" s="397">
        <v>203.24</v>
      </c>
      <c r="AB54" s="95">
        <v>62408200</v>
      </c>
      <c r="AC54" s="258">
        <v>203.24</v>
      </c>
      <c r="AD54" s="2">
        <f t="shared" si="0"/>
        <v>1.1500000000000057</v>
      </c>
      <c r="AE54" s="138">
        <f t="shared" si="1"/>
        <v>5.9078377313914743E-4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199.56649999999999</v>
      </c>
      <c r="R55" s="83"/>
      <c r="T55" s="87"/>
      <c r="U55" s="130"/>
      <c r="W55" s="94">
        <v>42453</v>
      </c>
      <c r="X55" s="397">
        <v>202</v>
      </c>
      <c r="Y55" s="40">
        <v>203.16</v>
      </c>
      <c r="Z55" s="40">
        <v>201.74</v>
      </c>
      <c r="AA55" s="397">
        <v>203.12</v>
      </c>
      <c r="AB55" s="95">
        <v>84360900</v>
      </c>
      <c r="AC55" s="258">
        <v>203.12</v>
      </c>
      <c r="AD55" s="2">
        <f t="shared" si="0"/>
        <v>1.4199999999999875</v>
      </c>
      <c r="AE55" s="138">
        <f t="shared" si="1"/>
        <v>-4.4289158998078726E-4</v>
      </c>
    </row>
    <row r="56" spans="1:31" x14ac:dyDescent="0.25">
      <c r="O56" s="2"/>
      <c r="P56" s="83">
        <v>0.94</v>
      </c>
      <c r="Q56" s="83">
        <f t="shared" si="5"/>
        <v>197.46579999999997</v>
      </c>
      <c r="R56" s="83"/>
      <c r="W56" s="94">
        <v>42452</v>
      </c>
      <c r="X56" s="397">
        <v>204.11</v>
      </c>
      <c r="Y56" s="40">
        <v>204.33</v>
      </c>
      <c r="Z56" s="40">
        <v>203.01</v>
      </c>
      <c r="AA56" s="397">
        <v>203.21</v>
      </c>
      <c r="AB56" s="95">
        <v>81052500</v>
      </c>
      <c r="AC56" s="258">
        <v>203.21</v>
      </c>
      <c r="AD56" s="2">
        <f t="shared" si="0"/>
        <v>1.3200000000000216</v>
      </c>
      <c r="AE56" s="138">
        <f t="shared" si="1"/>
        <v>-6.5995307000390468E-3</v>
      </c>
    </row>
    <row r="57" spans="1:31" x14ac:dyDescent="0.25">
      <c r="O57" s="2"/>
      <c r="P57" s="83">
        <v>0.93</v>
      </c>
      <c r="Q57" s="83">
        <f t="shared" si="5"/>
        <v>195.36510000000001</v>
      </c>
      <c r="R57" s="83"/>
      <c r="W57" s="94">
        <v>42451</v>
      </c>
      <c r="X57" s="397">
        <v>203.76</v>
      </c>
      <c r="Y57" s="40">
        <v>205.23</v>
      </c>
      <c r="Z57" s="40">
        <v>203.57</v>
      </c>
      <c r="AA57" s="397">
        <v>204.56</v>
      </c>
      <c r="AB57" s="95">
        <v>97471900</v>
      </c>
      <c r="AC57" s="258">
        <v>204.56</v>
      </c>
      <c r="AD57" s="2">
        <f t="shared" si="0"/>
        <v>1.6599999999999966</v>
      </c>
      <c r="AE57" s="138">
        <f t="shared" si="1"/>
        <v>-5.3745053012155264E-4</v>
      </c>
    </row>
    <row r="58" spans="1:31" x14ac:dyDescent="0.25">
      <c r="O58" s="2"/>
      <c r="P58" s="83">
        <v>0.92</v>
      </c>
      <c r="Q58" s="83">
        <f t="shared" si="5"/>
        <v>193.26439999999999</v>
      </c>
      <c r="R58" s="83"/>
      <c r="W58" s="94">
        <v>42450</v>
      </c>
      <c r="X58" s="397">
        <v>204.07</v>
      </c>
      <c r="Y58" s="40">
        <v>204.94</v>
      </c>
      <c r="Z58" s="40">
        <v>203.8</v>
      </c>
      <c r="AA58" s="397">
        <v>204.67</v>
      </c>
      <c r="AB58" s="95">
        <v>72926700</v>
      </c>
      <c r="AC58" s="258">
        <v>204.67</v>
      </c>
      <c r="AD58" s="2">
        <f t="shared" si="0"/>
        <v>1.1399999999999864</v>
      </c>
      <c r="AE58" s="138">
        <f t="shared" si="1"/>
        <v>1.4189255308738602E-3</v>
      </c>
    </row>
    <row r="59" spans="1:31" x14ac:dyDescent="0.25">
      <c r="O59" s="2"/>
      <c r="P59" s="83">
        <v>0.91</v>
      </c>
      <c r="Q59" s="83">
        <f t="shared" si="5"/>
        <v>191.16370000000001</v>
      </c>
      <c r="R59" s="83"/>
      <c r="W59" s="94">
        <v>42447</v>
      </c>
      <c r="X59" s="397">
        <v>204.17</v>
      </c>
      <c r="Y59" s="40">
        <v>204.78</v>
      </c>
      <c r="Z59" s="40">
        <v>203.8</v>
      </c>
      <c r="AA59" s="397">
        <v>204.38</v>
      </c>
      <c r="AB59" s="95">
        <v>138372400</v>
      </c>
      <c r="AC59" s="258">
        <v>204.38</v>
      </c>
      <c r="AD59" s="2">
        <f t="shared" si="0"/>
        <v>0.97999999999998977</v>
      </c>
      <c r="AE59" s="138" t="e">
        <f t="shared" si="1"/>
        <v>#DIV/0!</v>
      </c>
    </row>
    <row r="60" spans="1:31" x14ac:dyDescent="0.25">
      <c r="O60" s="2"/>
      <c r="P60" s="83">
        <v>0.9</v>
      </c>
      <c r="Q60" s="83">
        <f t="shared" si="5"/>
        <v>189.06299999999999</v>
      </c>
      <c r="R60" s="83"/>
      <c r="W60" s="94">
        <v>42447</v>
      </c>
      <c r="X60" s="397" t="s">
        <v>253</v>
      </c>
      <c r="Y60" s="40"/>
      <c r="Z60" s="40"/>
      <c r="AA60" s="397"/>
      <c r="AB60" s="95"/>
      <c r="AC60" s="258"/>
      <c r="AD60" s="2">
        <f t="shared" si="0"/>
        <v>0</v>
      </c>
      <c r="AE60" s="138">
        <f t="shared" si="1"/>
        <v>-1</v>
      </c>
    </row>
    <row r="61" spans="1:31" x14ac:dyDescent="0.25">
      <c r="W61" s="94">
        <v>42446</v>
      </c>
      <c r="X61" s="397">
        <v>203.24</v>
      </c>
      <c r="Y61" s="40">
        <v>205.23</v>
      </c>
      <c r="Z61" s="40">
        <v>202.77</v>
      </c>
      <c r="AA61" s="397">
        <v>204.63</v>
      </c>
      <c r="AB61" s="95">
        <v>134278500</v>
      </c>
      <c r="AC61" s="258">
        <v>203.58</v>
      </c>
      <c r="AD61" s="2">
        <f t="shared" si="0"/>
        <v>2.4599999999999795</v>
      </c>
      <c r="AE61" s="138">
        <f t="shared" si="1"/>
        <v>6.327236777063705E-3</v>
      </c>
    </row>
    <row r="62" spans="1:31" x14ac:dyDescent="0.25">
      <c r="W62" s="94">
        <v>42445</v>
      </c>
      <c r="X62" s="397">
        <v>201.6</v>
      </c>
      <c r="Y62" s="40">
        <v>203.82</v>
      </c>
      <c r="Z62" s="40">
        <v>201.55</v>
      </c>
      <c r="AA62" s="397">
        <v>203.34</v>
      </c>
      <c r="AB62" s="95">
        <v>129303200</v>
      </c>
      <c r="AC62" s="258">
        <v>202.3</v>
      </c>
      <c r="AD62" s="2">
        <f t="shared" si="0"/>
        <v>2.2699999999999818</v>
      </c>
      <c r="AE62" s="138">
        <f t="shared" si="1"/>
        <v>5.8171331974345986E-3</v>
      </c>
    </row>
    <row r="63" spans="1:31" x14ac:dyDescent="0.25">
      <c r="W63" s="94">
        <v>42444</v>
      </c>
      <c r="X63" s="397">
        <v>201.36</v>
      </c>
      <c r="Y63" s="40">
        <v>202.53</v>
      </c>
      <c r="Z63" s="40">
        <v>201.05</v>
      </c>
      <c r="AA63" s="397">
        <v>202.17</v>
      </c>
      <c r="AB63" s="95">
        <v>93169100</v>
      </c>
      <c r="AC63" s="258">
        <v>201.13</v>
      </c>
      <c r="AD63" s="2">
        <f t="shared" si="0"/>
        <v>1.4799999999999898</v>
      </c>
      <c r="AE63" s="138">
        <f t="shared" si="1"/>
        <v>-1.6380422912737336E-3</v>
      </c>
    </row>
    <row r="64" spans="1:31" x14ac:dyDescent="0.25">
      <c r="W64" s="94">
        <v>42443</v>
      </c>
      <c r="X64" s="397">
        <v>202.16</v>
      </c>
      <c r="Y64" s="40">
        <v>203.04</v>
      </c>
      <c r="Z64" s="40">
        <v>201.77</v>
      </c>
      <c r="AA64" s="397">
        <v>202.5</v>
      </c>
      <c r="AB64" s="95">
        <v>73612000</v>
      </c>
      <c r="AC64" s="258">
        <v>201.46</v>
      </c>
      <c r="AD64" s="2">
        <f t="shared" si="0"/>
        <v>1.2699999999999818</v>
      </c>
      <c r="AE64" s="138">
        <f t="shared" si="1"/>
        <v>-1.2889153281776533E-3</v>
      </c>
    </row>
    <row r="65" spans="23:31" x14ac:dyDescent="0.25">
      <c r="W65" s="94">
        <v>42440</v>
      </c>
      <c r="X65" s="397">
        <v>201.26</v>
      </c>
      <c r="Y65" s="40">
        <v>202.81</v>
      </c>
      <c r="Z65" s="40">
        <v>199.52</v>
      </c>
      <c r="AA65" s="397">
        <v>202.76</v>
      </c>
      <c r="AB65" s="95">
        <v>137964500</v>
      </c>
      <c r="AC65" s="258">
        <v>201.72</v>
      </c>
      <c r="AD65" s="2">
        <f t="shared" si="0"/>
        <v>3.289999999999992</v>
      </c>
      <c r="AE65" s="138">
        <f t="shared" si="1"/>
        <v>1.6119282691920089E-2</v>
      </c>
    </row>
    <row r="66" spans="23:31" x14ac:dyDescent="0.25">
      <c r="W66" s="94">
        <v>42439</v>
      </c>
      <c r="X66" s="397">
        <v>199.96</v>
      </c>
      <c r="Y66" s="40">
        <v>201.07</v>
      </c>
      <c r="Z66" s="40">
        <v>197.38</v>
      </c>
      <c r="AA66" s="397">
        <v>199.54</v>
      </c>
      <c r="AB66" s="95">
        <v>156838700</v>
      </c>
      <c r="AC66" s="258">
        <v>198.52</v>
      </c>
      <c r="AD66" s="2">
        <f t="shared" si="0"/>
        <v>3.6899999999999977</v>
      </c>
      <c r="AE66" s="138">
        <f t="shared" si="1"/>
        <v>8.0661423674133204E-4</v>
      </c>
    </row>
    <row r="67" spans="23:31" x14ac:dyDescent="0.25">
      <c r="W67" s="94">
        <v>42438</v>
      </c>
      <c r="X67" s="397">
        <v>199.36</v>
      </c>
      <c r="Y67" s="40">
        <v>199.79</v>
      </c>
      <c r="Z67" s="40">
        <v>198.43</v>
      </c>
      <c r="AA67" s="397">
        <v>199.38</v>
      </c>
      <c r="AB67" s="95">
        <v>94801200</v>
      </c>
      <c r="AC67" s="258">
        <v>198.36</v>
      </c>
      <c r="AD67" s="2">
        <f t="shared" si="0"/>
        <v>1.3599999999999852</v>
      </c>
      <c r="AE67" s="138">
        <f t="shared" si="1"/>
        <v>4.9650420508664528E-3</v>
      </c>
    </row>
    <row r="68" spans="23:31" x14ac:dyDescent="0.25">
      <c r="W68" s="94">
        <v>42437</v>
      </c>
      <c r="X68" s="10">
        <v>199.32</v>
      </c>
      <c r="Y68" s="40">
        <v>199.92</v>
      </c>
      <c r="Z68" s="40">
        <v>198.21</v>
      </c>
      <c r="AA68" s="10">
        <v>198.4</v>
      </c>
      <c r="AB68" s="95">
        <v>123974900</v>
      </c>
      <c r="AC68" s="258">
        <v>197.38</v>
      </c>
      <c r="AD68" s="2">
        <f>Y68-Z68</f>
        <v>1.7099999999999795</v>
      </c>
      <c r="AE68" s="138" t="e">
        <f>AC68/AC69-1</f>
        <v>#DIV/0!</v>
      </c>
    </row>
    <row r="69" spans="23:31" x14ac:dyDescent="0.25">
      <c r="W69" s="226" t="s">
        <v>123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3" priority="19">
      <formula>F25&gt;0</formula>
    </cfRule>
    <cfRule type="expression" dxfId="3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1" priority="11">
      <formula>F28&gt;0</formula>
    </cfRule>
    <cfRule type="expression" dxfId="380" priority="12">
      <formula>F28&lt;0</formula>
    </cfRule>
  </conditionalFormatting>
  <conditionalFormatting sqref="F28:F35">
    <cfRule type="expression" dxfId="379" priority="13">
      <formula>F28&gt;0</formula>
    </cfRule>
    <cfRule type="expression" dxfId="378" priority="14">
      <formula>F28&lt;0</formula>
    </cfRule>
  </conditionalFormatting>
  <conditionalFormatting sqref="H25:H35">
    <cfRule type="expression" dxfId="377" priority="9">
      <formula>H25&gt;0</formula>
    </cfRule>
    <cfRule type="expression" dxfId="376" priority="10">
      <formula>H25&lt;0</formula>
    </cfRule>
  </conditionalFormatting>
  <conditionalFormatting sqref="F21:F24">
    <cfRule type="expression" dxfId="375" priority="7">
      <formula>F21&gt;0</formula>
    </cfRule>
    <cfRule type="expression" dxfId="374" priority="8">
      <formula>F21&lt;0</formula>
    </cfRule>
  </conditionalFormatting>
  <conditionalFormatting sqref="H21:H24">
    <cfRule type="expression" dxfId="373" priority="5">
      <formula>H21&gt;0</formula>
    </cfRule>
    <cfRule type="expression" dxfId="372" priority="6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102" t="s">
        <v>117</v>
      </c>
      <c r="Z1" s="102" t="s">
        <v>118</v>
      </c>
      <c r="AA1" s="93" t="s">
        <v>119</v>
      </c>
      <c r="AB1" s="93" t="s">
        <v>120</v>
      </c>
      <c r="AC1" s="259" t="s">
        <v>121</v>
      </c>
      <c r="AD1" s="11" t="s">
        <v>128</v>
      </c>
      <c r="AE1" s="11" t="s">
        <v>130</v>
      </c>
    </row>
    <row r="2" spans="1:40" x14ac:dyDescent="0.25">
      <c r="A2" s="6" t="s">
        <v>190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42530</v>
      </c>
      <c r="X2" s="10">
        <v>66.5</v>
      </c>
      <c r="Y2" s="40">
        <v>68.09</v>
      </c>
      <c r="Z2" s="40">
        <v>66.349999999999994</v>
      </c>
      <c r="AA2" s="10">
        <v>67.97</v>
      </c>
      <c r="AB2" s="95">
        <v>2503300</v>
      </c>
      <c r="AC2" s="258">
        <v>67.97</v>
      </c>
      <c r="AD2" s="2">
        <f>Y2-Z2</f>
        <v>1.7400000000000091</v>
      </c>
      <c r="AE2" s="138">
        <f>AC2/AC3-1</f>
        <v>-5.9959052354489062E-3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42529</v>
      </c>
      <c r="X3" s="10">
        <v>68.53</v>
      </c>
      <c r="Y3" s="40">
        <v>68.98</v>
      </c>
      <c r="Z3" s="40">
        <v>67.709999999999994</v>
      </c>
      <c r="AA3" s="10">
        <v>68.38</v>
      </c>
      <c r="AB3" s="95">
        <v>2089300</v>
      </c>
      <c r="AC3" s="258">
        <v>68.38</v>
      </c>
      <c r="AD3" s="2">
        <f>Y3-Z3</f>
        <v>1.2700000000000102</v>
      </c>
      <c r="AE3" s="138">
        <f>AC3/AC4-1</f>
        <v>-4.2230959662152845E-3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65.55</v>
      </c>
      <c r="T4" s="121"/>
      <c r="W4" s="94">
        <v>42528</v>
      </c>
      <c r="X4" s="10">
        <v>66.39</v>
      </c>
      <c r="Y4" s="40">
        <v>68.959999999999994</v>
      </c>
      <c r="Z4" s="40">
        <v>66.17</v>
      </c>
      <c r="AA4" s="10">
        <v>68.67</v>
      </c>
      <c r="AB4" s="95">
        <v>3055300</v>
      </c>
      <c r="AC4" s="258">
        <v>68.67</v>
      </c>
      <c r="AD4" s="2">
        <f t="shared" ref="AD4:AD67" si="0">Y4-Z4</f>
        <v>2.789999999999992</v>
      </c>
      <c r="AE4" s="138">
        <f t="shared" ref="AE4:AE67" si="1">AC4/AC5-1</f>
        <v>3.8723339888065311E-2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1966.5</v>
      </c>
      <c r="W5" s="94">
        <v>42527</v>
      </c>
      <c r="X5" s="10">
        <v>66.94</v>
      </c>
      <c r="Y5" s="40">
        <v>67.260000000000005</v>
      </c>
      <c r="Z5" s="40">
        <v>66.06</v>
      </c>
      <c r="AA5" s="10">
        <v>66.11</v>
      </c>
      <c r="AB5" s="95">
        <v>1935700</v>
      </c>
      <c r="AC5" s="258">
        <v>66.11</v>
      </c>
      <c r="AD5" s="2">
        <f t="shared" si="0"/>
        <v>1.2000000000000028</v>
      </c>
      <c r="AE5" s="138">
        <f t="shared" si="1"/>
        <v>-1.2399163429937188E-2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42524</v>
      </c>
      <c r="X6" s="10">
        <v>67.739999999999995</v>
      </c>
      <c r="Y6" s="40">
        <v>68.5</v>
      </c>
      <c r="Z6" s="40">
        <v>66.27</v>
      </c>
      <c r="AA6" s="10">
        <v>66.94</v>
      </c>
      <c r="AB6" s="95">
        <v>3680500</v>
      </c>
      <c r="AC6" s="258">
        <v>66.94</v>
      </c>
      <c r="AD6" s="2">
        <f t="shared" si="0"/>
        <v>2.230000000000004</v>
      </c>
      <c r="AE6" s="138">
        <f t="shared" si="1"/>
        <v>5.4070291378791602E-3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P7"/>
      <c r="Q7" s="2">
        <f>Q10+Q8</f>
        <v>376.23000000000025</v>
      </c>
      <c r="R7" s="197"/>
      <c r="T7" s="85"/>
      <c r="W7" s="94">
        <v>42523</v>
      </c>
      <c r="X7" s="10">
        <v>67.03</v>
      </c>
      <c r="Y7" s="40">
        <v>67.56</v>
      </c>
      <c r="Z7" s="40">
        <v>66.260000000000005</v>
      </c>
      <c r="AA7" s="10">
        <v>66.58</v>
      </c>
      <c r="AB7" s="95">
        <v>2152000</v>
      </c>
      <c r="AC7" s="258">
        <v>66.58</v>
      </c>
      <c r="AD7" s="2">
        <f t="shared" si="0"/>
        <v>1.2999999999999972</v>
      </c>
      <c r="AE7" s="138">
        <f t="shared" si="1"/>
        <v>-1.0257172588077901E-2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210</v>
      </c>
      <c r="Q8" s="2">
        <f>K18+M18-F18+Q2*Q4</f>
        <v>112.79999999999995</v>
      </c>
      <c r="W8" s="94">
        <v>42522</v>
      </c>
      <c r="X8" s="10">
        <v>66.37</v>
      </c>
      <c r="Y8" s="40">
        <v>67.64</v>
      </c>
      <c r="Z8" s="40">
        <v>66.37</v>
      </c>
      <c r="AA8" s="10">
        <v>67.27</v>
      </c>
      <c r="AB8" s="95">
        <v>2031000</v>
      </c>
      <c r="AC8" s="258">
        <v>67.27</v>
      </c>
      <c r="AD8" s="2">
        <f t="shared" si="0"/>
        <v>1.269999999999996</v>
      </c>
      <c r="AE8" s="138">
        <f t="shared" si="1"/>
        <v>7.6393049730376639E-3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282</v>
      </c>
      <c r="P9"/>
      <c r="Q9" s="138">
        <f>IF(Q2=0, 0, Q8/Q6)</f>
        <v>6.085127043210873E-2</v>
      </c>
      <c r="W9" s="94">
        <v>42521</v>
      </c>
      <c r="X9" s="10">
        <v>66.319999999999993</v>
      </c>
      <c r="Y9" s="40">
        <v>67.099999999999994</v>
      </c>
      <c r="Z9" s="40">
        <v>66.3</v>
      </c>
      <c r="AA9" s="10">
        <v>66.760000000000005</v>
      </c>
      <c r="AB9" s="95">
        <v>1747200</v>
      </c>
      <c r="AC9" s="258">
        <v>66.760000000000005</v>
      </c>
      <c r="AD9" s="2">
        <f t="shared" si="0"/>
        <v>0.79999999999999716</v>
      </c>
      <c r="AE9" s="138">
        <f t="shared" si="1"/>
        <v>3.9097744360903075E-3</v>
      </c>
      <c r="AK9" s="246"/>
      <c r="AN9" s="246"/>
    </row>
    <row r="10" spans="1:40" ht="12.75" customHeight="1" x14ac:dyDescent="0.25">
      <c r="O10" s="11" t="s">
        <v>281</v>
      </c>
      <c r="Q10" s="2">
        <f>M48</f>
        <v>263.43000000000029</v>
      </c>
      <c r="W10" s="94">
        <v>42517</v>
      </c>
      <c r="X10" s="10">
        <v>65.930000000000007</v>
      </c>
      <c r="Y10" s="40">
        <v>66.55</v>
      </c>
      <c r="Z10" s="40">
        <v>65.81</v>
      </c>
      <c r="AA10" s="10">
        <v>66.5</v>
      </c>
      <c r="AB10" s="95">
        <v>1126500</v>
      </c>
      <c r="AC10" s="258">
        <v>66.5</v>
      </c>
      <c r="AD10" s="2">
        <f t="shared" si="0"/>
        <v>0.73999999999999488</v>
      </c>
      <c r="AE10" s="138">
        <f t="shared" si="1"/>
        <v>4.9871542995314488E-3</v>
      </c>
    </row>
    <row r="11" spans="1:40" x14ac:dyDescent="0.25">
      <c r="O11" s="11" t="s">
        <v>197</v>
      </c>
      <c r="Q11" s="138">
        <f>VALUE(TRIM(CLEAN(MID(U55, FIND("(", U55)+1, 5))))</f>
        <v>1.5699999999999999E-2</v>
      </c>
      <c r="W11" s="94">
        <v>42516</v>
      </c>
      <c r="X11" s="10">
        <v>66</v>
      </c>
      <c r="Y11" s="40">
        <v>66.8</v>
      </c>
      <c r="Z11" s="40">
        <v>65.89</v>
      </c>
      <c r="AA11" s="10">
        <v>66.17</v>
      </c>
      <c r="AB11" s="95">
        <v>1691900</v>
      </c>
      <c r="AC11" s="258">
        <v>66.17</v>
      </c>
      <c r="AD11" s="2">
        <f t="shared" si="0"/>
        <v>0.90999999999999659</v>
      </c>
      <c r="AE11" s="138">
        <f t="shared" si="1"/>
        <v>-1.5089784216084645E-3</v>
      </c>
      <c r="AK11" s="246"/>
      <c r="AN11" s="246"/>
    </row>
    <row r="12" spans="1:40" x14ac:dyDescent="0.25">
      <c r="W12" s="94">
        <v>42515</v>
      </c>
      <c r="X12" s="10">
        <v>66.45</v>
      </c>
      <c r="Y12" s="40">
        <v>66.78</v>
      </c>
      <c r="Z12" s="40">
        <v>65.11</v>
      </c>
      <c r="AA12" s="10">
        <v>66.27</v>
      </c>
      <c r="AB12" s="95">
        <v>2387400</v>
      </c>
      <c r="AC12" s="258">
        <v>66.27</v>
      </c>
      <c r="AD12" s="2">
        <f t="shared" si="0"/>
        <v>1.6700000000000017</v>
      </c>
      <c r="AE12" s="138">
        <f t="shared" si="1"/>
        <v>-2.8588624736682888E-3</v>
      </c>
    </row>
    <row r="13" spans="1:40" x14ac:dyDescent="0.25">
      <c r="W13" s="94">
        <v>42514</v>
      </c>
      <c r="X13" s="10">
        <v>66.069999999999993</v>
      </c>
      <c r="Y13" s="40">
        <v>66.67</v>
      </c>
      <c r="Z13" s="40">
        <v>65.849999999999994</v>
      </c>
      <c r="AA13" s="10">
        <v>66.459999999999994</v>
      </c>
      <c r="AB13" s="95">
        <v>2751700</v>
      </c>
      <c r="AC13" s="258">
        <v>66.459999999999994</v>
      </c>
      <c r="AD13" s="2">
        <f t="shared" si="0"/>
        <v>0.82000000000000739</v>
      </c>
      <c r="AE13" s="138">
        <f t="shared" si="1"/>
        <v>9.8769184014586564E-3</v>
      </c>
      <c r="AK13" s="246"/>
      <c r="AN13" s="246"/>
    </row>
    <row r="14" spans="1:40" x14ac:dyDescent="0.25">
      <c r="T14" s="84"/>
      <c r="U14" s="11"/>
      <c r="W14" s="94">
        <v>42513</v>
      </c>
      <c r="X14" s="10">
        <v>65.849999999999994</v>
      </c>
      <c r="Y14" s="40">
        <v>67.459999999999994</v>
      </c>
      <c r="Z14" s="40">
        <v>65.760000000000005</v>
      </c>
      <c r="AA14" s="10">
        <v>65.81</v>
      </c>
      <c r="AB14" s="95">
        <v>3362700</v>
      </c>
      <c r="AC14" s="258">
        <v>65.81</v>
      </c>
      <c r="AD14" s="2">
        <f t="shared" si="0"/>
        <v>1.6999999999999886</v>
      </c>
      <c r="AE14" s="138">
        <f t="shared" si="1"/>
        <v>1.9361833952912022E-2</v>
      </c>
    </row>
    <row r="15" spans="1:40" x14ac:dyDescent="0.25">
      <c r="W15" s="94">
        <v>42510</v>
      </c>
      <c r="X15" s="10">
        <v>63.47</v>
      </c>
      <c r="Y15" s="40">
        <v>64.8</v>
      </c>
      <c r="Z15" s="40">
        <v>62.91</v>
      </c>
      <c r="AA15" s="10">
        <v>64.56</v>
      </c>
      <c r="AB15" s="95">
        <v>2236800</v>
      </c>
      <c r="AC15" s="258">
        <v>64.56</v>
      </c>
      <c r="AD15" s="2">
        <f t="shared" si="0"/>
        <v>1.8900000000000006</v>
      </c>
      <c r="AE15" s="138">
        <f t="shared" si="1"/>
        <v>2.8025477707006363E-2</v>
      </c>
      <c r="AK15" s="246"/>
      <c r="AN15" s="246"/>
    </row>
    <row r="16" spans="1:40" x14ac:dyDescent="0.25">
      <c r="W16" s="94">
        <v>42509</v>
      </c>
      <c r="X16" s="10">
        <v>63</v>
      </c>
      <c r="Y16" s="40">
        <v>63.84</v>
      </c>
      <c r="Z16" s="40">
        <v>61.83</v>
      </c>
      <c r="AA16" s="10">
        <v>62.8</v>
      </c>
      <c r="AB16" s="95">
        <v>2578700</v>
      </c>
      <c r="AC16" s="258">
        <v>62.8</v>
      </c>
      <c r="AD16" s="2">
        <f t="shared" si="0"/>
        <v>2.0100000000000051</v>
      </c>
      <c r="AE16" s="138">
        <f t="shared" si="1"/>
        <v>-1.2112631744533586E-2</v>
      </c>
    </row>
    <row r="17" spans="1:40" x14ac:dyDescent="0.25">
      <c r="W17" s="94">
        <v>42508</v>
      </c>
      <c r="X17" s="10">
        <v>62.1</v>
      </c>
      <c r="Y17" s="40">
        <v>64.36</v>
      </c>
      <c r="Z17" s="40">
        <v>62.01</v>
      </c>
      <c r="AA17" s="10">
        <v>63.57</v>
      </c>
      <c r="AB17" s="95">
        <v>2633200</v>
      </c>
      <c r="AC17" s="258">
        <v>63.57</v>
      </c>
      <c r="AD17" s="2">
        <f t="shared" si="0"/>
        <v>2.3500000000000014</v>
      </c>
      <c r="AE17" s="138">
        <f t="shared" si="1"/>
        <v>2.0221473278767332E-2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42507</v>
      </c>
      <c r="X18" s="10">
        <v>62.13</v>
      </c>
      <c r="Y18" s="40">
        <v>63.58</v>
      </c>
      <c r="Z18" s="40">
        <v>61.94</v>
      </c>
      <c r="AA18" s="10">
        <v>62.31</v>
      </c>
      <c r="AB18" s="95">
        <v>3119200</v>
      </c>
      <c r="AC18" s="258">
        <v>62.31</v>
      </c>
      <c r="AD18" s="2">
        <f t="shared" si="0"/>
        <v>1.6400000000000006</v>
      </c>
      <c r="AE18" s="138">
        <f t="shared" si="1"/>
        <v>-1.7622556872797235E-3</v>
      </c>
    </row>
    <row r="19" spans="1:40" x14ac:dyDescent="0.25">
      <c r="W19" s="94">
        <v>42506</v>
      </c>
      <c r="X19" s="10">
        <v>61.11</v>
      </c>
      <c r="Y19" s="40">
        <v>62.86</v>
      </c>
      <c r="Z19" s="40">
        <v>60.96</v>
      </c>
      <c r="AA19" s="10">
        <v>62.42</v>
      </c>
      <c r="AB19" s="95">
        <v>3261600</v>
      </c>
      <c r="AC19" s="258">
        <v>62.42</v>
      </c>
      <c r="AD19" s="2">
        <f t="shared" si="0"/>
        <v>1.8999999999999986</v>
      </c>
      <c r="AE19" s="138">
        <f t="shared" si="1"/>
        <v>2.7489711934156391E-2</v>
      </c>
      <c r="AK19" s="246"/>
      <c r="AN19" s="246"/>
    </row>
    <row r="20" spans="1:40" x14ac:dyDescent="0.25">
      <c r="W20" s="94">
        <v>42503</v>
      </c>
      <c r="X20" s="10">
        <v>60.97</v>
      </c>
      <c r="Y20" s="40">
        <v>62.24</v>
      </c>
      <c r="Z20" s="40">
        <v>60.43</v>
      </c>
      <c r="AA20" s="10">
        <v>60.75</v>
      </c>
      <c r="AB20" s="95">
        <v>4892400</v>
      </c>
      <c r="AC20" s="258">
        <v>60.75</v>
      </c>
      <c r="AD20" s="2">
        <f t="shared" si="0"/>
        <v>1.8100000000000023</v>
      </c>
      <c r="AE20" s="138">
        <f t="shared" si="1"/>
        <v>-1.4758352254297669E-2</v>
      </c>
    </row>
    <row r="21" spans="1:40" x14ac:dyDescent="0.25">
      <c r="W21" s="94">
        <v>42502</v>
      </c>
      <c r="X21" s="10">
        <v>64.849999999999994</v>
      </c>
      <c r="Y21" s="40">
        <v>64.95</v>
      </c>
      <c r="Z21" s="40">
        <v>60.92</v>
      </c>
      <c r="AA21" s="10">
        <v>61.66</v>
      </c>
      <c r="AB21" s="95">
        <v>5182300</v>
      </c>
      <c r="AC21" s="258">
        <v>61.66</v>
      </c>
      <c r="AD21" s="2">
        <f t="shared" si="0"/>
        <v>4.0300000000000011</v>
      </c>
      <c r="AE21" s="138">
        <f t="shared" si="1"/>
        <v>-4.5363059297104935E-2</v>
      </c>
      <c r="AK21" s="246"/>
      <c r="AN21" s="246"/>
    </row>
    <row r="22" spans="1:40" x14ac:dyDescent="0.25">
      <c r="B22" s="199" t="s">
        <v>115</v>
      </c>
      <c r="C22" s="199" t="s">
        <v>154</v>
      </c>
      <c r="D22" s="200" t="s">
        <v>153</v>
      </c>
      <c r="E22" s="202" t="s">
        <v>155</v>
      </c>
      <c r="F22" s="202" t="s">
        <v>65</v>
      </c>
      <c r="G22" s="240" t="s">
        <v>159</v>
      </c>
      <c r="H22" s="240" t="s">
        <v>89</v>
      </c>
      <c r="I22" s="240" t="s">
        <v>165</v>
      </c>
      <c r="W22" s="94">
        <v>42501</v>
      </c>
      <c r="X22" s="10">
        <v>64.66</v>
      </c>
      <c r="Y22" s="40">
        <v>65.31</v>
      </c>
      <c r="Z22" s="40">
        <v>64.349999999999994</v>
      </c>
      <c r="AA22" s="10">
        <v>64.59</v>
      </c>
      <c r="AB22" s="95">
        <v>2168600</v>
      </c>
      <c r="AC22" s="258">
        <v>64.59</v>
      </c>
      <c r="AD22" s="2">
        <f t="shared" si="0"/>
        <v>0.96000000000000796</v>
      </c>
      <c r="AE22" s="138">
        <f t="shared" si="1"/>
        <v>-4.162812210915745E-3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42500</v>
      </c>
      <c r="X23" s="10">
        <v>64.900000000000006</v>
      </c>
      <c r="Y23" s="40">
        <v>65.11</v>
      </c>
      <c r="Z23" s="40">
        <v>63.75</v>
      </c>
      <c r="AA23" s="10">
        <v>64.86</v>
      </c>
      <c r="AB23" s="95">
        <v>2398600</v>
      </c>
      <c r="AC23" s="258">
        <v>64.86</v>
      </c>
      <c r="AD23" s="2">
        <f t="shared" si="0"/>
        <v>1.3599999999999994</v>
      </c>
      <c r="AE23" s="138" t="e">
        <f t="shared" si="1"/>
        <v>#DIV/0!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42500</v>
      </c>
      <c r="X24" s="10" t="s">
        <v>143</v>
      </c>
      <c r="Y24" s="40"/>
      <c r="Z24" s="40"/>
      <c r="AA24" s="10"/>
      <c r="AB24" s="95"/>
      <c r="AC24" s="258"/>
      <c r="AD24" s="2">
        <f t="shared" si="0"/>
        <v>0</v>
      </c>
      <c r="AE24" s="138">
        <f t="shared" si="1"/>
        <v>-1</v>
      </c>
    </row>
    <row r="25" spans="1:40" x14ac:dyDescent="0.25">
      <c r="B25" s="201">
        <v>42522</v>
      </c>
      <c r="C25" s="298">
        <v>30</v>
      </c>
      <c r="D25" s="357">
        <v>61.79</v>
      </c>
      <c r="E25" s="357">
        <v>67.27</v>
      </c>
      <c r="F25" s="40">
        <f>C25*(E25-D25)</f>
        <v>164.39999999999992</v>
      </c>
      <c r="G25" s="40">
        <f>D25*C25</f>
        <v>1853.7</v>
      </c>
      <c r="H25" s="243">
        <f>(E25-D25)/D25</f>
        <v>8.8687489885094631E-2</v>
      </c>
      <c r="I25" s="40"/>
      <c r="W25" s="94">
        <v>42499</v>
      </c>
      <c r="X25" s="10">
        <v>64.42</v>
      </c>
      <c r="Y25" s="40">
        <v>65.569999999999993</v>
      </c>
      <c r="Z25" s="40">
        <v>64.42</v>
      </c>
      <c r="AA25" s="10">
        <v>65.05</v>
      </c>
      <c r="AB25" s="95">
        <v>2494300</v>
      </c>
      <c r="AC25" s="258">
        <v>64.790000000000006</v>
      </c>
      <c r="AD25" s="2">
        <f t="shared" si="0"/>
        <v>1.1499999999999915</v>
      </c>
      <c r="AE25" s="138">
        <f t="shared" si="1"/>
        <v>6.5247786235824723E-3</v>
      </c>
    </row>
    <row r="26" spans="1:40" x14ac:dyDescent="0.25">
      <c r="B26" s="201">
        <v>42527</v>
      </c>
      <c r="C26" s="298">
        <v>30</v>
      </c>
      <c r="D26" s="357">
        <v>61.79</v>
      </c>
      <c r="E26" s="357">
        <v>66.11</v>
      </c>
      <c r="F26" s="40">
        <f>C26*(E26-D26)</f>
        <v>129.60000000000002</v>
      </c>
      <c r="G26" s="40">
        <f>D26*C26</f>
        <v>1853.7</v>
      </c>
      <c r="H26" s="243">
        <f>(E26-D26)/D26</f>
        <v>6.9914225602848365E-2</v>
      </c>
      <c r="I26" s="40"/>
      <c r="W26" s="94">
        <v>42496</v>
      </c>
      <c r="X26" s="10">
        <v>64.2</v>
      </c>
      <c r="Y26" s="40">
        <v>64.650000000000006</v>
      </c>
      <c r="Z26" s="40">
        <v>62.62</v>
      </c>
      <c r="AA26" s="10">
        <v>64.63</v>
      </c>
      <c r="AB26" s="95">
        <v>3016300</v>
      </c>
      <c r="AC26" s="258">
        <v>64.37</v>
      </c>
      <c r="AD26" s="2">
        <f t="shared" si="0"/>
        <v>2.0300000000000082</v>
      </c>
      <c r="AE26" s="138">
        <f t="shared" si="1"/>
        <v>4.368856295833945E-3</v>
      </c>
    </row>
    <row r="27" spans="1:40" x14ac:dyDescent="0.25">
      <c r="B27" s="201">
        <v>42528</v>
      </c>
      <c r="C27" s="298">
        <v>30</v>
      </c>
      <c r="D27" s="357">
        <v>61.79</v>
      </c>
      <c r="E27" s="357">
        <v>68.67</v>
      </c>
      <c r="F27" s="40">
        <f>C27*(E27-D27)</f>
        <v>206.40000000000009</v>
      </c>
      <c r="G27" s="40">
        <f>D27*C27</f>
        <v>1853.7</v>
      </c>
      <c r="H27" s="243">
        <f>(E27-D27)/D27</f>
        <v>0.11134487781194373</v>
      </c>
      <c r="I27" s="40"/>
      <c r="W27" s="94">
        <v>42495</v>
      </c>
      <c r="X27" s="10">
        <v>66.12</v>
      </c>
      <c r="Y27" s="40">
        <v>66.19</v>
      </c>
      <c r="Z27" s="40">
        <v>64.25</v>
      </c>
      <c r="AA27" s="10">
        <v>64.349999999999994</v>
      </c>
      <c r="AB27" s="95">
        <v>2815600</v>
      </c>
      <c r="AC27" s="258">
        <v>64.09</v>
      </c>
      <c r="AD27" s="2">
        <f t="shared" si="0"/>
        <v>1.9399999999999977</v>
      </c>
      <c r="AE27" s="138">
        <f t="shared" si="1"/>
        <v>-1.3544712944435822E-2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42494</v>
      </c>
      <c r="X28" s="10">
        <v>66.489999999999995</v>
      </c>
      <c r="Y28" s="40">
        <v>67.010000000000005</v>
      </c>
      <c r="Z28" s="40">
        <v>64.78</v>
      </c>
      <c r="AA28" s="10">
        <v>65.23</v>
      </c>
      <c r="AB28" s="95">
        <v>2505900</v>
      </c>
      <c r="AC28" s="258">
        <v>64.97</v>
      </c>
      <c r="AD28" s="2">
        <f t="shared" si="0"/>
        <v>2.230000000000004</v>
      </c>
      <c r="AE28" s="138">
        <f t="shared" si="1"/>
        <v>-2.6666666666666727E-2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42493</v>
      </c>
      <c r="X29" s="10">
        <v>66.94</v>
      </c>
      <c r="Y29" s="40">
        <v>67.39</v>
      </c>
      <c r="Z29" s="40">
        <v>66.540000000000006</v>
      </c>
      <c r="AA29" s="10">
        <v>67.02</v>
      </c>
      <c r="AB29" s="95">
        <v>3413600</v>
      </c>
      <c r="AC29" s="258">
        <v>66.75</v>
      </c>
      <c r="AD29" s="2">
        <f t="shared" si="0"/>
        <v>0.84999999999999432</v>
      </c>
      <c r="AE29" s="138">
        <f t="shared" si="1"/>
        <v>-1.4958863126401933E-3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42492</v>
      </c>
      <c r="X30" s="10">
        <v>66.77</v>
      </c>
      <c r="Y30" s="40">
        <v>67.28</v>
      </c>
      <c r="Z30" s="40">
        <v>65.7</v>
      </c>
      <c r="AA30" s="10">
        <v>67.12</v>
      </c>
      <c r="AB30" s="95">
        <v>3873300</v>
      </c>
      <c r="AC30" s="258">
        <v>66.849999999999994</v>
      </c>
      <c r="AD30" s="2">
        <f t="shared" si="0"/>
        <v>1.5799999999999983</v>
      </c>
      <c r="AE30" s="138">
        <f t="shared" si="1"/>
        <v>4.5078888054095323E-3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42489</v>
      </c>
      <c r="X31" s="10">
        <v>70.42</v>
      </c>
      <c r="Y31" s="40">
        <v>72.010000000000005</v>
      </c>
      <c r="Z31" s="40">
        <v>66.040000000000006</v>
      </c>
      <c r="AA31" s="10">
        <v>66.819999999999993</v>
      </c>
      <c r="AB31" s="95">
        <v>8592000</v>
      </c>
      <c r="AC31" s="258">
        <v>66.55</v>
      </c>
      <c r="AD31" s="2">
        <f t="shared" si="0"/>
        <v>5.9699999999999989</v>
      </c>
      <c r="AE31" s="138">
        <f t="shared" si="1"/>
        <v>-6.9100573506784113E-2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42488</v>
      </c>
      <c r="X32" s="10">
        <v>71.88</v>
      </c>
      <c r="Y32" s="40">
        <v>73.59</v>
      </c>
      <c r="Z32" s="40">
        <v>71.31</v>
      </c>
      <c r="AA32" s="10">
        <v>71.78</v>
      </c>
      <c r="AB32" s="95">
        <v>4429200</v>
      </c>
      <c r="AC32" s="258">
        <v>71.489999999999995</v>
      </c>
      <c r="AD32" s="2">
        <f t="shared" si="0"/>
        <v>2.2800000000000011</v>
      </c>
      <c r="AE32" s="138">
        <f t="shared" si="1"/>
        <v>-7.4968763015411666E-3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42487</v>
      </c>
      <c r="X33" s="10">
        <v>68.680000000000007</v>
      </c>
      <c r="Y33" s="40">
        <v>72.84</v>
      </c>
      <c r="Z33" s="40">
        <v>68.48</v>
      </c>
      <c r="AA33" s="10">
        <v>72.319999999999993</v>
      </c>
      <c r="AB33" s="95">
        <v>6350500</v>
      </c>
      <c r="AC33" s="258">
        <v>72.03</v>
      </c>
      <c r="AD33" s="2">
        <f t="shared" si="0"/>
        <v>4.3599999999999994</v>
      </c>
      <c r="AE33" s="138">
        <f t="shared" si="1"/>
        <v>8.6822573869207442E-3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42486</v>
      </c>
      <c r="X34" s="10">
        <v>71.34</v>
      </c>
      <c r="Y34" s="40">
        <v>72.5</v>
      </c>
      <c r="Z34" s="40">
        <v>71.03</v>
      </c>
      <c r="AA34" s="10">
        <v>71.7</v>
      </c>
      <c r="AB34" s="95">
        <v>2557100</v>
      </c>
      <c r="AC34" s="258">
        <v>71.41</v>
      </c>
      <c r="AD34" s="2">
        <f t="shared" si="0"/>
        <v>1.4699999999999989</v>
      </c>
      <c r="AE34" s="138">
        <f t="shared" si="1"/>
        <v>1.3770584894946092E-2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42485</v>
      </c>
      <c r="X35" s="10">
        <v>71.03</v>
      </c>
      <c r="Y35" s="40">
        <v>71.47</v>
      </c>
      <c r="Z35" s="40">
        <v>70.010000000000005</v>
      </c>
      <c r="AA35" s="10">
        <v>70.72</v>
      </c>
      <c r="AB35" s="95">
        <v>2589400</v>
      </c>
      <c r="AC35" s="258">
        <v>70.44</v>
      </c>
      <c r="AD35" s="2">
        <f t="shared" si="0"/>
        <v>1.4599999999999937</v>
      </c>
      <c r="AE35" s="138">
        <f t="shared" si="1"/>
        <v>-1.0813088049431152E-2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42482</v>
      </c>
      <c r="X36" s="10">
        <v>71.58</v>
      </c>
      <c r="Y36" s="40">
        <v>72.150000000000006</v>
      </c>
      <c r="Z36" s="40">
        <v>70.56</v>
      </c>
      <c r="AA36" s="10">
        <v>71.5</v>
      </c>
      <c r="AB36" s="95">
        <v>2645100</v>
      </c>
      <c r="AC36" s="258">
        <v>71.209999999999994</v>
      </c>
      <c r="AD36" s="2">
        <f t="shared" si="0"/>
        <v>1.5900000000000034</v>
      </c>
      <c r="AE36" s="138">
        <f t="shared" si="1"/>
        <v>-2.6610644257705207E-3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72.105000000000004</v>
      </c>
      <c r="R37" s="34"/>
      <c r="W37" s="94">
        <v>42481</v>
      </c>
      <c r="X37" s="10">
        <v>72.59</v>
      </c>
      <c r="Y37" s="40">
        <v>72.790000000000006</v>
      </c>
      <c r="Z37" s="40">
        <v>71.069999999999993</v>
      </c>
      <c r="AA37" s="10">
        <v>71.69</v>
      </c>
      <c r="AB37" s="95">
        <v>2909300</v>
      </c>
      <c r="AC37" s="258">
        <v>71.400000000000006</v>
      </c>
      <c r="AD37" s="2">
        <f t="shared" si="0"/>
        <v>1.7200000000000131</v>
      </c>
      <c r="AE37" s="138">
        <f t="shared" si="1"/>
        <v>-1.5851137146795202E-2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71.4495</v>
      </c>
      <c r="R38" s="34"/>
      <c r="W38" s="94">
        <v>42480</v>
      </c>
      <c r="X38" s="10">
        <v>71.84</v>
      </c>
      <c r="Y38" s="40">
        <v>73.510000000000005</v>
      </c>
      <c r="Z38" s="40">
        <v>70.89</v>
      </c>
      <c r="AA38" s="10">
        <v>72.84</v>
      </c>
      <c r="AB38" s="95">
        <v>3110200</v>
      </c>
      <c r="AC38" s="258">
        <v>72.55</v>
      </c>
      <c r="AD38" s="2">
        <f t="shared" si="0"/>
        <v>2.6200000000000045</v>
      </c>
      <c r="AE38" s="138">
        <f t="shared" si="1"/>
        <v>8.4792882958020233E-3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70.793999999999997</v>
      </c>
      <c r="R39" s="34"/>
      <c r="T39" s="91" t="s">
        <v>114</v>
      </c>
      <c r="W39" s="94">
        <v>42479</v>
      </c>
      <c r="X39" s="10">
        <v>75.150000000000006</v>
      </c>
      <c r="Y39" s="40">
        <v>75.150000000000006</v>
      </c>
      <c r="Z39" s="40">
        <v>71.88</v>
      </c>
      <c r="AA39" s="10">
        <v>72.23</v>
      </c>
      <c r="AB39" s="95">
        <v>3745300</v>
      </c>
      <c r="AC39" s="258">
        <v>71.94</v>
      </c>
      <c r="AD39" s="2">
        <f t="shared" si="0"/>
        <v>3.2700000000000102</v>
      </c>
      <c r="AE39" s="138">
        <f t="shared" si="1"/>
        <v>-3.3584094572810308E-2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70.138500000000008</v>
      </c>
      <c r="R40" s="83"/>
      <c r="T40" s="97" t="s">
        <v>99</v>
      </c>
      <c r="U40" s="129">
        <v>68.38</v>
      </c>
      <c r="W40" s="94">
        <v>42478</v>
      </c>
      <c r="X40" s="10">
        <v>74.400000000000006</v>
      </c>
      <c r="Y40" s="40">
        <v>75.209999999999994</v>
      </c>
      <c r="Z40" s="40">
        <v>73.900000000000006</v>
      </c>
      <c r="AA40" s="10">
        <v>74.739999999999995</v>
      </c>
      <c r="AB40" s="95">
        <v>2340200</v>
      </c>
      <c r="AC40" s="258">
        <v>74.44</v>
      </c>
      <c r="AD40" s="2">
        <f t="shared" si="0"/>
        <v>1.3099999999999881</v>
      </c>
      <c r="AE40" s="138">
        <f t="shared" si="1"/>
        <v>-4.2803638309257819E-3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69.483000000000004</v>
      </c>
      <c r="R41" s="83"/>
      <c r="T41" s="87" t="s">
        <v>100</v>
      </c>
      <c r="U41" s="130">
        <v>66.5</v>
      </c>
      <c r="W41" s="94">
        <v>42475</v>
      </c>
      <c r="X41" s="10">
        <v>76.64</v>
      </c>
      <c r="Y41" s="40">
        <v>77.16</v>
      </c>
      <c r="Z41" s="40">
        <v>74.95</v>
      </c>
      <c r="AA41" s="10">
        <v>75.06</v>
      </c>
      <c r="AB41" s="95">
        <v>3255600</v>
      </c>
      <c r="AC41" s="258">
        <v>74.760000000000005</v>
      </c>
      <c r="AD41" s="2">
        <f t="shared" si="0"/>
        <v>2.2099999999999937</v>
      </c>
      <c r="AE41" s="138">
        <f t="shared" si="1"/>
        <v>-2.2233847763536319E-2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68.827500000000001</v>
      </c>
      <c r="R42" s="83"/>
      <c r="T42" s="87" t="s">
        <v>101</v>
      </c>
      <c r="U42" s="130" t="s">
        <v>373</v>
      </c>
      <c r="W42" s="94">
        <v>42474</v>
      </c>
      <c r="X42" s="10">
        <v>75.89</v>
      </c>
      <c r="Y42" s="40">
        <v>76.900000000000006</v>
      </c>
      <c r="Z42" s="40">
        <v>74.59</v>
      </c>
      <c r="AA42" s="10">
        <v>76.77</v>
      </c>
      <c r="AB42" s="95">
        <v>2421900</v>
      </c>
      <c r="AC42" s="258">
        <v>76.459999999999994</v>
      </c>
      <c r="AD42" s="2">
        <f t="shared" si="0"/>
        <v>2.3100000000000023</v>
      </c>
      <c r="AE42" s="138">
        <f t="shared" si="1"/>
        <v>-3.9082855653987947E-3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68.171999999999997</v>
      </c>
      <c r="R43" s="83"/>
      <c r="T43" s="87" t="s">
        <v>102</v>
      </c>
      <c r="U43" s="130" t="s">
        <v>374</v>
      </c>
      <c r="W43" s="94">
        <v>42473</v>
      </c>
      <c r="X43" s="10">
        <v>75.260000000000005</v>
      </c>
      <c r="Y43" s="40">
        <v>77.22</v>
      </c>
      <c r="Z43" s="40">
        <v>75</v>
      </c>
      <c r="AA43" s="10">
        <v>77.069999999999993</v>
      </c>
      <c r="AB43" s="95">
        <v>2004700</v>
      </c>
      <c r="AC43" s="258">
        <v>76.760000000000005</v>
      </c>
      <c r="AD43" s="2">
        <f t="shared" si="0"/>
        <v>2.2199999999999989</v>
      </c>
      <c r="AE43" s="138">
        <f t="shared" si="1"/>
        <v>3.255313424804962E-2</v>
      </c>
    </row>
    <row r="44" spans="1:31" x14ac:dyDescent="0.25">
      <c r="O44" s="2"/>
      <c r="P44" s="83">
        <v>1.03</v>
      </c>
      <c r="Q44" s="83">
        <f t="shared" si="2"/>
        <v>67.516499999999994</v>
      </c>
      <c r="R44" s="83"/>
      <c r="T44" s="87" t="s">
        <v>103</v>
      </c>
      <c r="U44" s="130">
        <v>84.43</v>
      </c>
      <c r="W44" s="94">
        <v>42472</v>
      </c>
      <c r="X44" s="10">
        <v>76.23</v>
      </c>
      <c r="Y44" s="40">
        <v>76.349999999999994</v>
      </c>
      <c r="Z44" s="40">
        <v>73.66</v>
      </c>
      <c r="AA44" s="10">
        <v>74.64</v>
      </c>
      <c r="AB44" s="95">
        <v>3768400</v>
      </c>
      <c r="AC44" s="258">
        <v>74.34</v>
      </c>
      <c r="AD44" s="2">
        <f t="shared" si="0"/>
        <v>2.6899999999999977</v>
      </c>
      <c r="AE44" s="138">
        <f t="shared" si="1"/>
        <v>-1.8872904843605598E-2</v>
      </c>
    </row>
    <row r="45" spans="1:31" x14ac:dyDescent="0.25">
      <c r="O45" s="2"/>
      <c r="P45" s="83">
        <v>1.02</v>
      </c>
      <c r="Q45" s="83">
        <f t="shared" si="2"/>
        <v>66.861000000000004</v>
      </c>
      <c r="R45" s="83"/>
      <c r="T45" s="87" t="s">
        <v>104</v>
      </c>
      <c r="U45" s="130">
        <v>0.78958399999999995</v>
      </c>
      <c r="W45" s="94">
        <v>42471</v>
      </c>
      <c r="X45" s="10">
        <v>77.73</v>
      </c>
      <c r="Y45" s="40">
        <v>78</v>
      </c>
      <c r="Z45" s="40">
        <v>76.02</v>
      </c>
      <c r="AA45" s="10">
        <v>76.069999999999993</v>
      </c>
      <c r="AB45" s="95">
        <v>2003500</v>
      </c>
      <c r="AC45" s="258">
        <v>75.77</v>
      </c>
      <c r="AD45" s="2">
        <f t="shared" si="0"/>
        <v>1.980000000000004</v>
      </c>
      <c r="AE45" s="138">
        <f t="shared" si="1"/>
        <v>-1.6612589227774199E-2</v>
      </c>
    </row>
    <row r="46" spans="1:31" x14ac:dyDescent="0.25">
      <c r="O46" s="2"/>
      <c r="P46" s="83">
        <v>1.01</v>
      </c>
      <c r="Q46" s="83">
        <f t="shared" si="2"/>
        <v>66.205500000000001</v>
      </c>
      <c r="R46" s="83"/>
      <c r="T46" s="87" t="s">
        <v>124</v>
      </c>
      <c r="U46" s="94" t="s">
        <v>240</v>
      </c>
      <c r="W46" s="94">
        <v>42468</v>
      </c>
      <c r="X46" s="10">
        <v>78</v>
      </c>
      <c r="Y46" s="40">
        <v>78.11</v>
      </c>
      <c r="Z46" s="40">
        <v>76.599999999999994</v>
      </c>
      <c r="AA46" s="10">
        <v>77.36</v>
      </c>
      <c r="AB46" s="95">
        <v>4375300</v>
      </c>
      <c r="AC46" s="258">
        <v>77.05</v>
      </c>
      <c r="AD46" s="2">
        <f t="shared" si="0"/>
        <v>1.5100000000000051</v>
      </c>
      <c r="AE46" s="138">
        <f t="shared" si="1"/>
        <v>6.493506493505663E-4</v>
      </c>
    </row>
    <row r="47" spans="1:31" x14ac:dyDescent="0.25">
      <c r="O47" s="2"/>
      <c r="P47" s="83">
        <v>1</v>
      </c>
      <c r="Q47" s="83">
        <f t="shared" si="2"/>
        <v>65.55</v>
      </c>
      <c r="R47" s="83"/>
      <c r="T47" s="87"/>
      <c r="U47" s="130"/>
      <c r="W47" s="94">
        <v>42467</v>
      </c>
      <c r="X47" s="10">
        <v>77.58</v>
      </c>
      <c r="Y47" s="40">
        <v>77.72</v>
      </c>
      <c r="Z47" s="40">
        <v>76.569999999999993</v>
      </c>
      <c r="AA47" s="10">
        <v>77.31</v>
      </c>
      <c r="AB47" s="95">
        <v>4515600</v>
      </c>
      <c r="AC47" s="258">
        <v>77</v>
      </c>
      <c r="AD47" s="2">
        <f t="shared" si="0"/>
        <v>1.1500000000000057</v>
      </c>
      <c r="AE47" s="138">
        <f t="shared" si="1"/>
        <v>-1.1553273427471145E-2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3">
        <f>K59+M59-F59</f>
        <v>263.43000000000029</v>
      </c>
      <c r="O48" s="2"/>
      <c r="P48" s="83">
        <v>0.99</v>
      </c>
      <c r="Q48" s="83">
        <f t="shared" si="2"/>
        <v>64.894499999999994</v>
      </c>
      <c r="R48" s="83"/>
      <c r="T48" s="87" t="s">
        <v>106</v>
      </c>
      <c r="U48" s="130" t="s">
        <v>375</v>
      </c>
      <c r="W48" s="94">
        <v>42466</v>
      </c>
      <c r="X48" s="10">
        <v>76.87</v>
      </c>
      <c r="Y48" s="40">
        <v>78.45</v>
      </c>
      <c r="Z48" s="40">
        <v>75.22</v>
      </c>
      <c r="AA48" s="10">
        <v>78.209999999999994</v>
      </c>
      <c r="AB48" s="95">
        <v>2532000</v>
      </c>
      <c r="AC48" s="258">
        <v>77.900000000000006</v>
      </c>
      <c r="AD48" s="2">
        <f t="shared" si="0"/>
        <v>3.230000000000004</v>
      </c>
      <c r="AE48" s="138">
        <f t="shared" si="1"/>
        <v>1.4851485148514865E-2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91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90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64.23899999999999</v>
      </c>
      <c r="R49" s="83"/>
      <c r="T49" s="87" t="s">
        <v>107</v>
      </c>
      <c r="U49" s="130" t="s">
        <v>203</v>
      </c>
      <c r="W49" s="94">
        <v>42465</v>
      </c>
      <c r="X49" s="10">
        <v>76.45</v>
      </c>
      <c r="Y49" s="40">
        <v>77.38</v>
      </c>
      <c r="Z49" s="40">
        <v>76.14</v>
      </c>
      <c r="AA49" s="10">
        <v>77.069999999999993</v>
      </c>
      <c r="AB49" s="95">
        <v>2075100</v>
      </c>
      <c r="AC49" s="258">
        <v>76.760000000000005</v>
      </c>
      <c r="AD49" s="2">
        <f t="shared" si="0"/>
        <v>1.2399999999999949</v>
      </c>
      <c r="AE49" s="138">
        <f t="shared" si="1"/>
        <v>-5.5706697758776125E-3</v>
      </c>
    </row>
    <row r="50" spans="1:31" x14ac:dyDescent="0.25">
      <c r="A50" s="281" t="s">
        <v>190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63.583499999999994</v>
      </c>
      <c r="R50" s="83"/>
      <c r="T50" s="87" t="s">
        <v>108</v>
      </c>
      <c r="U50" s="131">
        <v>2504938</v>
      </c>
      <c r="W50" s="94">
        <v>42464</v>
      </c>
      <c r="X50" s="10">
        <v>78.36</v>
      </c>
      <c r="Y50" s="40">
        <v>78.459999999999994</v>
      </c>
      <c r="Z50" s="40">
        <v>76.44</v>
      </c>
      <c r="AA50" s="10">
        <v>77.5</v>
      </c>
      <c r="AB50" s="95">
        <v>2054100</v>
      </c>
      <c r="AC50" s="258">
        <v>77.19</v>
      </c>
      <c r="AD50" s="2">
        <f t="shared" si="0"/>
        <v>2.019999999999996</v>
      </c>
      <c r="AE50" s="138">
        <f t="shared" si="1"/>
        <v>-8.7325028894311707E-3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62.927999999999997</v>
      </c>
      <c r="R51" s="83"/>
      <c r="T51" s="87" t="s">
        <v>111</v>
      </c>
      <c r="U51" s="131">
        <v>3088930</v>
      </c>
      <c r="W51" s="94">
        <v>42461</v>
      </c>
      <c r="X51" s="10">
        <v>77.16</v>
      </c>
      <c r="Y51" s="40">
        <v>78.23</v>
      </c>
      <c r="Z51" s="40">
        <v>76.319999999999993</v>
      </c>
      <c r="AA51" s="10">
        <v>78.180000000000007</v>
      </c>
      <c r="AB51" s="95">
        <v>2015700</v>
      </c>
      <c r="AC51" s="258">
        <v>77.87</v>
      </c>
      <c r="AD51" s="2">
        <f t="shared" si="0"/>
        <v>1.9100000000000108</v>
      </c>
      <c r="AE51" s="138">
        <f t="shared" si="1"/>
        <v>3.6087124629462508E-3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62.272499999999994</v>
      </c>
      <c r="R52" s="83"/>
      <c r="T52" s="87" t="s">
        <v>109</v>
      </c>
      <c r="U52" s="130" t="s">
        <v>376</v>
      </c>
      <c r="W52" s="94">
        <v>42460</v>
      </c>
      <c r="X52" s="10">
        <v>77.61</v>
      </c>
      <c r="Y52" s="40">
        <v>78.290000000000006</v>
      </c>
      <c r="Z52" s="40">
        <v>77.31</v>
      </c>
      <c r="AA52" s="10">
        <v>77.900000000000006</v>
      </c>
      <c r="AB52" s="95">
        <v>2950200</v>
      </c>
      <c r="AC52" s="258">
        <v>77.59</v>
      </c>
      <c r="AD52" s="2">
        <f t="shared" si="0"/>
        <v>0.98000000000000398</v>
      </c>
      <c r="AE52" s="138">
        <f t="shared" si="1"/>
        <v>6.4482847562552514E-4</v>
      </c>
    </row>
    <row r="53" spans="1:31" x14ac:dyDescent="0.25">
      <c r="A53" s="277"/>
      <c r="B53" s="282">
        <v>42402</v>
      </c>
      <c r="C53" s="291">
        <v>30</v>
      </c>
      <c r="D53" s="402">
        <v>67.2</v>
      </c>
      <c r="E53" s="402">
        <v>0</v>
      </c>
      <c r="F53" s="402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61.616999999999997</v>
      </c>
      <c r="R53" s="83"/>
      <c r="T53" s="87" t="s">
        <v>112</v>
      </c>
      <c r="U53" s="130">
        <v>13.23</v>
      </c>
      <c r="W53" s="94">
        <v>42459</v>
      </c>
      <c r="X53" s="10">
        <v>76.989999999999995</v>
      </c>
      <c r="Y53" s="40">
        <v>78.22</v>
      </c>
      <c r="Z53" s="40">
        <v>76.8</v>
      </c>
      <c r="AA53" s="10">
        <v>77.849999999999994</v>
      </c>
      <c r="AB53" s="95">
        <v>2690100</v>
      </c>
      <c r="AC53" s="258">
        <v>77.540000000000006</v>
      </c>
      <c r="AD53" s="2">
        <f t="shared" si="0"/>
        <v>1.4200000000000017</v>
      </c>
      <c r="AE53" s="138">
        <f t="shared" si="1"/>
        <v>1.8119747899159711E-2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60.961500000000001</v>
      </c>
      <c r="R54" s="83"/>
      <c r="T54" s="87" t="s">
        <v>113</v>
      </c>
      <c r="U54" s="130">
        <v>5.14</v>
      </c>
      <c r="W54" s="94">
        <v>42458</v>
      </c>
      <c r="X54" s="10">
        <v>74.510000000000005</v>
      </c>
      <c r="Y54" s="40">
        <v>76.88</v>
      </c>
      <c r="Z54" s="40">
        <v>73.61</v>
      </c>
      <c r="AA54" s="10">
        <v>76.47</v>
      </c>
      <c r="AB54" s="95">
        <v>4270000</v>
      </c>
      <c r="AC54" s="258">
        <v>76.16</v>
      </c>
      <c r="AD54" s="2">
        <f t="shared" si="0"/>
        <v>3.269999999999996</v>
      </c>
      <c r="AE54" s="138">
        <f t="shared" si="1"/>
        <v>-5.8739068006787853E-3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60.305999999999997</v>
      </c>
      <c r="R55" s="83"/>
      <c r="T55" s="87" t="s">
        <v>110</v>
      </c>
      <c r="U55" s="130" t="s">
        <v>377</v>
      </c>
      <c r="W55" s="94">
        <v>42457</v>
      </c>
      <c r="X55" s="10">
        <v>76.44</v>
      </c>
      <c r="Y55" s="40">
        <v>77.180000000000007</v>
      </c>
      <c r="Z55" s="40">
        <v>75.72</v>
      </c>
      <c r="AA55" s="10">
        <v>76.92</v>
      </c>
      <c r="AB55" s="95">
        <v>2114800</v>
      </c>
      <c r="AC55" s="258">
        <v>76.61</v>
      </c>
      <c r="AD55" s="2">
        <f t="shared" si="0"/>
        <v>1.460000000000008</v>
      </c>
      <c r="AE55" s="138">
        <f t="shared" si="1"/>
        <v>9.3544137022396612E-3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59.650500000000001</v>
      </c>
      <c r="R56" s="83"/>
      <c r="W56" s="94">
        <v>42453</v>
      </c>
      <c r="X56" s="10">
        <v>75.569999999999993</v>
      </c>
      <c r="Y56" s="40">
        <v>76.239999999999995</v>
      </c>
      <c r="Z56" s="40">
        <v>75.010000000000005</v>
      </c>
      <c r="AA56" s="10">
        <v>76.2</v>
      </c>
      <c r="AB56" s="95">
        <v>2286600</v>
      </c>
      <c r="AC56" s="258">
        <v>75.900000000000006</v>
      </c>
      <c r="AD56" s="2">
        <f t="shared" si="0"/>
        <v>1.2299999999999898</v>
      </c>
      <c r="AE56" s="138">
        <f t="shared" si="1"/>
        <v>-1.3157894736841591E-3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58.994999999999997</v>
      </c>
      <c r="R57" s="83"/>
      <c r="W57" s="94">
        <v>42452</v>
      </c>
      <c r="X57" s="10">
        <v>76.45</v>
      </c>
      <c r="Y57" s="40">
        <v>76.72</v>
      </c>
      <c r="Z57" s="40">
        <v>75.83</v>
      </c>
      <c r="AA57" s="10">
        <v>76.3</v>
      </c>
      <c r="AB57" s="95">
        <v>2946100</v>
      </c>
      <c r="AC57" s="258">
        <v>76</v>
      </c>
      <c r="AD57" s="2">
        <f t="shared" si="0"/>
        <v>0.89000000000000057</v>
      </c>
      <c r="AE57" s="138">
        <f t="shared" si="1"/>
        <v>-7.5737790545834516E-3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42451</v>
      </c>
      <c r="X58" s="10">
        <v>76.099999999999994</v>
      </c>
      <c r="Y58" s="40">
        <v>77</v>
      </c>
      <c r="Z58" s="40">
        <v>75.61</v>
      </c>
      <c r="AA58" s="10">
        <v>76.89</v>
      </c>
      <c r="AB58" s="95">
        <v>2425300</v>
      </c>
      <c r="AC58" s="258">
        <v>76.58</v>
      </c>
      <c r="AD58" s="2">
        <f t="shared" si="0"/>
        <v>1.3900000000000006</v>
      </c>
      <c r="AE58" s="138">
        <f t="shared" si="1"/>
        <v>-4.1612483745124829E-3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42450</v>
      </c>
      <c r="X59" s="10">
        <v>76.680000000000007</v>
      </c>
      <c r="Y59" s="40">
        <v>77.239999999999995</v>
      </c>
      <c r="Z59" s="40">
        <v>75.430000000000007</v>
      </c>
      <c r="AA59" s="10">
        <v>77.209999999999994</v>
      </c>
      <c r="AB59" s="95">
        <v>2554400</v>
      </c>
      <c r="AC59" s="258">
        <v>76.900000000000006</v>
      </c>
      <c r="AD59" s="2">
        <f t="shared" si="0"/>
        <v>1.8099999999999881</v>
      </c>
      <c r="AE59" s="138">
        <f t="shared" si="1"/>
        <v>2.476860904706113E-3</v>
      </c>
    </row>
    <row r="60" spans="1:31" x14ac:dyDescent="0.25">
      <c r="W60" s="94">
        <v>42447</v>
      </c>
      <c r="X60" s="10">
        <v>75.41</v>
      </c>
      <c r="Y60" s="40">
        <v>77.13</v>
      </c>
      <c r="Z60" s="40">
        <v>74.86</v>
      </c>
      <c r="AA60" s="10">
        <v>77.02</v>
      </c>
      <c r="AB60" s="95">
        <v>4479700</v>
      </c>
      <c r="AC60" s="258">
        <v>76.709999999999994</v>
      </c>
      <c r="AD60" s="2">
        <f t="shared" si="0"/>
        <v>2.269999999999996</v>
      </c>
      <c r="AE60" s="138">
        <f t="shared" si="1"/>
        <v>2.8008576789064543E-2</v>
      </c>
    </row>
    <row r="61" spans="1:31" x14ac:dyDescent="0.25">
      <c r="W61" s="94">
        <v>42446</v>
      </c>
      <c r="X61" s="10">
        <v>74.260000000000005</v>
      </c>
      <c r="Y61" s="40">
        <v>75.16</v>
      </c>
      <c r="Z61" s="40">
        <v>73.08</v>
      </c>
      <c r="AA61" s="10">
        <v>74.92</v>
      </c>
      <c r="AB61" s="95">
        <v>5458900</v>
      </c>
      <c r="AC61" s="258">
        <v>74.62</v>
      </c>
      <c r="AD61" s="2">
        <f t="shared" si="0"/>
        <v>2.0799999999999983</v>
      </c>
      <c r="AE61" s="138">
        <f t="shared" si="1"/>
        <v>-1.0709504685407767E-3</v>
      </c>
    </row>
    <row r="62" spans="1:31" x14ac:dyDescent="0.25">
      <c r="W62" s="94">
        <v>42445</v>
      </c>
      <c r="X62" s="10">
        <v>73</v>
      </c>
      <c r="Y62" s="40">
        <v>75.05</v>
      </c>
      <c r="Z62" s="40">
        <v>72.900000000000006</v>
      </c>
      <c r="AA62" s="10">
        <v>75</v>
      </c>
      <c r="AB62" s="95">
        <v>4199000</v>
      </c>
      <c r="AC62" s="258">
        <v>74.7</v>
      </c>
      <c r="AD62" s="2">
        <f t="shared" si="0"/>
        <v>2.1499999999999915</v>
      </c>
      <c r="AE62" s="138">
        <f t="shared" si="1"/>
        <v>1.882160392798693E-2</v>
      </c>
    </row>
    <row r="63" spans="1:31" x14ac:dyDescent="0.25">
      <c r="W63" s="94">
        <v>42444</v>
      </c>
      <c r="X63" s="10">
        <v>73.52</v>
      </c>
      <c r="Y63" s="40">
        <v>74.400000000000006</v>
      </c>
      <c r="Z63" s="40">
        <v>72.349999999999994</v>
      </c>
      <c r="AA63" s="10">
        <v>73.61</v>
      </c>
      <c r="AB63" s="95">
        <v>3822400</v>
      </c>
      <c r="AC63" s="258">
        <v>73.319999999999993</v>
      </c>
      <c r="AD63" s="2">
        <f t="shared" si="0"/>
        <v>2.0500000000000114</v>
      </c>
      <c r="AE63" s="138">
        <f t="shared" si="1"/>
        <v>1.1310344827586194E-2</v>
      </c>
    </row>
    <row r="64" spans="1:31" x14ac:dyDescent="0.25">
      <c r="W64" s="94">
        <v>42443</v>
      </c>
      <c r="X64" s="10">
        <v>72.17</v>
      </c>
      <c r="Y64" s="40">
        <v>73.209999999999994</v>
      </c>
      <c r="Z64" s="40">
        <v>71.52</v>
      </c>
      <c r="AA64" s="10">
        <v>72.790000000000006</v>
      </c>
      <c r="AB64" s="95">
        <v>3010400</v>
      </c>
      <c r="AC64" s="258">
        <v>72.5</v>
      </c>
      <c r="AD64" s="2">
        <f t="shared" si="0"/>
        <v>1.6899999999999977</v>
      </c>
      <c r="AE64" s="138">
        <f t="shared" si="1"/>
        <v>2.7593818984539276E-4</v>
      </c>
    </row>
    <row r="65" spans="23:31" x14ac:dyDescent="0.25">
      <c r="W65" s="94">
        <v>42440</v>
      </c>
      <c r="X65" s="10">
        <v>70.83</v>
      </c>
      <c r="Y65" s="40">
        <v>72.8</v>
      </c>
      <c r="Z65" s="40">
        <v>70.62</v>
      </c>
      <c r="AA65" s="10">
        <v>72.77</v>
      </c>
      <c r="AB65" s="95">
        <v>3359200</v>
      </c>
      <c r="AC65" s="258">
        <v>72.48</v>
      </c>
      <c r="AD65" s="2">
        <f t="shared" si="0"/>
        <v>2.1799999999999926</v>
      </c>
      <c r="AE65" s="138">
        <f t="shared" si="1"/>
        <v>4.003443822643149E-2</v>
      </c>
    </row>
    <row r="66" spans="23:31" x14ac:dyDescent="0.25">
      <c r="W66" s="94">
        <v>42439</v>
      </c>
      <c r="X66" s="10">
        <v>71.5</v>
      </c>
      <c r="Y66" s="40">
        <v>72.36</v>
      </c>
      <c r="Z66" s="40">
        <v>68.58</v>
      </c>
      <c r="AA66" s="10">
        <v>69.97</v>
      </c>
      <c r="AB66" s="95">
        <v>3640500</v>
      </c>
      <c r="AC66" s="258">
        <v>69.69</v>
      </c>
      <c r="AD66" s="2">
        <f t="shared" si="0"/>
        <v>3.7800000000000011</v>
      </c>
      <c r="AE66" s="138">
        <f t="shared" si="1"/>
        <v>-1.4843087362171326E-2</v>
      </c>
    </row>
    <row r="67" spans="23:31" x14ac:dyDescent="0.25">
      <c r="W67" s="94">
        <v>42438</v>
      </c>
      <c r="X67" s="10">
        <v>70.319999999999993</v>
      </c>
      <c r="Y67" s="40">
        <v>71.91</v>
      </c>
      <c r="Z67" s="40">
        <v>69.959999999999994</v>
      </c>
      <c r="AA67" s="10">
        <v>71.02</v>
      </c>
      <c r="AB67" s="95">
        <v>3002500</v>
      </c>
      <c r="AC67" s="258">
        <v>70.739999999999995</v>
      </c>
      <c r="AD67" s="2">
        <f t="shared" si="0"/>
        <v>1.9500000000000028</v>
      </c>
      <c r="AE67" s="138">
        <f t="shared" si="1"/>
        <v>1.5941404566996997E-2</v>
      </c>
    </row>
    <row r="68" spans="23:31" x14ac:dyDescent="0.25">
      <c r="W68" s="94">
        <v>42437</v>
      </c>
      <c r="X68" s="10">
        <v>72</v>
      </c>
      <c r="Y68" s="40">
        <v>72.099999999999994</v>
      </c>
      <c r="Z68" s="40">
        <v>69.25</v>
      </c>
      <c r="AA68" s="10">
        <v>69.91</v>
      </c>
      <c r="AB68" s="95">
        <v>4802400</v>
      </c>
      <c r="AC68" s="258">
        <v>69.63</v>
      </c>
      <c r="AD68" s="2">
        <f>Y68-Z68</f>
        <v>2.8499999999999943</v>
      </c>
      <c r="AE68" s="138" t="e">
        <f>AC68/#REF!-1</f>
        <v>#REF!</v>
      </c>
    </row>
    <row r="69" spans="23:31" x14ac:dyDescent="0.25">
      <c r="W69" s="226" t="s">
        <v>123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7" priority="31">
      <formula>F28&gt;0</formula>
    </cfRule>
    <cfRule type="expression" dxfId="366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5" priority="23">
      <formula>F30&gt;0</formula>
    </cfRule>
    <cfRule type="expression" dxfId="364" priority="24">
      <formula>F30&lt;0</formula>
    </cfRule>
  </conditionalFormatting>
  <conditionalFormatting sqref="F30:F43">
    <cfRule type="expression" dxfId="363" priority="25">
      <formula>F30&gt;0</formula>
    </cfRule>
    <cfRule type="expression" dxfId="362" priority="26">
      <formula>F30&lt;0</formula>
    </cfRule>
  </conditionalFormatting>
  <conditionalFormatting sqref="H28:H43">
    <cfRule type="expression" dxfId="361" priority="21">
      <formula>H28&gt;0</formula>
    </cfRule>
    <cfRule type="expression" dxfId="360" priority="22">
      <formula>H28&lt;0</formula>
    </cfRule>
  </conditionalFormatting>
  <conditionalFormatting sqref="F23:F27">
    <cfRule type="expression" dxfId="359" priority="7">
      <formula>F23&gt;0</formula>
    </cfRule>
    <cfRule type="expression" dxfId="358" priority="8">
      <formula>F23&lt;0</formula>
    </cfRule>
  </conditionalFormatting>
  <conditionalFormatting sqref="H23:H27">
    <cfRule type="expression" dxfId="357" priority="5">
      <formula>H23&gt;0</formula>
    </cfRule>
    <cfRule type="expression" dxfId="356" priority="6">
      <formula>H23&lt;0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96</v>
      </c>
      <c r="K1" s="21" t="s">
        <v>61</v>
      </c>
      <c r="L1" s="15" t="s">
        <v>37</v>
      </c>
      <c r="M1" s="15" t="s">
        <v>38</v>
      </c>
      <c r="T1" s="11" t="s">
        <v>94</v>
      </c>
      <c r="U1" s="33"/>
      <c r="W1" s="122" t="s">
        <v>115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08" t="s">
        <v>120</v>
      </c>
      <c r="AC1" s="108" t="s">
        <v>121</v>
      </c>
      <c r="AD1" s="11" t="s">
        <v>128</v>
      </c>
      <c r="AE1" s="11" t="s">
        <v>130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42530</v>
      </c>
      <c r="X2" s="41">
        <v>60.33</v>
      </c>
      <c r="Y2" s="41">
        <v>60.39</v>
      </c>
      <c r="Z2" s="41">
        <v>59.8</v>
      </c>
      <c r="AA2" s="41">
        <v>60.21</v>
      </c>
      <c r="AB2" s="104">
        <v>561900</v>
      </c>
      <c r="AC2" s="9">
        <v>60.21</v>
      </c>
      <c r="AD2" s="2">
        <f>Y2-Z2</f>
        <v>0.59000000000000341</v>
      </c>
      <c r="AE2" s="138">
        <f>AC2/AC3-1</f>
        <v>-8.3992094861660149E-3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59.19</v>
      </c>
      <c r="W3" s="123">
        <v>42529</v>
      </c>
      <c r="X3" s="41">
        <v>61.13</v>
      </c>
      <c r="Y3" s="41">
        <v>61.4</v>
      </c>
      <c r="Z3" s="41">
        <v>60.62</v>
      </c>
      <c r="AA3" s="41">
        <v>60.72</v>
      </c>
      <c r="AB3" s="104">
        <v>973700</v>
      </c>
      <c r="AC3" s="9">
        <v>60.72</v>
      </c>
      <c r="AD3" s="2">
        <f t="shared" ref="AD3:AD66" si="0">Y3-Z3</f>
        <v>0.78000000000000114</v>
      </c>
      <c r="AE3" s="138">
        <f t="shared" ref="AE3:AE66" si="1">AC3/AC4-1</f>
        <v>1.980198019801982E-3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59.19</v>
      </c>
      <c r="T4" s="1"/>
      <c r="W4" s="123">
        <v>42528</v>
      </c>
      <c r="X4" s="41">
        <v>60.43</v>
      </c>
      <c r="Y4" s="41">
        <v>60.7</v>
      </c>
      <c r="Z4" s="41">
        <v>60.21</v>
      </c>
      <c r="AA4" s="41">
        <v>60.6</v>
      </c>
      <c r="AB4" s="104">
        <v>836200</v>
      </c>
      <c r="AC4" s="9">
        <v>60.6</v>
      </c>
      <c r="AD4" s="2">
        <f t="shared" si="0"/>
        <v>0.49000000000000199</v>
      </c>
      <c r="AE4" s="138" t="e">
        <f t="shared" si="1"/>
        <v>#DIV/0!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42528</v>
      </c>
      <c r="X5" s="41" t="s">
        <v>378</v>
      </c>
      <c r="Y5" s="41"/>
      <c r="Z5" s="41"/>
      <c r="AA5" s="41"/>
      <c r="AB5" s="104"/>
      <c r="AC5" s="9"/>
      <c r="AD5" s="2">
        <f t="shared" si="0"/>
        <v>0</v>
      </c>
      <c r="AE5" s="138">
        <f t="shared" si="1"/>
        <v>-1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42527</v>
      </c>
      <c r="X6" s="41">
        <v>60.11</v>
      </c>
      <c r="Y6" s="41">
        <v>60.6</v>
      </c>
      <c r="Z6" s="41">
        <v>59.93</v>
      </c>
      <c r="AA6" s="41">
        <v>60.42</v>
      </c>
      <c r="AB6" s="104">
        <v>613000</v>
      </c>
      <c r="AC6" s="9">
        <v>60.13</v>
      </c>
      <c r="AD6" s="2">
        <f t="shared" si="0"/>
        <v>0.67000000000000171</v>
      </c>
      <c r="AE6" s="138">
        <f t="shared" si="1"/>
        <v>7.5402144772118707E-3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205</v>
      </c>
      <c r="Q7" s="2">
        <f>Q10+Q8</f>
        <v>121.94999999999982</v>
      </c>
      <c r="R7" s="198"/>
      <c r="W7" s="123">
        <v>42524</v>
      </c>
      <c r="X7" s="41">
        <v>59.3</v>
      </c>
      <c r="Y7" s="41">
        <v>60.18</v>
      </c>
      <c r="Z7" s="41">
        <v>58.89</v>
      </c>
      <c r="AA7" s="41">
        <v>59.97</v>
      </c>
      <c r="AB7" s="104">
        <v>902400</v>
      </c>
      <c r="AC7" s="9">
        <v>59.68</v>
      </c>
      <c r="AD7" s="2">
        <f t="shared" si="0"/>
        <v>1.2899999999999991</v>
      </c>
      <c r="AE7" s="138">
        <f t="shared" si="1"/>
        <v>1.9299743808710579E-2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210</v>
      </c>
      <c r="P8" s="34"/>
      <c r="Q8" s="2">
        <f>K18+M18-F18+Q2*Q4</f>
        <v>0</v>
      </c>
      <c r="R8" s="168"/>
      <c r="W8" s="123">
        <v>42523</v>
      </c>
      <c r="X8" s="41">
        <v>58.69</v>
      </c>
      <c r="Y8" s="41">
        <v>59.12</v>
      </c>
      <c r="Z8" s="41">
        <v>58.63</v>
      </c>
      <c r="AA8" s="41">
        <v>58.84</v>
      </c>
      <c r="AB8" s="104">
        <v>648400</v>
      </c>
      <c r="AC8" s="9">
        <v>58.55</v>
      </c>
      <c r="AD8" s="2">
        <f t="shared" si="0"/>
        <v>0.48999999999999488</v>
      </c>
      <c r="AE8" s="138">
        <f t="shared" si="1"/>
        <v>-4.0823269263480233E-3</v>
      </c>
      <c r="AL8" s="246"/>
      <c r="AO8" s="246"/>
    </row>
    <row r="9" spans="1:42" x14ac:dyDescent="0.25">
      <c r="O9" s="11" t="s">
        <v>282</v>
      </c>
      <c r="Q9" s="138">
        <f>IF(Q2=0, 0, Q8/Q6)</f>
        <v>0</v>
      </c>
      <c r="W9" s="123">
        <v>42522</v>
      </c>
      <c r="X9" s="41">
        <v>59.18</v>
      </c>
      <c r="Y9" s="41">
        <v>59.22</v>
      </c>
      <c r="Z9" s="41">
        <v>58.56</v>
      </c>
      <c r="AA9" s="41">
        <v>59.08</v>
      </c>
      <c r="AB9" s="104">
        <v>1018500</v>
      </c>
      <c r="AC9" s="9">
        <v>58.79</v>
      </c>
      <c r="AD9" s="2">
        <f t="shared" si="0"/>
        <v>0.65999999999999659</v>
      </c>
      <c r="AE9" s="138">
        <f t="shared" si="1"/>
        <v>-3.5593220338983045E-3</v>
      </c>
      <c r="AL9" s="246"/>
      <c r="AO9" s="246"/>
    </row>
    <row r="10" spans="1:42" x14ac:dyDescent="0.25">
      <c r="O10" s="11" t="s">
        <v>281</v>
      </c>
      <c r="P10" s="34"/>
      <c r="Q10" s="2">
        <f>M36</f>
        <v>121.94999999999982</v>
      </c>
      <c r="W10" s="123">
        <v>42521</v>
      </c>
      <c r="X10" s="41">
        <v>60.06</v>
      </c>
      <c r="Y10" s="41">
        <v>60.26</v>
      </c>
      <c r="Z10" s="41">
        <v>59.09</v>
      </c>
      <c r="AA10" s="41">
        <v>59.29</v>
      </c>
      <c r="AB10" s="104">
        <v>1063900</v>
      </c>
      <c r="AC10" s="9">
        <v>59</v>
      </c>
      <c r="AD10" s="2">
        <f t="shared" si="0"/>
        <v>1.1699999999999946</v>
      </c>
      <c r="AE10" s="138">
        <f t="shared" si="1"/>
        <v>-1.2056262558606812E-2</v>
      </c>
      <c r="AL10" s="246"/>
      <c r="AO10" s="246"/>
    </row>
    <row r="11" spans="1:42" x14ac:dyDescent="0.25">
      <c r="O11" s="11" t="s">
        <v>197</v>
      </c>
      <c r="P11" s="34"/>
      <c r="Q11" s="138">
        <f>IF(U58="N/A (N/A)", 0, VALUE(TRIM(CLEAN(MID(U58, FIND("(", U58)+1, 5)))))</f>
        <v>1.9599999999999999E-2</v>
      </c>
      <c r="T11" s="11"/>
      <c r="W11" s="123">
        <v>42517</v>
      </c>
      <c r="X11" s="41">
        <v>59.84</v>
      </c>
      <c r="Y11" s="41">
        <v>60.19</v>
      </c>
      <c r="Z11" s="41">
        <v>59.72</v>
      </c>
      <c r="AA11" s="41">
        <v>60.01</v>
      </c>
      <c r="AB11" s="104">
        <v>854900</v>
      </c>
      <c r="AC11" s="9">
        <v>59.72</v>
      </c>
      <c r="AD11" s="2">
        <f t="shared" si="0"/>
        <v>0.46999999999999886</v>
      </c>
      <c r="AE11" s="138">
        <f t="shared" si="1"/>
        <v>-3.8365304420351354E-3</v>
      </c>
      <c r="AL11" s="246"/>
      <c r="AO11" s="246"/>
    </row>
    <row r="12" spans="1:42" x14ac:dyDescent="0.25">
      <c r="W12" s="123">
        <v>42516</v>
      </c>
      <c r="X12" s="41">
        <v>59.68</v>
      </c>
      <c r="Y12" s="41">
        <v>60.4</v>
      </c>
      <c r="Z12" s="41">
        <v>59.4</v>
      </c>
      <c r="AA12" s="41">
        <v>60.24</v>
      </c>
      <c r="AB12" s="104">
        <v>1333400</v>
      </c>
      <c r="AC12" s="9">
        <v>59.95</v>
      </c>
      <c r="AD12" s="2">
        <f t="shared" si="0"/>
        <v>1</v>
      </c>
      <c r="AE12" s="138">
        <f t="shared" si="1"/>
        <v>1.8172554347826164E-2</v>
      </c>
      <c r="AL12" s="246"/>
      <c r="AO12" s="246"/>
    </row>
    <row r="13" spans="1:42" x14ac:dyDescent="0.25">
      <c r="W13" s="123">
        <v>42515</v>
      </c>
      <c r="X13" s="41">
        <v>58.38</v>
      </c>
      <c r="Y13" s="41">
        <v>59.31</v>
      </c>
      <c r="Z13" s="41">
        <v>58.37</v>
      </c>
      <c r="AA13" s="41">
        <v>59.17</v>
      </c>
      <c r="AB13" s="104">
        <v>1006500</v>
      </c>
      <c r="AC13" s="9">
        <v>58.88</v>
      </c>
      <c r="AD13" s="2">
        <f t="shared" si="0"/>
        <v>0.94000000000000483</v>
      </c>
      <c r="AE13" s="138">
        <f t="shared" si="1"/>
        <v>1.5697774711057599E-2</v>
      </c>
    </row>
    <row r="14" spans="1:42" x14ac:dyDescent="0.25">
      <c r="W14" s="123">
        <v>42514</v>
      </c>
      <c r="X14" s="41">
        <v>58.55</v>
      </c>
      <c r="Y14" s="41">
        <v>59.11</v>
      </c>
      <c r="Z14" s="41">
        <v>58.11</v>
      </c>
      <c r="AA14" s="41">
        <v>58.25</v>
      </c>
      <c r="AB14" s="104">
        <v>1389500</v>
      </c>
      <c r="AC14" s="9">
        <v>57.97</v>
      </c>
      <c r="AD14" s="2">
        <f t="shared" si="0"/>
        <v>1</v>
      </c>
      <c r="AE14" s="138">
        <f t="shared" si="1"/>
        <v>3.1147257310952803E-3</v>
      </c>
    </row>
    <row r="15" spans="1:42" x14ac:dyDescent="0.25">
      <c r="V15" s="2"/>
      <c r="W15" s="123">
        <v>42513</v>
      </c>
      <c r="X15" s="41">
        <v>58.28</v>
      </c>
      <c r="Y15" s="41">
        <v>58.43</v>
      </c>
      <c r="Z15" s="41">
        <v>57.86</v>
      </c>
      <c r="AA15" s="41">
        <v>58.07</v>
      </c>
      <c r="AB15" s="104">
        <v>490800</v>
      </c>
      <c r="AC15" s="9">
        <v>57.79</v>
      </c>
      <c r="AD15" s="2">
        <f t="shared" si="0"/>
        <v>0.57000000000000028</v>
      </c>
      <c r="AE15" s="138">
        <f t="shared" si="1"/>
        <v>-3.6206896551724821E-3</v>
      </c>
      <c r="AL15" s="246"/>
      <c r="AO15" s="246"/>
      <c r="AP15" s="246"/>
    </row>
    <row r="16" spans="1:42" x14ac:dyDescent="0.25">
      <c r="V16" s="2"/>
      <c r="W16" s="123">
        <v>42510</v>
      </c>
      <c r="X16" s="41">
        <v>57.84</v>
      </c>
      <c r="Y16" s="41">
        <v>58.66</v>
      </c>
      <c r="Z16" s="41">
        <v>57.71</v>
      </c>
      <c r="AA16" s="41">
        <v>58.28</v>
      </c>
      <c r="AB16" s="104">
        <v>931800</v>
      </c>
      <c r="AC16" s="9">
        <v>58</v>
      </c>
      <c r="AD16" s="2">
        <f t="shared" si="0"/>
        <v>0.94999999999999574</v>
      </c>
      <c r="AE16" s="138">
        <f t="shared" si="1"/>
        <v>1.221640488656206E-2</v>
      </c>
    </row>
    <row r="17" spans="1:42" x14ac:dyDescent="0.25">
      <c r="V17" s="2"/>
      <c r="W17" s="123">
        <v>42509</v>
      </c>
      <c r="X17" s="41">
        <v>58.1</v>
      </c>
      <c r="Y17" s="41">
        <v>58.14</v>
      </c>
      <c r="Z17" s="41">
        <v>57.12</v>
      </c>
      <c r="AA17" s="41">
        <v>57.58</v>
      </c>
      <c r="AB17" s="104">
        <v>1331500</v>
      </c>
      <c r="AC17" s="9">
        <v>57.3</v>
      </c>
      <c r="AD17" s="2">
        <f t="shared" si="0"/>
        <v>1.0200000000000031</v>
      </c>
      <c r="AE17" s="138">
        <f t="shared" si="1"/>
        <v>-2.5344446334410686E-2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42508</v>
      </c>
      <c r="X18" s="41">
        <v>58.55</v>
      </c>
      <c r="Y18" s="41">
        <v>59.9</v>
      </c>
      <c r="Z18" s="41">
        <v>58.17</v>
      </c>
      <c r="AA18" s="41">
        <v>59.08</v>
      </c>
      <c r="AB18" s="104">
        <v>1355200</v>
      </c>
      <c r="AC18" s="9">
        <v>58.79</v>
      </c>
      <c r="AD18" s="2">
        <f t="shared" si="0"/>
        <v>1.7299999999999969</v>
      </c>
      <c r="AE18" s="138">
        <f t="shared" si="1"/>
        <v>3.2423208191125763E-3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42507</v>
      </c>
      <c r="X19" s="41">
        <v>58.76</v>
      </c>
      <c r="Y19" s="41">
        <v>59.49</v>
      </c>
      <c r="Z19" s="41">
        <v>58.63</v>
      </c>
      <c r="AA19" s="41">
        <v>58.89</v>
      </c>
      <c r="AB19" s="104">
        <v>1164100</v>
      </c>
      <c r="AC19" s="9">
        <v>58.6</v>
      </c>
      <c r="AD19" s="2">
        <f t="shared" si="0"/>
        <v>0.85999999999999943</v>
      </c>
      <c r="AE19" s="138">
        <f t="shared" si="1"/>
        <v>-1.3633265167006803E-3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42506</v>
      </c>
      <c r="X20" s="41">
        <v>58.9</v>
      </c>
      <c r="Y20" s="41">
        <v>59.84</v>
      </c>
      <c r="Z20" s="41">
        <v>58.9</v>
      </c>
      <c r="AA20" s="41">
        <v>58.97</v>
      </c>
      <c r="AB20" s="104">
        <v>1157800</v>
      </c>
      <c r="AC20" s="9">
        <v>58.68</v>
      </c>
      <c r="AD20" s="2">
        <f t="shared" si="0"/>
        <v>0.94000000000000483</v>
      </c>
      <c r="AE20" s="138">
        <f t="shared" si="1"/>
        <v>3.2484185330825532E-3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42503</v>
      </c>
      <c r="X21" s="41">
        <v>59.47</v>
      </c>
      <c r="Y21" s="41">
        <v>59.65</v>
      </c>
      <c r="Z21" s="41">
        <v>58.55</v>
      </c>
      <c r="AA21" s="41">
        <v>58.78</v>
      </c>
      <c r="AB21" s="104">
        <v>1125400</v>
      </c>
      <c r="AC21" s="9">
        <v>58.49</v>
      </c>
      <c r="AD21" s="2">
        <f t="shared" si="0"/>
        <v>1.1000000000000014</v>
      </c>
      <c r="AE21" s="138">
        <f t="shared" si="1"/>
        <v>-1.5319865319865289E-2</v>
      </c>
    </row>
    <row r="22" spans="1:42" x14ac:dyDescent="0.25">
      <c r="B22" s="199" t="s">
        <v>115</v>
      </c>
      <c r="C22" s="199" t="s">
        <v>154</v>
      </c>
      <c r="D22" s="209" t="s">
        <v>153</v>
      </c>
      <c r="E22" s="203" t="s">
        <v>155</v>
      </c>
      <c r="F22" s="203" t="s">
        <v>65</v>
      </c>
      <c r="G22" s="240" t="s">
        <v>159</v>
      </c>
      <c r="H22" s="203" t="s">
        <v>89</v>
      </c>
      <c r="I22" s="255" t="s">
        <v>165</v>
      </c>
      <c r="J22" s="3"/>
      <c r="K22" s="3"/>
      <c r="L22" s="4"/>
      <c r="W22" s="123">
        <v>42502</v>
      </c>
      <c r="X22" s="41">
        <v>60.11</v>
      </c>
      <c r="Y22" s="41">
        <v>60.36</v>
      </c>
      <c r="Z22" s="41">
        <v>58.97</v>
      </c>
      <c r="AA22" s="41">
        <v>59.69</v>
      </c>
      <c r="AB22" s="104">
        <v>782400</v>
      </c>
      <c r="AC22" s="9">
        <v>59.4</v>
      </c>
      <c r="AD22" s="2">
        <f t="shared" si="0"/>
        <v>1.3900000000000006</v>
      </c>
      <c r="AE22" s="138">
        <f t="shared" si="1"/>
        <v>3.2089174125990994E-3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42501</v>
      </c>
      <c r="X23" s="41">
        <v>59.86</v>
      </c>
      <c r="Y23" s="41">
        <v>59.87</v>
      </c>
      <c r="Z23" s="41">
        <v>59.12</v>
      </c>
      <c r="AA23" s="41">
        <v>59.5</v>
      </c>
      <c r="AB23" s="104">
        <v>576400</v>
      </c>
      <c r="AC23" s="9">
        <v>59.21</v>
      </c>
      <c r="AD23" s="2">
        <f t="shared" si="0"/>
        <v>0.75</v>
      </c>
      <c r="AE23" s="138">
        <f t="shared" si="1"/>
        <v>-7.209926224010732E-3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42500</v>
      </c>
      <c r="X24" s="41">
        <v>58.88</v>
      </c>
      <c r="Y24" s="41">
        <v>60.2</v>
      </c>
      <c r="Z24" s="41">
        <v>58.56</v>
      </c>
      <c r="AA24" s="41">
        <v>59.93</v>
      </c>
      <c r="AB24" s="104">
        <v>824100</v>
      </c>
      <c r="AC24" s="9">
        <v>59.64</v>
      </c>
      <c r="AD24" s="2">
        <f t="shared" si="0"/>
        <v>1.6400000000000006</v>
      </c>
      <c r="AE24" s="138">
        <f t="shared" si="1"/>
        <v>2.3511240775699216E-2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42499</v>
      </c>
      <c r="X25" s="41">
        <v>59.08</v>
      </c>
      <c r="Y25" s="41">
        <v>59.14</v>
      </c>
      <c r="Z25" s="41">
        <v>58.37</v>
      </c>
      <c r="AA25" s="41">
        <v>58.55</v>
      </c>
      <c r="AB25" s="104">
        <v>783200</v>
      </c>
      <c r="AC25" s="9">
        <v>58.27</v>
      </c>
      <c r="AD25" s="2">
        <f t="shared" si="0"/>
        <v>0.77000000000000313</v>
      </c>
      <c r="AE25" s="138">
        <f t="shared" si="1"/>
        <v>-1.4043993231810492E-2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42496</v>
      </c>
      <c r="X26" s="41">
        <v>58.84</v>
      </c>
      <c r="Y26" s="41">
        <v>59.63</v>
      </c>
      <c r="Z26" s="41">
        <v>58.66</v>
      </c>
      <c r="AA26" s="41">
        <v>59.39</v>
      </c>
      <c r="AB26" s="104">
        <v>813200</v>
      </c>
      <c r="AC26" s="9">
        <v>59.1</v>
      </c>
      <c r="AD26" s="2">
        <f t="shared" si="0"/>
        <v>0.97000000000000597</v>
      </c>
      <c r="AE26" s="138">
        <f t="shared" si="1"/>
        <v>5.4440285811501177E-3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42495</v>
      </c>
      <c r="X27" s="41">
        <v>59.53</v>
      </c>
      <c r="Y27" s="41">
        <v>59.83</v>
      </c>
      <c r="Z27" s="41">
        <v>58.91</v>
      </c>
      <c r="AA27" s="41">
        <v>59.07</v>
      </c>
      <c r="AB27" s="104">
        <v>829000</v>
      </c>
      <c r="AC27" s="9">
        <v>58.78</v>
      </c>
      <c r="AD27" s="2">
        <f t="shared" si="0"/>
        <v>0.92000000000000171</v>
      </c>
      <c r="AE27" s="138">
        <f t="shared" si="1"/>
        <v>1.1923011412025009E-3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42494</v>
      </c>
      <c r="X28" s="41">
        <v>60.55</v>
      </c>
      <c r="Y28" s="41">
        <v>60.7</v>
      </c>
      <c r="Z28" s="41">
        <v>58.95</v>
      </c>
      <c r="AA28" s="41">
        <v>59</v>
      </c>
      <c r="AB28" s="104">
        <v>1848500</v>
      </c>
      <c r="AC28" s="9">
        <v>58.71</v>
      </c>
      <c r="AD28" s="2">
        <f t="shared" si="0"/>
        <v>1.75</v>
      </c>
      <c r="AE28" s="138">
        <f t="shared" si="1"/>
        <v>-3.1667491340920395E-2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42493</v>
      </c>
      <c r="X29" s="41">
        <v>60.96</v>
      </c>
      <c r="Y29" s="41">
        <v>61.19</v>
      </c>
      <c r="Z29" s="41">
        <v>60.58</v>
      </c>
      <c r="AA29" s="41">
        <v>60.93</v>
      </c>
      <c r="AB29" s="104">
        <v>809800</v>
      </c>
      <c r="AC29" s="9">
        <v>60.63</v>
      </c>
      <c r="AD29" s="2">
        <f t="shared" si="0"/>
        <v>0.60999999999999943</v>
      </c>
      <c r="AE29" s="138">
        <f t="shared" si="1"/>
        <v>-9.7991180793727262E-3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42492</v>
      </c>
      <c r="X30" s="41">
        <v>61.55</v>
      </c>
      <c r="Y30" s="41">
        <v>61.74</v>
      </c>
      <c r="Z30" s="41">
        <v>61.08</v>
      </c>
      <c r="AA30" s="41">
        <v>61.53</v>
      </c>
      <c r="AB30" s="104">
        <v>947700</v>
      </c>
      <c r="AC30" s="9">
        <v>61.23</v>
      </c>
      <c r="AD30" s="2">
        <f t="shared" si="0"/>
        <v>0.66000000000000369</v>
      </c>
      <c r="AE30" s="138">
        <f t="shared" si="1"/>
        <v>-4.8971596474045587E-4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42489</v>
      </c>
      <c r="X31" s="41">
        <v>62.65</v>
      </c>
      <c r="Y31" s="41">
        <v>62.87</v>
      </c>
      <c r="Z31" s="41">
        <v>61.26</v>
      </c>
      <c r="AA31" s="41">
        <v>61.56</v>
      </c>
      <c r="AB31" s="104">
        <v>1216100</v>
      </c>
      <c r="AC31" s="9">
        <v>61.26</v>
      </c>
      <c r="AD31" s="2">
        <f t="shared" si="0"/>
        <v>1.6099999999999994</v>
      </c>
      <c r="AE31" s="138">
        <f t="shared" si="1"/>
        <v>-1.795447258736782E-2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42488</v>
      </c>
      <c r="X32" s="41">
        <v>62.44</v>
      </c>
      <c r="Y32" s="41">
        <v>63.69</v>
      </c>
      <c r="Z32" s="41">
        <v>62.09</v>
      </c>
      <c r="AA32" s="41">
        <v>62.68</v>
      </c>
      <c r="AB32" s="104">
        <v>1549500</v>
      </c>
      <c r="AC32" s="9">
        <v>62.38</v>
      </c>
      <c r="AD32" s="2">
        <f t="shared" si="0"/>
        <v>1.5999999999999943</v>
      </c>
      <c r="AE32" s="138">
        <f t="shared" si="1"/>
        <v>1.123415182153753E-3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42487</v>
      </c>
      <c r="X33" s="41">
        <v>62.22</v>
      </c>
      <c r="Y33" s="41">
        <v>62.74</v>
      </c>
      <c r="Z33" s="41">
        <v>61.74</v>
      </c>
      <c r="AA33" s="41">
        <v>62.61</v>
      </c>
      <c r="AB33" s="104">
        <v>1294800</v>
      </c>
      <c r="AC33" s="9">
        <v>62.31</v>
      </c>
      <c r="AD33" s="2">
        <f t="shared" si="0"/>
        <v>1</v>
      </c>
      <c r="AE33" s="138">
        <f t="shared" si="1"/>
        <v>5.9735227639652333E-3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42486</v>
      </c>
      <c r="X34" s="41">
        <v>62.09</v>
      </c>
      <c r="Y34" s="41">
        <v>62.53</v>
      </c>
      <c r="Z34" s="41">
        <v>60.61</v>
      </c>
      <c r="AA34" s="41">
        <v>62.24</v>
      </c>
      <c r="AB34" s="104">
        <v>4278600</v>
      </c>
      <c r="AC34" s="9">
        <v>61.94</v>
      </c>
      <c r="AD34" s="2">
        <f t="shared" si="0"/>
        <v>1.9200000000000017</v>
      </c>
      <c r="AE34" s="138">
        <f t="shared" si="1"/>
        <v>-4.5314426633785376E-2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42485</v>
      </c>
      <c r="X35" s="41">
        <v>65.38</v>
      </c>
      <c r="Y35" s="41">
        <v>65.44</v>
      </c>
      <c r="Z35" s="41">
        <v>64.63</v>
      </c>
      <c r="AA35" s="41">
        <v>65.2</v>
      </c>
      <c r="AB35" s="104">
        <v>1085500</v>
      </c>
      <c r="AC35" s="9">
        <v>64.88</v>
      </c>
      <c r="AD35" s="2">
        <f t="shared" si="0"/>
        <v>0.81000000000000227</v>
      </c>
      <c r="AE35" s="138">
        <f t="shared" si="1"/>
        <v>-1.0523105078541928E-2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281</v>
      </c>
      <c r="M36" s="2">
        <f>K54+M54-F54</f>
        <v>121.94999999999982</v>
      </c>
      <c r="W36" s="123">
        <v>42482</v>
      </c>
      <c r="X36" s="41">
        <v>65.45</v>
      </c>
      <c r="Y36" s="41">
        <v>66.22</v>
      </c>
      <c r="Z36" s="41">
        <v>65.31</v>
      </c>
      <c r="AA36" s="41">
        <v>65.89</v>
      </c>
      <c r="AB36" s="104">
        <v>1377800</v>
      </c>
      <c r="AC36" s="9">
        <v>65.569999999999993</v>
      </c>
      <c r="AD36" s="2">
        <f t="shared" si="0"/>
        <v>0.90999999999999659</v>
      </c>
      <c r="AE36" s="138">
        <f t="shared" si="1"/>
        <v>1.2820512820512775E-2</v>
      </c>
    </row>
    <row r="37" spans="1:41" x14ac:dyDescent="0.25">
      <c r="A37" s="419" t="s">
        <v>1</v>
      </c>
      <c r="B37" s="419" t="s">
        <v>2</v>
      </c>
      <c r="C37" s="419" t="s">
        <v>4</v>
      </c>
      <c r="D37" s="420" t="s">
        <v>5</v>
      </c>
      <c r="E37" s="421" t="s">
        <v>95</v>
      </c>
      <c r="F37" s="421" t="s">
        <v>60</v>
      </c>
      <c r="G37" s="419" t="s">
        <v>3</v>
      </c>
      <c r="H37" s="419" t="s">
        <v>6</v>
      </c>
      <c r="I37" s="420" t="s">
        <v>7</v>
      </c>
      <c r="J37" s="421" t="s">
        <v>96</v>
      </c>
      <c r="K37" s="421" t="s">
        <v>61</v>
      </c>
      <c r="L37" s="22" t="s">
        <v>37</v>
      </c>
      <c r="M37" s="22" t="s">
        <v>38</v>
      </c>
      <c r="W37" s="123">
        <v>42481</v>
      </c>
      <c r="X37" s="41">
        <v>64.489999999999995</v>
      </c>
      <c r="Y37" s="41">
        <v>65.12</v>
      </c>
      <c r="Z37" s="41">
        <v>64.239999999999995</v>
      </c>
      <c r="AA37" s="41">
        <v>65.06</v>
      </c>
      <c r="AB37" s="104">
        <v>930400</v>
      </c>
      <c r="AC37" s="9">
        <v>64.739999999999995</v>
      </c>
      <c r="AD37" s="2">
        <f t="shared" si="0"/>
        <v>0.88000000000000966</v>
      </c>
      <c r="AE37" s="138">
        <f t="shared" si="1"/>
        <v>6.0606060606060996E-3</v>
      </c>
    </row>
    <row r="38" spans="1:41" x14ac:dyDescent="0.25">
      <c r="A38" s="422" t="s">
        <v>8</v>
      </c>
      <c r="B38" s="412">
        <v>42375</v>
      </c>
      <c r="C38" s="417">
        <v>40</v>
      </c>
      <c r="D38" s="418">
        <v>52.4</v>
      </c>
      <c r="E38" s="414">
        <v>0</v>
      </c>
      <c r="F38" s="414">
        <f>C38*D38+E38</f>
        <v>2096</v>
      </c>
      <c r="G38" s="412">
        <v>42416</v>
      </c>
      <c r="H38" s="417">
        <v>40</v>
      </c>
      <c r="I38" s="418">
        <v>55.45</v>
      </c>
      <c r="J38" s="414">
        <v>0.05</v>
      </c>
      <c r="K38" s="414">
        <f>H38*I38-J38</f>
        <v>2217.9499999999998</v>
      </c>
      <c r="L38" s="413"/>
      <c r="M38" s="413"/>
      <c r="W38" s="123">
        <v>42480</v>
      </c>
      <c r="X38" s="41">
        <v>64.19</v>
      </c>
      <c r="Y38" s="41">
        <v>65.03</v>
      </c>
      <c r="Z38" s="41">
        <v>63.1</v>
      </c>
      <c r="AA38" s="41">
        <v>64.66</v>
      </c>
      <c r="AB38" s="104">
        <v>1187900</v>
      </c>
      <c r="AC38" s="9">
        <v>64.349999999999994</v>
      </c>
      <c r="AD38" s="2">
        <f t="shared" si="0"/>
        <v>1.9299999999999997</v>
      </c>
      <c r="AE38" s="138">
        <f t="shared" si="1"/>
        <v>5.6258790436003459E-3</v>
      </c>
    </row>
    <row r="39" spans="1:41" x14ac:dyDescent="0.25">
      <c r="A39" s="423"/>
      <c r="B39" s="412"/>
      <c r="C39" s="417"/>
      <c r="D39" s="418"/>
      <c r="E39" s="414"/>
      <c r="F39" s="414"/>
      <c r="G39" s="412"/>
      <c r="H39" s="417"/>
      <c r="I39" s="418"/>
      <c r="J39" s="414"/>
      <c r="K39" s="414"/>
      <c r="L39" s="413"/>
      <c r="M39" s="413"/>
      <c r="W39" s="123">
        <v>42479</v>
      </c>
      <c r="X39" s="41">
        <v>64.19</v>
      </c>
      <c r="Y39" s="41">
        <v>64.459999999999994</v>
      </c>
      <c r="Z39" s="41">
        <v>63.68</v>
      </c>
      <c r="AA39" s="41">
        <v>64.3</v>
      </c>
      <c r="AB39" s="104">
        <v>1201600</v>
      </c>
      <c r="AC39" s="9">
        <v>63.99</v>
      </c>
      <c r="AD39" s="2">
        <f t="shared" si="0"/>
        <v>0.77999999999999403</v>
      </c>
      <c r="AE39" s="138">
        <f t="shared" si="1"/>
        <v>1.2499999999999956E-2</v>
      </c>
    </row>
    <row r="40" spans="1:41" x14ac:dyDescent="0.25">
      <c r="A40" s="413"/>
      <c r="B40" s="412"/>
      <c r="C40" s="417"/>
      <c r="D40" s="418"/>
      <c r="E40" s="414"/>
      <c r="F40" s="414"/>
      <c r="G40" s="412"/>
      <c r="H40" s="417"/>
      <c r="I40" s="418"/>
      <c r="J40" s="414"/>
      <c r="K40" s="414"/>
      <c r="L40" s="413"/>
      <c r="M40" s="413"/>
      <c r="W40" s="123">
        <v>42478</v>
      </c>
      <c r="X40" s="41">
        <v>62.82</v>
      </c>
      <c r="Y40" s="41">
        <v>63.65</v>
      </c>
      <c r="Z40" s="41">
        <v>62.65</v>
      </c>
      <c r="AA40" s="41">
        <v>63.51</v>
      </c>
      <c r="AB40" s="104">
        <v>864700</v>
      </c>
      <c r="AC40" s="9">
        <v>63.2</v>
      </c>
      <c r="AD40" s="2">
        <f t="shared" si="0"/>
        <v>1</v>
      </c>
      <c r="AE40" s="138">
        <f t="shared" si="1"/>
        <v>4.4500953591863901E-3</v>
      </c>
    </row>
    <row r="41" spans="1:41" x14ac:dyDescent="0.25">
      <c r="A41" s="413"/>
      <c r="B41" s="412"/>
      <c r="C41" s="417"/>
      <c r="D41" s="418"/>
      <c r="E41" s="414"/>
      <c r="F41" s="414"/>
      <c r="G41" s="412"/>
      <c r="H41" s="417"/>
      <c r="I41" s="418"/>
      <c r="J41" s="414"/>
      <c r="K41" s="414"/>
      <c r="L41" s="413"/>
      <c r="M41" s="413"/>
      <c r="W41" s="123">
        <v>42475</v>
      </c>
      <c r="X41" s="41">
        <v>63.98</v>
      </c>
      <c r="Y41" s="41">
        <v>64.16</v>
      </c>
      <c r="Z41" s="41">
        <v>63.16</v>
      </c>
      <c r="AA41" s="41">
        <v>63.23</v>
      </c>
      <c r="AB41" s="104">
        <v>928400</v>
      </c>
      <c r="AC41" s="9">
        <v>62.92</v>
      </c>
      <c r="AD41" s="2">
        <f t="shared" si="0"/>
        <v>1</v>
      </c>
      <c r="AE41" s="138">
        <f t="shared" si="1"/>
        <v>-1.3174404015056429E-2</v>
      </c>
      <c r="AL41" s="246"/>
      <c r="AO41" s="246"/>
    </row>
    <row r="42" spans="1:41" ht="20.25" thickBot="1" x14ac:dyDescent="0.35">
      <c r="A42" s="413"/>
      <c r="B42" s="412"/>
      <c r="C42" s="417"/>
      <c r="D42" s="418"/>
      <c r="E42" s="414"/>
      <c r="F42" s="414"/>
      <c r="G42" s="412"/>
      <c r="H42" s="417"/>
      <c r="I42" s="418"/>
      <c r="J42" s="414"/>
      <c r="K42" s="414"/>
      <c r="L42" s="413"/>
      <c r="M42" s="413"/>
      <c r="O42" s="406" t="s">
        <v>78</v>
      </c>
      <c r="P42" s="406"/>
      <c r="T42" s="105" t="s">
        <v>93</v>
      </c>
      <c r="U42" s="109"/>
      <c r="W42" s="123">
        <v>42474</v>
      </c>
      <c r="X42" s="41">
        <v>63.72</v>
      </c>
      <c r="Y42" s="41">
        <v>64.27</v>
      </c>
      <c r="Z42" s="41">
        <v>63.22</v>
      </c>
      <c r="AA42" s="41">
        <v>64.069999999999993</v>
      </c>
      <c r="AB42" s="104">
        <v>773200</v>
      </c>
      <c r="AC42" s="9">
        <v>63.76</v>
      </c>
      <c r="AD42" s="2">
        <f t="shared" si="0"/>
        <v>1.0499999999999972</v>
      </c>
      <c r="AE42" s="138">
        <f t="shared" si="1"/>
        <v>8.7011548805568939E-3</v>
      </c>
    </row>
    <row r="43" spans="1:41" ht="15.75" thickTop="1" x14ac:dyDescent="0.25">
      <c r="A43" s="413"/>
      <c r="B43" s="412"/>
      <c r="C43" s="417"/>
      <c r="D43" s="418"/>
      <c r="E43" s="414"/>
      <c r="F43" s="414"/>
      <c r="G43" s="412"/>
      <c r="H43" s="417"/>
      <c r="I43" s="418"/>
      <c r="J43" s="414"/>
      <c r="K43" s="414"/>
      <c r="L43" s="413"/>
      <c r="M43" s="413"/>
      <c r="O43" s="83">
        <v>1.1000000000000001</v>
      </c>
      <c r="P43" s="83">
        <f t="shared" ref="P43:P63" si="2">O43*$Q$4</f>
        <v>65.109000000000009</v>
      </c>
      <c r="T43" s="139" t="s">
        <v>99</v>
      </c>
      <c r="U43" s="140">
        <v>60.72</v>
      </c>
      <c r="W43" s="123">
        <v>42473</v>
      </c>
      <c r="X43" s="41">
        <v>62.77</v>
      </c>
      <c r="Y43" s="41">
        <v>63.83</v>
      </c>
      <c r="Z43" s="41">
        <v>62.51</v>
      </c>
      <c r="AA43" s="41">
        <v>63.52</v>
      </c>
      <c r="AB43" s="104">
        <v>1137300</v>
      </c>
      <c r="AC43" s="9">
        <v>63.21</v>
      </c>
      <c r="AD43" s="2">
        <f t="shared" si="0"/>
        <v>1.3200000000000003</v>
      </c>
      <c r="AE43" s="138">
        <f t="shared" si="1"/>
        <v>1.3630532392559402E-2</v>
      </c>
    </row>
    <row r="44" spans="1:41" x14ac:dyDescent="0.25">
      <c r="A44" s="413"/>
      <c r="B44" s="412"/>
      <c r="C44" s="417"/>
      <c r="D44" s="418"/>
      <c r="E44" s="414"/>
      <c r="F44" s="414"/>
      <c r="G44" s="412"/>
      <c r="H44" s="417"/>
      <c r="I44" s="418"/>
      <c r="J44" s="414"/>
      <c r="K44" s="414"/>
      <c r="L44" s="413"/>
      <c r="M44" s="413"/>
      <c r="O44" s="83">
        <v>1.0900000000000001</v>
      </c>
      <c r="P44" s="83">
        <f t="shared" si="2"/>
        <v>64.517099999999999</v>
      </c>
      <c r="T44" s="108" t="s">
        <v>100</v>
      </c>
      <c r="U44" s="106">
        <v>60.33</v>
      </c>
      <c r="W44" s="123">
        <v>42472</v>
      </c>
      <c r="X44" s="41">
        <v>61.93</v>
      </c>
      <c r="Y44" s="41">
        <v>62.99</v>
      </c>
      <c r="Z44" s="41">
        <v>61.8</v>
      </c>
      <c r="AA44" s="41">
        <v>62.66</v>
      </c>
      <c r="AB44" s="104">
        <v>1117500</v>
      </c>
      <c r="AC44" s="9">
        <v>62.36</v>
      </c>
      <c r="AD44" s="2">
        <f t="shared" si="0"/>
        <v>1.1900000000000048</v>
      </c>
      <c r="AE44" s="138">
        <f t="shared" si="1"/>
        <v>1.2337662337662314E-2</v>
      </c>
    </row>
    <row r="45" spans="1:41" x14ac:dyDescent="0.25">
      <c r="A45" s="413"/>
      <c r="B45" s="413"/>
      <c r="C45" s="413"/>
      <c r="D45" s="418"/>
      <c r="E45" s="414"/>
      <c r="F45" s="414"/>
      <c r="G45" s="413"/>
      <c r="H45" s="413"/>
      <c r="I45" s="418"/>
      <c r="J45" s="414"/>
      <c r="K45" s="414"/>
      <c r="L45" s="413"/>
      <c r="M45" s="413"/>
      <c r="O45" s="83">
        <v>1.08</v>
      </c>
      <c r="P45" s="83">
        <f t="shared" si="2"/>
        <v>63.925200000000004</v>
      </c>
      <c r="Q45" s="2"/>
      <c r="T45" s="108" t="s">
        <v>101</v>
      </c>
      <c r="U45" s="106" t="s">
        <v>379</v>
      </c>
      <c r="W45" s="123">
        <v>42471</v>
      </c>
      <c r="X45" s="41">
        <v>62.29</v>
      </c>
      <c r="Y45" s="41">
        <v>63.19</v>
      </c>
      <c r="Z45" s="41">
        <v>61.86</v>
      </c>
      <c r="AA45" s="41">
        <v>61.9</v>
      </c>
      <c r="AB45" s="104">
        <v>941600</v>
      </c>
      <c r="AC45" s="9">
        <v>61.6</v>
      </c>
      <c r="AD45" s="2">
        <f t="shared" si="0"/>
        <v>1.3299999999999983</v>
      </c>
      <c r="AE45" s="138">
        <f t="shared" si="1"/>
        <v>-2.4291497975708065E-3</v>
      </c>
      <c r="AL45" s="246"/>
      <c r="AO45" s="246"/>
    </row>
    <row r="46" spans="1:41" x14ac:dyDescent="0.25">
      <c r="A46" s="413"/>
      <c r="B46" s="413"/>
      <c r="C46" s="413"/>
      <c r="D46" s="418"/>
      <c r="E46" s="414"/>
      <c r="F46" s="414"/>
      <c r="G46" s="413"/>
      <c r="H46" s="413"/>
      <c r="I46" s="418"/>
      <c r="J46" s="414"/>
      <c r="K46" s="414"/>
      <c r="L46" s="413"/>
      <c r="M46" s="413"/>
      <c r="O46" s="83">
        <v>1.07</v>
      </c>
      <c r="P46" s="83">
        <f t="shared" si="2"/>
        <v>63.333300000000001</v>
      </c>
      <c r="Q46" s="2"/>
      <c r="T46" s="108" t="s">
        <v>102</v>
      </c>
      <c r="U46" s="106" t="s">
        <v>380</v>
      </c>
      <c r="W46" s="123">
        <v>42468</v>
      </c>
      <c r="X46" s="41">
        <v>61.98</v>
      </c>
      <c r="Y46" s="41">
        <v>62.59</v>
      </c>
      <c r="Z46" s="41">
        <v>61.69</v>
      </c>
      <c r="AA46" s="41">
        <v>62.05</v>
      </c>
      <c r="AB46" s="104">
        <v>661900</v>
      </c>
      <c r="AC46" s="9">
        <v>61.75</v>
      </c>
      <c r="AD46" s="2">
        <f t="shared" si="0"/>
        <v>0.90000000000000568</v>
      </c>
      <c r="AE46" s="138">
        <f t="shared" si="1"/>
        <v>1.8136850783182279E-2</v>
      </c>
    </row>
    <row r="47" spans="1:41" x14ac:dyDescent="0.25">
      <c r="A47" s="413"/>
      <c r="B47" s="413"/>
      <c r="C47" s="413"/>
      <c r="D47" s="418"/>
      <c r="E47" s="414"/>
      <c r="F47" s="414"/>
      <c r="G47" s="413"/>
      <c r="H47" s="413"/>
      <c r="I47" s="418"/>
      <c r="J47" s="414"/>
      <c r="K47" s="414"/>
      <c r="L47" s="413"/>
      <c r="M47" s="413"/>
      <c r="O47" s="83">
        <v>1.06</v>
      </c>
      <c r="P47" s="83">
        <f t="shared" si="2"/>
        <v>62.741399999999999</v>
      </c>
      <c r="Q47" s="2"/>
      <c r="T47" s="108" t="s">
        <v>103</v>
      </c>
      <c r="U47" s="106">
        <v>62.05</v>
      </c>
      <c r="W47" s="123">
        <v>42467</v>
      </c>
      <c r="X47" s="41">
        <v>60.85</v>
      </c>
      <c r="Y47" s="41">
        <v>61.11</v>
      </c>
      <c r="Z47" s="41">
        <v>60.56</v>
      </c>
      <c r="AA47" s="41">
        <v>60.95</v>
      </c>
      <c r="AB47" s="104">
        <v>805900</v>
      </c>
      <c r="AC47" s="9">
        <v>60.65</v>
      </c>
      <c r="AD47" s="2">
        <f t="shared" si="0"/>
        <v>0.54999999999999716</v>
      </c>
      <c r="AE47" s="138">
        <f t="shared" si="1"/>
        <v>-8.9869281045752425E-3</v>
      </c>
    </row>
    <row r="48" spans="1:41" x14ac:dyDescent="0.25">
      <c r="A48" s="413"/>
      <c r="B48" s="413"/>
      <c r="C48" s="413"/>
      <c r="D48" s="418"/>
      <c r="E48" s="414"/>
      <c r="F48" s="414"/>
      <c r="G48" s="413"/>
      <c r="H48" s="413"/>
      <c r="I48" s="418"/>
      <c r="J48" s="414"/>
      <c r="K48" s="414"/>
      <c r="L48" s="413"/>
      <c r="M48" s="413"/>
      <c r="O48" s="83">
        <v>1.05</v>
      </c>
      <c r="P48" s="83">
        <f t="shared" si="2"/>
        <v>62.149500000000003</v>
      </c>
      <c r="Q48" s="2"/>
      <c r="T48" s="108" t="s">
        <v>104</v>
      </c>
      <c r="U48" s="106">
        <v>1.2046300000000001</v>
      </c>
      <c r="W48" s="123">
        <v>42466</v>
      </c>
      <c r="X48" s="41">
        <v>61.32</v>
      </c>
      <c r="Y48" s="41">
        <v>61.61</v>
      </c>
      <c r="Z48" s="41">
        <v>60.48</v>
      </c>
      <c r="AA48" s="41">
        <v>61.5</v>
      </c>
      <c r="AB48" s="104">
        <v>757900</v>
      </c>
      <c r="AC48" s="9">
        <v>61.2</v>
      </c>
      <c r="AD48" s="2">
        <f t="shared" si="0"/>
        <v>1.1300000000000026</v>
      </c>
      <c r="AE48" s="138">
        <f t="shared" si="1"/>
        <v>3.2786885245901232E-3</v>
      </c>
    </row>
    <row r="49" spans="1:42" x14ac:dyDescent="0.25">
      <c r="A49" s="413"/>
      <c r="B49" s="413"/>
      <c r="C49" s="413"/>
      <c r="D49" s="418"/>
      <c r="E49" s="414"/>
      <c r="F49" s="414"/>
      <c r="G49" s="413"/>
      <c r="H49" s="413"/>
      <c r="I49" s="418"/>
      <c r="J49" s="414"/>
      <c r="K49" s="414"/>
      <c r="L49" s="413"/>
      <c r="M49" s="413"/>
      <c r="O49" s="83">
        <v>1.04</v>
      </c>
      <c r="P49" s="83">
        <f t="shared" si="2"/>
        <v>61.557600000000001</v>
      </c>
      <c r="Q49" s="2"/>
      <c r="T49" s="108" t="s">
        <v>105</v>
      </c>
      <c r="U49" s="106" t="s">
        <v>131</v>
      </c>
      <c r="W49" s="123">
        <v>42465</v>
      </c>
      <c r="X49" s="41">
        <v>61.03</v>
      </c>
      <c r="Y49" s="41">
        <v>61.66</v>
      </c>
      <c r="Z49" s="41">
        <v>60.69</v>
      </c>
      <c r="AA49" s="41">
        <v>61.3</v>
      </c>
      <c r="AB49" s="104">
        <v>1106900</v>
      </c>
      <c r="AC49" s="9">
        <v>61</v>
      </c>
      <c r="AD49" s="2">
        <f t="shared" si="0"/>
        <v>0.96999999999999886</v>
      </c>
      <c r="AE49" s="138">
        <f t="shared" si="1"/>
        <v>-6.6764370623676461E-3</v>
      </c>
    </row>
    <row r="50" spans="1:42" x14ac:dyDescent="0.25">
      <c r="A50" s="413"/>
      <c r="B50" s="413"/>
      <c r="C50" s="413"/>
      <c r="D50" s="418"/>
      <c r="E50" s="414"/>
      <c r="F50" s="414"/>
      <c r="G50" s="413"/>
      <c r="H50" s="413"/>
      <c r="I50" s="418"/>
      <c r="J50" s="414"/>
      <c r="K50" s="414"/>
      <c r="L50" s="413"/>
      <c r="M50" s="413"/>
      <c r="O50" s="83">
        <v>1.03</v>
      </c>
      <c r="P50" s="83">
        <f t="shared" si="2"/>
        <v>60.965699999999998</v>
      </c>
      <c r="Q50" s="2"/>
      <c r="T50" s="108"/>
      <c r="U50" s="106"/>
      <c r="W50" s="123">
        <v>42464</v>
      </c>
      <c r="X50" s="41">
        <v>62.18</v>
      </c>
      <c r="Y50" s="41">
        <v>62.58</v>
      </c>
      <c r="Z50" s="41">
        <v>61.57</v>
      </c>
      <c r="AA50" s="41">
        <v>61.71</v>
      </c>
      <c r="AB50" s="104">
        <v>633300</v>
      </c>
      <c r="AC50" s="9">
        <v>61.41</v>
      </c>
      <c r="AD50" s="2">
        <f t="shared" si="0"/>
        <v>1.009999999999998</v>
      </c>
      <c r="AE50" s="138">
        <f t="shared" si="1"/>
        <v>-9.3563477980320719E-3</v>
      </c>
    </row>
    <row r="51" spans="1:42" x14ac:dyDescent="0.25">
      <c r="A51" s="413"/>
      <c r="B51" s="413"/>
      <c r="C51" s="413"/>
      <c r="D51" s="418"/>
      <c r="E51" s="414"/>
      <c r="F51" s="414"/>
      <c r="G51" s="413"/>
      <c r="H51" s="413"/>
      <c r="I51" s="418"/>
      <c r="J51" s="414"/>
      <c r="K51" s="414"/>
      <c r="L51" s="413"/>
      <c r="M51" s="413"/>
      <c r="O51" s="83">
        <v>1.02</v>
      </c>
      <c r="P51" s="83">
        <f t="shared" si="2"/>
        <v>60.373799999999996</v>
      </c>
      <c r="Q51" s="2"/>
      <c r="T51" s="108" t="s">
        <v>106</v>
      </c>
      <c r="U51" s="106" t="s">
        <v>381</v>
      </c>
      <c r="W51" s="123">
        <v>42461</v>
      </c>
      <c r="X51" s="41">
        <v>61.81</v>
      </c>
      <c r="Y51" s="41">
        <v>62.47</v>
      </c>
      <c r="Z51" s="41">
        <v>61.08</v>
      </c>
      <c r="AA51" s="41">
        <v>62.29</v>
      </c>
      <c r="AB51" s="104">
        <v>860300</v>
      </c>
      <c r="AC51" s="9">
        <v>61.99</v>
      </c>
      <c r="AD51" s="2">
        <f t="shared" si="0"/>
        <v>1.3900000000000006</v>
      </c>
      <c r="AE51" s="138">
        <f>AC51/AC52-1</f>
        <v>-2.7348777348776832E-3</v>
      </c>
    </row>
    <row r="52" spans="1:42" x14ac:dyDescent="0.25">
      <c r="A52" s="413"/>
      <c r="B52" s="413"/>
      <c r="C52" s="413"/>
      <c r="D52" s="418"/>
      <c r="E52" s="414"/>
      <c r="F52" s="414"/>
      <c r="G52" s="413"/>
      <c r="H52" s="413"/>
      <c r="I52" s="418"/>
      <c r="J52" s="414"/>
      <c r="K52" s="414"/>
      <c r="L52" s="413"/>
      <c r="M52" s="413"/>
      <c r="O52" s="83">
        <v>1.01</v>
      </c>
      <c r="P52" s="83">
        <f t="shared" si="2"/>
        <v>59.7819</v>
      </c>
      <c r="Q52" s="2"/>
      <c r="T52" s="108" t="s">
        <v>107</v>
      </c>
      <c r="U52" s="106" t="s">
        <v>267</v>
      </c>
      <c r="W52" s="123">
        <v>42460</v>
      </c>
      <c r="X52" s="41">
        <v>62.73</v>
      </c>
      <c r="Y52" s="41">
        <v>63.41</v>
      </c>
      <c r="Z52" s="41">
        <v>62.43</v>
      </c>
      <c r="AA52" s="41">
        <v>62.46</v>
      </c>
      <c r="AB52" s="104">
        <v>1191000</v>
      </c>
      <c r="AC52" s="9">
        <v>62.16</v>
      </c>
      <c r="AD52" s="2">
        <f t="shared" si="0"/>
        <v>0.97999999999999687</v>
      </c>
      <c r="AE52" s="138">
        <f t="shared" si="1"/>
        <v>-4.0057683063611238E-3</v>
      </c>
    </row>
    <row r="53" spans="1:42" x14ac:dyDescent="0.25">
      <c r="A53" s="413"/>
      <c r="B53" s="413"/>
      <c r="C53" s="413"/>
      <c r="D53" s="418"/>
      <c r="E53" s="414"/>
      <c r="F53" s="414"/>
      <c r="G53" s="413"/>
      <c r="H53" s="413"/>
      <c r="I53" s="418"/>
      <c r="J53" s="414"/>
      <c r="K53" s="414"/>
      <c r="L53" s="413"/>
      <c r="M53" s="413"/>
      <c r="O53" s="83">
        <v>1</v>
      </c>
      <c r="P53" s="83">
        <f t="shared" si="2"/>
        <v>59.19</v>
      </c>
      <c r="Q53" s="2"/>
      <c r="T53" s="108" t="s">
        <v>108</v>
      </c>
      <c r="U53" s="107">
        <v>561890</v>
      </c>
      <c r="W53" s="123">
        <v>42459</v>
      </c>
      <c r="X53" s="41">
        <v>62.09</v>
      </c>
      <c r="Y53" s="41">
        <v>63.2</v>
      </c>
      <c r="Z53" s="41">
        <v>62.03</v>
      </c>
      <c r="AA53" s="41">
        <v>62.71</v>
      </c>
      <c r="AB53" s="104">
        <v>774700</v>
      </c>
      <c r="AC53" s="9">
        <v>62.41</v>
      </c>
      <c r="AD53" s="2">
        <f t="shared" si="0"/>
        <v>1.1700000000000017</v>
      </c>
      <c r="AE53" s="138">
        <f t="shared" si="1"/>
        <v>1.611852816672088E-2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58.598099999999995</v>
      </c>
      <c r="Q54" s="2"/>
      <c r="T54" s="108" t="s">
        <v>111</v>
      </c>
      <c r="U54" s="107">
        <v>1032190</v>
      </c>
      <c r="W54" s="123">
        <v>42458</v>
      </c>
      <c r="X54" s="41">
        <v>60.62</v>
      </c>
      <c r="Y54" s="41">
        <v>61.85</v>
      </c>
      <c r="Z54" s="41">
        <v>60.36</v>
      </c>
      <c r="AA54" s="41">
        <v>61.72</v>
      </c>
      <c r="AB54" s="104">
        <v>729600</v>
      </c>
      <c r="AC54" s="9">
        <v>61.42</v>
      </c>
      <c r="AD54" s="2">
        <f t="shared" si="0"/>
        <v>1.490000000000002</v>
      </c>
      <c r="AE54" s="138">
        <f t="shared" si="1"/>
        <v>1.3196964698119595E-2</v>
      </c>
    </row>
    <row r="55" spans="1:42" x14ac:dyDescent="0.25">
      <c r="O55" s="83">
        <v>0.98</v>
      </c>
      <c r="P55" s="83">
        <f t="shared" si="2"/>
        <v>58.0062</v>
      </c>
      <c r="T55" s="108" t="s">
        <v>109</v>
      </c>
      <c r="U55" s="106" t="s">
        <v>382</v>
      </c>
      <c r="W55" s="123">
        <v>42457</v>
      </c>
      <c r="X55" s="41">
        <v>60.83</v>
      </c>
      <c r="Y55" s="41">
        <v>60.95</v>
      </c>
      <c r="Z55" s="41">
        <v>60.02</v>
      </c>
      <c r="AA55" s="41">
        <v>60.92</v>
      </c>
      <c r="AB55" s="104">
        <v>931700</v>
      </c>
      <c r="AC55" s="9">
        <v>60.62</v>
      </c>
      <c r="AD55" s="2">
        <f t="shared" si="0"/>
        <v>0.92999999999999972</v>
      </c>
      <c r="AE55" s="138">
        <f t="shared" si="1"/>
        <v>2.6463777704266445E-3</v>
      </c>
    </row>
    <row r="56" spans="1:42" x14ac:dyDescent="0.25">
      <c r="O56" s="83">
        <v>0.97</v>
      </c>
      <c r="P56" s="83">
        <f t="shared" si="2"/>
        <v>57.414299999999997</v>
      </c>
      <c r="T56" s="108" t="s">
        <v>112</v>
      </c>
      <c r="U56" s="106">
        <v>17.309999999999999</v>
      </c>
      <c r="W56" s="123">
        <v>42453</v>
      </c>
      <c r="X56" s="41">
        <v>59.92</v>
      </c>
      <c r="Y56" s="41">
        <v>60.82</v>
      </c>
      <c r="Z56" s="41">
        <v>59.73</v>
      </c>
      <c r="AA56" s="41">
        <v>60.75</v>
      </c>
      <c r="AB56" s="104">
        <v>682000</v>
      </c>
      <c r="AC56" s="9">
        <v>60.46</v>
      </c>
      <c r="AD56" s="2">
        <f t="shared" si="0"/>
        <v>1.0900000000000034</v>
      </c>
      <c r="AE56" s="138">
        <f t="shared" si="1"/>
        <v>7.1630851241046845E-3</v>
      </c>
    </row>
    <row r="57" spans="1:42" x14ac:dyDescent="0.25">
      <c r="O57" s="83">
        <v>0.96</v>
      </c>
      <c r="P57" s="83">
        <f t="shared" si="2"/>
        <v>56.822399999999995</v>
      </c>
      <c r="T57" s="108" t="s">
        <v>113</v>
      </c>
      <c r="U57" s="106">
        <v>3.48</v>
      </c>
      <c r="W57" s="123">
        <v>42452</v>
      </c>
      <c r="X57" s="41">
        <v>60.93</v>
      </c>
      <c r="Y57" s="41">
        <v>61.2</v>
      </c>
      <c r="Z57" s="41">
        <v>60.22</v>
      </c>
      <c r="AA57" s="41">
        <v>60.32</v>
      </c>
      <c r="AB57" s="104">
        <v>804700</v>
      </c>
      <c r="AC57" s="9">
        <v>60.03</v>
      </c>
      <c r="AD57" s="2">
        <f t="shared" si="0"/>
        <v>0.98000000000000398</v>
      </c>
      <c r="AE57" s="138">
        <f t="shared" si="1"/>
        <v>-1.266447368421042E-2</v>
      </c>
      <c r="AL57" s="246"/>
      <c r="AO57" s="246"/>
    </row>
    <row r="58" spans="1:42" x14ac:dyDescent="0.25">
      <c r="O58" s="83">
        <v>0.95</v>
      </c>
      <c r="P58" s="83">
        <f t="shared" si="2"/>
        <v>56.230499999999992</v>
      </c>
      <c r="T58" s="108" t="s">
        <v>110</v>
      </c>
      <c r="U58" s="106" t="s">
        <v>383</v>
      </c>
      <c r="W58" s="123">
        <v>42451</v>
      </c>
      <c r="X58" s="41">
        <v>61.75</v>
      </c>
      <c r="Y58" s="41">
        <v>61.87</v>
      </c>
      <c r="Z58" s="41">
        <v>61.01</v>
      </c>
      <c r="AA58" s="41">
        <v>61.1</v>
      </c>
      <c r="AB58" s="104">
        <v>868300</v>
      </c>
      <c r="AC58" s="9">
        <v>60.8</v>
      </c>
      <c r="AD58" s="2">
        <f t="shared" si="0"/>
        <v>0.85999999999999943</v>
      </c>
      <c r="AE58" s="138">
        <f t="shared" si="1"/>
        <v>-1.9512981777132787E-2</v>
      </c>
    </row>
    <row r="59" spans="1:42" x14ac:dyDescent="0.25">
      <c r="O59" s="83">
        <v>0.94</v>
      </c>
      <c r="P59" s="83">
        <f t="shared" si="2"/>
        <v>55.638599999999997</v>
      </c>
      <c r="W59" s="123">
        <v>42450</v>
      </c>
      <c r="X59" s="41">
        <v>62.04</v>
      </c>
      <c r="Y59" s="41">
        <v>62.7</v>
      </c>
      <c r="Z59" s="41">
        <v>61.9</v>
      </c>
      <c r="AA59" s="41">
        <v>62.31</v>
      </c>
      <c r="AB59" s="104">
        <v>998100</v>
      </c>
      <c r="AC59" s="9">
        <v>62.01</v>
      </c>
      <c r="AD59" s="2">
        <f t="shared" si="0"/>
        <v>0.80000000000000426</v>
      </c>
      <c r="AE59" s="138">
        <f t="shared" si="1"/>
        <v>3.8853812530352805E-3</v>
      </c>
      <c r="AL59" s="246"/>
    </row>
    <row r="60" spans="1:42" x14ac:dyDescent="0.25">
      <c r="O60" s="83">
        <v>0.93</v>
      </c>
      <c r="P60" s="83">
        <f t="shared" si="2"/>
        <v>55.046700000000001</v>
      </c>
      <c r="W60" s="123">
        <v>42447</v>
      </c>
      <c r="X60" s="41">
        <v>62.87</v>
      </c>
      <c r="Y60" s="41">
        <v>63.3</v>
      </c>
      <c r="Z60" s="41">
        <v>62.05</v>
      </c>
      <c r="AA60" s="41">
        <v>62.07</v>
      </c>
      <c r="AB60" s="104">
        <v>1468100</v>
      </c>
      <c r="AC60" s="9">
        <v>61.77</v>
      </c>
      <c r="AD60" s="2">
        <f t="shared" si="0"/>
        <v>1.25</v>
      </c>
      <c r="AE60" s="138">
        <f t="shared" si="1"/>
        <v>-1.3416387158600829E-2</v>
      </c>
    </row>
    <row r="61" spans="1:42" x14ac:dyDescent="0.25">
      <c r="O61" s="83">
        <v>0.92</v>
      </c>
      <c r="P61" s="83">
        <f t="shared" si="2"/>
        <v>54.454799999999999</v>
      </c>
      <c r="W61" s="123">
        <v>42446</v>
      </c>
      <c r="X61" s="41">
        <v>61.36</v>
      </c>
      <c r="Y61" s="41">
        <v>63.13</v>
      </c>
      <c r="Z61" s="41">
        <v>61.15</v>
      </c>
      <c r="AA61" s="41">
        <v>62.92</v>
      </c>
      <c r="AB61" s="104">
        <v>1113300</v>
      </c>
      <c r="AC61" s="9">
        <v>62.61</v>
      </c>
      <c r="AD61" s="2">
        <f t="shared" si="0"/>
        <v>1.980000000000004</v>
      </c>
      <c r="AE61" s="138">
        <f t="shared" si="1"/>
        <v>3.214638971315531E-2</v>
      </c>
      <c r="AL61" s="246"/>
      <c r="AO61" s="246"/>
    </row>
    <row r="62" spans="1:42" x14ac:dyDescent="0.25">
      <c r="O62" s="83">
        <v>0.91</v>
      </c>
      <c r="P62" s="83">
        <f t="shared" si="2"/>
        <v>53.862899999999996</v>
      </c>
      <c r="W62" s="123">
        <v>42445</v>
      </c>
      <c r="X62" s="41">
        <v>60.48</v>
      </c>
      <c r="Y62" s="41">
        <v>61.15</v>
      </c>
      <c r="Z62" s="41">
        <v>60.05</v>
      </c>
      <c r="AA62" s="41">
        <v>60.96</v>
      </c>
      <c r="AB62" s="104">
        <v>1016400</v>
      </c>
      <c r="AC62" s="9">
        <v>60.66</v>
      </c>
      <c r="AD62" s="2">
        <f t="shared" si="0"/>
        <v>1.1000000000000014</v>
      </c>
      <c r="AE62" s="138">
        <f t="shared" si="1"/>
        <v>7.3065426768514907E-3</v>
      </c>
    </row>
    <row r="63" spans="1:42" x14ac:dyDescent="0.25">
      <c r="O63" s="83">
        <v>0.9</v>
      </c>
      <c r="P63" s="83">
        <f t="shared" si="2"/>
        <v>53.271000000000001</v>
      </c>
      <c r="W63" s="123">
        <v>42444</v>
      </c>
      <c r="X63" s="41">
        <v>59.61</v>
      </c>
      <c r="Y63" s="41">
        <v>60.53</v>
      </c>
      <c r="Z63" s="41">
        <v>59.41</v>
      </c>
      <c r="AA63" s="41">
        <v>60.51</v>
      </c>
      <c r="AB63" s="104">
        <v>1104000</v>
      </c>
      <c r="AC63" s="9">
        <v>60.22</v>
      </c>
      <c r="AD63" s="2">
        <f t="shared" si="0"/>
        <v>1.1200000000000045</v>
      </c>
      <c r="AE63" s="138">
        <f t="shared" si="1"/>
        <v>5.1744283091303966E-3</v>
      </c>
      <c r="AL63" s="246"/>
      <c r="AO63" s="246"/>
      <c r="AP63" s="246"/>
    </row>
    <row r="64" spans="1:42" x14ac:dyDescent="0.25">
      <c r="W64" s="123">
        <v>42443</v>
      </c>
      <c r="X64" s="41">
        <v>59.93</v>
      </c>
      <c r="Y64" s="41">
        <v>60.66</v>
      </c>
      <c r="Z64" s="41">
        <v>59.85</v>
      </c>
      <c r="AA64" s="41">
        <v>60.2</v>
      </c>
      <c r="AB64" s="104">
        <v>746800</v>
      </c>
      <c r="AC64" s="9">
        <v>59.91</v>
      </c>
      <c r="AD64" s="2">
        <f t="shared" si="0"/>
        <v>0.80999999999999517</v>
      </c>
      <c r="AE64" s="138">
        <f t="shared" si="1"/>
        <v>-2.82956058588546E-3</v>
      </c>
    </row>
    <row r="65" spans="23:41" x14ac:dyDescent="0.25">
      <c r="W65" s="123">
        <v>42440</v>
      </c>
      <c r="X65" s="41">
        <v>59.7</v>
      </c>
      <c r="Y65" s="41">
        <v>60.8</v>
      </c>
      <c r="Z65" s="41">
        <v>59.57</v>
      </c>
      <c r="AA65" s="41">
        <v>60.37</v>
      </c>
      <c r="AB65" s="104">
        <v>781000</v>
      </c>
      <c r="AC65" s="9">
        <v>60.08</v>
      </c>
      <c r="AD65" s="2">
        <f t="shared" si="0"/>
        <v>1.2299999999999969</v>
      </c>
      <c r="AE65" s="138">
        <f t="shared" si="1"/>
        <v>2.4032725413328793E-2</v>
      </c>
      <c r="AL65" s="246"/>
      <c r="AO65" s="246"/>
    </row>
    <row r="66" spans="23:41" x14ac:dyDescent="0.25">
      <c r="W66" s="123">
        <v>42439</v>
      </c>
      <c r="X66" s="41">
        <v>60.58</v>
      </c>
      <c r="Y66" s="41">
        <v>60.9</v>
      </c>
      <c r="Z66" s="41">
        <v>58.56</v>
      </c>
      <c r="AA66" s="41">
        <v>58.96</v>
      </c>
      <c r="AB66" s="104">
        <v>1166100</v>
      </c>
      <c r="AC66" s="9">
        <v>58.67</v>
      </c>
      <c r="AD66" s="2">
        <f t="shared" si="0"/>
        <v>2.3399999999999963</v>
      </c>
      <c r="AE66" s="138">
        <f t="shared" si="1"/>
        <v>-2.3468708388814874E-2</v>
      </c>
    </row>
    <row r="67" spans="23:41" x14ac:dyDescent="0.25">
      <c r="W67" s="123">
        <v>42438</v>
      </c>
      <c r="X67" s="41">
        <v>59.79</v>
      </c>
      <c r="Y67" s="41">
        <v>60.74</v>
      </c>
      <c r="Z67" s="41">
        <v>59.49</v>
      </c>
      <c r="AA67" s="41">
        <v>60.37</v>
      </c>
      <c r="AB67" s="104">
        <v>1138800</v>
      </c>
      <c r="AC67" s="9">
        <v>60.08</v>
      </c>
      <c r="AD67" s="2">
        <f>Y67-Z67</f>
        <v>1.25</v>
      </c>
      <c r="AE67" s="138">
        <f>AC67/AC68-1</f>
        <v>1.4522120905099634E-2</v>
      </c>
      <c r="AL67" s="246"/>
    </row>
    <row r="68" spans="23:41" x14ac:dyDescent="0.25">
      <c r="W68" s="123">
        <v>42437</v>
      </c>
      <c r="X68" s="41">
        <v>59.58</v>
      </c>
      <c r="Y68" s="41">
        <v>59.94</v>
      </c>
      <c r="Z68" s="41">
        <v>59.24</v>
      </c>
      <c r="AA68" s="41">
        <v>59.51</v>
      </c>
      <c r="AB68" s="104">
        <v>1057900</v>
      </c>
      <c r="AC68" s="9">
        <v>59.22</v>
      </c>
      <c r="AD68" s="2">
        <f>Y68-Z68</f>
        <v>0.69999999999999574</v>
      </c>
      <c r="AE68" s="138" t="e">
        <f>AC68/AC70-1</f>
        <v>#DIV/0!</v>
      </c>
    </row>
    <row r="69" spans="23:41" x14ac:dyDescent="0.25">
      <c r="W69" s="30">
        <v>42437</v>
      </c>
      <c r="X69" s="2" t="s">
        <v>214</v>
      </c>
      <c r="AB69" s="248"/>
    </row>
    <row r="70" spans="23:41" x14ac:dyDescent="0.25">
      <c r="W70" s="123" t="s">
        <v>123</v>
      </c>
      <c r="X70" s="41"/>
      <c r="Y70" s="41"/>
      <c r="Z70" s="41"/>
      <c r="AA70" s="41"/>
      <c r="AB70" s="104"/>
      <c r="AC70" s="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51" priority="39">
      <formula>Q12&gt;0</formula>
    </cfRule>
    <cfRule type="expression" dxfId="35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9" priority="33">
      <formula>F25&gt;0</formula>
    </cfRule>
    <cfRule type="expression" dxfId="348" priority="34">
      <formula>F25&lt;0</formula>
    </cfRule>
  </conditionalFormatting>
  <conditionalFormatting sqref="F30">
    <cfRule type="expression" dxfId="347" priority="31">
      <formula>F30&gt;0</formula>
    </cfRule>
    <cfRule type="expression" dxfId="346" priority="32">
      <formula>F30&lt;0</formula>
    </cfRule>
  </conditionalFormatting>
  <conditionalFormatting sqref="F31">
    <cfRule type="expression" dxfId="345" priority="29">
      <formula>F31&gt;0</formula>
    </cfRule>
    <cfRule type="expression" dxfId="344" priority="30">
      <formula>F31&lt;0</formula>
    </cfRule>
  </conditionalFormatting>
  <conditionalFormatting sqref="F32:F34">
    <cfRule type="expression" dxfId="343" priority="27">
      <formula>F32&gt;0</formula>
    </cfRule>
    <cfRule type="expression" dxfId="342" priority="28">
      <formula>F32&lt;0</formula>
    </cfRule>
  </conditionalFormatting>
  <conditionalFormatting sqref="H25:H29">
    <cfRule type="expression" dxfId="341" priority="25">
      <formula>H25&gt;0</formula>
    </cfRule>
    <cfRule type="expression" dxfId="340" priority="26">
      <formula>H25&lt;0</formula>
    </cfRule>
  </conditionalFormatting>
  <conditionalFormatting sqref="H30">
    <cfRule type="expression" dxfId="339" priority="23">
      <formula>H30&gt;0</formula>
    </cfRule>
    <cfRule type="expression" dxfId="338" priority="24">
      <formula>H30&lt;0</formula>
    </cfRule>
  </conditionalFormatting>
  <conditionalFormatting sqref="H31">
    <cfRule type="expression" dxfId="337" priority="21">
      <formula>H31&gt;0</formula>
    </cfRule>
    <cfRule type="expression" dxfId="336" priority="22">
      <formula>H31&lt;0</formula>
    </cfRule>
  </conditionalFormatting>
  <conditionalFormatting sqref="H32:H34">
    <cfRule type="expression" dxfId="335" priority="19">
      <formula>H32&gt;0</formula>
    </cfRule>
    <cfRule type="expression" dxfId="334" priority="20">
      <formula>H32&lt;0</formula>
    </cfRule>
  </conditionalFormatting>
  <conditionalFormatting sqref="F35">
    <cfRule type="expression" dxfId="333" priority="17">
      <formula>F35&gt;0</formula>
    </cfRule>
    <cfRule type="expression" dxfId="332" priority="18">
      <formula>F35&lt;0</formula>
    </cfRule>
  </conditionalFormatting>
  <conditionalFormatting sqref="H35">
    <cfRule type="expression" dxfId="331" priority="15">
      <formula>H35&gt;0</formula>
    </cfRule>
    <cfRule type="expression" dxfId="330" priority="16">
      <formula>H35&lt;0</formula>
    </cfRule>
  </conditionalFormatting>
  <conditionalFormatting sqref="F36">
    <cfRule type="expression" dxfId="329" priority="13">
      <formula>F36&gt;0</formula>
    </cfRule>
    <cfRule type="expression" dxfId="328" priority="14">
      <formula>F36&lt;0</formula>
    </cfRule>
  </conditionalFormatting>
  <conditionalFormatting sqref="H36">
    <cfRule type="expression" dxfId="327" priority="11">
      <formula>H36&gt;0</formula>
    </cfRule>
    <cfRule type="expression" dxfId="326" priority="12">
      <formula>H36&lt;0</formula>
    </cfRule>
  </conditionalFormatting>
  <conditionalFormatting sqref="H23:H24">
    <cfRule type="expression" dxfId="325" priority="5">
      <formula>H23&gt;0</formula>
    </cfRule>
    <cfRule type="expression" dxfId="324" priority="6">
      <formula>H23&lt;0</formula>
    </cfRule>
  </conditionalFormatting>
  <conditionalFormatting sqref="F23:F24">
    <cfRule type="expression" dxfId="323" priority="7">
      <formula>F23&gt;0</formula>
    </cfRule>
    <cfRule type="expression" dxfId="322" priority="8">
      <formula>F23&lt;0</formula>
    </cfRule>
  </conditionalFormatting>
  <conditionalFormatting sqref="Q7">
    <cfRule type="expression" dxfId="321" priority="3">
      <formula>Q7&gt;0</formula>
    </cfRule>
    <cfRule type="expression" dxfId="320" priority="4">
      <formula>Q7&lt;0</formula>
    </cfRule>
  </conditionalFormatting>
  <conditionalFormatting sqref="Q8">
    <cfRule type="expression" dxfId="319" priority="1">
      <formula>Q8&gt;0</formula>
    </cfRule>
    <cfRule type="expression" dxfId="3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193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42530</v>
      </c>
      <c r="X2" s="10">
        <v>49.65</v>
      </c>
      <c r="Y2" s="10">
        <v>49.68</v>
      </c>
      <c r="Z2" s="10">
        <v>48.85</v>
      </c>
      <c r="AA2" s="10">
        <v>49.14</v>
      </c>
      <c r="AB2" s="95">
        <v>19277500</v>
      </c>
      <c r="AC2" s="10">
        <v>49.14</v>
      </c>
      <c r="AD2" s="2">
        <f>Y2-Z2</f>
        <v>0.82999999999999829</v>
      </c>
      <c r="AE2" s="138">
        <f>AC2/AC3-1</f>
        <v>-1.7199999999999993E-2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46.438374999999965</v>
      </c>
      <c r="T3" s="121"/>
      <c r="W3" s="94">
        <v>42529</v>
      </c>
      <c r="X3" s="10">
        <v>50.25</v>
      </c>
      <c r="Y3" s="10">
        <v>50.44</v>
      </c>
      <c r="Z3" s="10">
        <v>49.74</v>
      </c>
      <c r="AA3" s="10">
        <v>50</v>
      </c>
      <c r="AB3" s="95">
        <v>18118700</v>
      </c>
      <c r="AC3" s="10">
        <v>50</v>
      </c>
      <c r="AD3" s="2">
        <f>Y3-Z3</f>
        <v>0.69999999999999574</v>
      </c>
      <c r="AE3" s="138">
        <f>AC3/AC4-1</f>
        <v>-5.3709966182614588E-3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48.34</v>
      </c>
      <c r="T4" s="121"/>
      <c r="W4" s="94">
        <v>42528</v>
      </c>
      <c r="X4" s="10">
        <v>50.73</v>
      </c>
      <c r="Y4" s="10">
        <v>50.73</v>
      </c>
      <c r="Z4" s="10">
        <v>50.27</v>
      </c>
      <c r="AA4" s="10">
        <v>50.27</v>
      </c>
      <c r="AB4" s="95">
        <v>15291700</v>
      </c>
      <c r="AC4" s="10">
        <v>50.27</v>
      </c>
      <c r="AD4" s="2">
        <f t="shared" ref="AD4:AD67" si="1">Y4-Z4</f>
        <v>0.45999999999999375</v>
      </c>
      <c r="AE4" s="138">
        <f t="shared" ref="AE4:AE67" si="2">AC4/AC5-1</f>
        <v>-4.3572984749454813E-3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3867.2000000000003</v>
      </c>
      <c r="W5" s="94">
        <v>42527</v>
      </c>
      <c r="X5" s="10">
        <v>50.24</v>
      </c>
      <c r="Y5" s="10">
        <v>50.87</v>
      </c>
      <c r="Z5" s="10">
        <v>50.19</v>
      </c>
      <c r="AA5" s="10">
        <v>50.49</v>
      </c>
      <c r="AB5" s="95">
        <v>14524300</v>
      </c>
      <c r="AC5" s="10">
        <v>50.49</v>
      </c>
      <c r="AD5" s="2">
        <f t="shared" si="1"/>
        <v>0.67999999999999972</v>
      </c>
      <c r="AE5" s="138">
        <f t="shared" si="2"/>
        <v>5.9772863120144404E-3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42524</v>
      </c>
      <c r="X6" s="10">
        <v>50.17</v>
      </c>
      <c r="Y6" s="10">
        <v>50.31</v>
      </c>
      <c r="Z6" s="10">
        <v>49.61</v>
      </c>
      <c r="AA6" s="10">
        <v>50.19</v>
      </c>
      <c r="AB6" s="95">
        <v>25314500</v>
      </c>
      <c r="AC6" s="10">
        <v>50.19</v>
      </c>
      <c r="AD6" s="2">
        <f t="shared" si="1"/>
        <v>0.70000000000000284</v>
      </c>
      <c r="AE6" s="138">
        <f t="shared" si="2"/>
        <v>-1.8000391312854691E-2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205</v>
      </c>
      <c r="P7"/>
      <c r="Q7" s="2">
        <f>Q10+Q8</f>
        <v>152.13000000000238</v>
      </c>
      <c r="R7" s="197"/>
      <c r="T7" s="85"/>
      <c r="W7" s="94">
        <v>42523</v>
      </c>
      <c r="X7" s="10">
        <v>50.96</v>
      </c>
      <c r="Y7" s="10">
        <v>51.11</v>
      </c>
      <c r="Z7" s="10">
        <v>50.71</v>
      </c>
      <c r="AA7" s="10">
        <v>51.11</v>
      </c>
      <c r="AB7" s="95">
        <v>14179600</v>
      </c>
      <c r="AC7" s="10">
        <v>51.11</v>
      </c>
      <c r="AD7" s="2">
        <f t="shared" si="1"/>
        <v>0.39999999999999858</v>
      </c>
      <c r="AE7" s="138">
        <f t="shared" si="2"/>
        <v>2.156862745098076E-3</v>
      </c>
      <c r="AK7" s="246"/>
      <c r="AN7" s="246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210</v>
      </c>
      <c r="Q8" s="2">
        <f>K18+M18-F18+Q2*Q4</f>
        <v>152.13000000000238</v>
      </c>
      <c r="W8" s="94">
        <v>42522</v>
      </c>
      <c r="X8" s="10">
        <v>50.26</v>
      </c>
      <c r="Y8" s="10">
        <v>51.04</v>
      </c>
      <c r="Z8" s="10">
        <v>50.17</v>
      </c>
      <c r="AA8" s="10">
        <v>51</v>
      </c>
      <c r="AB8" s="95">
        <v>16753200</v>
      </c>
      <c r="AC8" s="10">
        <v>51</v>
      </c>
      <c r="AD8" s="2">
        <f t="shared" si="1"/>
        <v>0.86999999999999744</v>
      </c>
      <c r="AE8" s="138">
        <f t="shared" si="2"/>
        <v>5.5205047318611644E-3</v>
      </c>
    </row>
    <row r="9" spans="1:40" x14ac:dyDescent="0.25">
      <c r="H9" s="72"/>
      <c r="O9" s="11" t="s">
        <v>282</v>
      </c>
      <c r="P9"/>
      <c r="Q9" s="138">
        <f>IF(Q2=0, 0, Q8/Q6)</f>
        <v>4.0949430293373341E-2</v>
      </c>
      <c r="W9" s="94">
        <v>42521</v>
      </c>
      <c r="X9" s="10">
        <v>51.02</v>
      </c>
      <c r="Y9" s="10">
        <v>51.19</v>
      </c>
      <c r="Z9" s="10">
        <v>50.49</v>
      </c>
      <c r="AA9" s="10">
        <v>50.72</v>
      </c>
      <c r="AB9" s="95">
        <v>18096000</v>
      </c>
      <c r="AC9" s="10">
        <v>50.72</v>
      </c>
      <c r="AD9" s="2">
        <f t="shared" si="1"/>
        <v>0.69999999999999574</v>
      </c>
      <c r="AE9" s="138">
        <f t="shared" si="2"/>
        <v>-2.5565388397247313E-3</v>
      </c>
      <c r="AK9" s="246"/>
      <c r="AN9" s="246"/>
    </row>
    <row r="10" spans="1:40" x14ac:dyDescent="0.25">
      <c r="O10" s="11" t="s">
        <v>281</v>
      </c>
      <c r="Q10" s="2">
        <v>0</v>
      </c>
      <c r="W10" s="94">
        <v>42517</v>
      </c>
      <c r="X10" s="10">
        <v>50.6</v>
      </c>
      <c r="Y10" s="10">
        <v>50.86</v>
      </c>
      <c r="Z10" s="10">
        <v>50.49</v>
      </c>
      <c r="AA10" s="10">
        <v>50.85</v>
      </c>
      <c r="AB10" s="95">
        <v>13428700</v>
      </c>
      <c r="AC10" s="10">
        <v>50.85</v>
      </c>
      <c r="AD10" s="2">
        <f t="shared" si="1"/>
        <v>0.36999999999999744</v>
      </c>
      <c r="AE10" s="138">
        <f t="shared" si="2"/>
        <v>5.9347181008901906E-3</v>
      </c>
    </row>
    <row r="11" spans="1:40" x14ac:dyDescent="0.25">
      <c r="O11" s="11" t="s">
        <v>197</v>
      </c>
      <c r="Q11" s="138">
        <f>IF(U58="N/A (N/A)", 0, VALUE(TRIM(CLEAN(MID(U58, FIND("(", U58)+1, 5)))))</f>
        <v>3.0099999999999998E-2</v>
      </c>
      <c r="W11" s="94">
        <v>42516</v>
      </c>
      <c r="X11" s="10">
        <v>50.52</v>
      </c>
      <c r="Y11" s="10">
        <v>50.66</v>
      </c>
      <c r="Z11" s="10">
        <v>50.4</v>
      </c>
      <c r="AA11" s="10">
        <v>50.55</v>
      </c>
      <c r="AB11" s="95">
        <v>14733900</v>
      </c>
      <c r="AC11" s="10">
        <v>50.55</v>
      </c>
      <c r="AD11" s="2">
        <f t="shared" si="1"/>
        <v>0.25999999999999801</v>
      </c>
      <c r="AE11" s="138">
        <f t="shared" si="2"/>
        <v>9.9009900990099098E-4</v>
      </c>
      <c r="AK11" s="246"/>
      <c r="AN11" s="246"/>
    </row>
    <row r="12" spans="1:40" x14ac:dyDescent="0.25">
      <c r="W12" s="94">
        <v>42515</v>
      </c>
      <c r="X12" s="10">
        <v>49.58</v>
      </c>
      <c r="Y12" s="10">
        <v>50.83</v>
      </c>
      <c r="Z12" s="10">
        <v>49.51</v>
      </c>
      <c r="AA12" s="10">
        <v>50.5</v>
      </c>
      <c r="AB12" s="95">
        <v>22478600</v>
      </c>
      <c r="AC12" s="10">
        <v>50.5</v>
      </c>
      <c r="AD12" s="2">
        <f t="shared" si="1"/>
        <v>1.3200000000000003</v>
      </c>
      <c r="AE12" s="138">
        <f t="shared" si="2"/>
        <v>2.6422764227642226E-2</v>
      </c>
    </row>
    <row r="13" spans="1:40" x14ac:dyDescent="0.25">
      <c r="W13" s="94">
        <v>42514</v>
      </c>
      <c r="X13" s="10">
        <v>49.05</v>
      </c>
      <c r="Y13" s="10">
        <v>49.37</v>
      </c>
      <c r="Z13" s="10">
        <v>48.69</v>
      </c>
      <c r="AA13" s="10">
        <v>49.2</v>
      </c>
      <c r="AB13" s="95">
        <v>16409400</v>
      </c>
      <c r="AC13" s="10">
        <v>49.2</v>
      </c>
      <c r="AD13" s="2">
        <f t="shared" si="1"/>
        <v>0.67999999999999972</v>
      </c>
      <c r="AE13" s="138">
        <f t="shared" si="2"/>
        <v>1.0266940451745477E-2</v>
      </c>
      <c r="AK13" s="246"/>
      <c r="AN13" s="246"/>
    </row>
    <row r="14" spans="1:40" x14ac:dyDescent="0.25">
      <c r="T14" s="84"/>
      <c r="U14" s="11"/>
      <c r="W14" s="94">
        <v>42513</v>
      </c>
      <c r="X14" s="10">
        <v>48.76</v>
      </c>
      <c r="Y14" s="10">
        <v>48.88</v>
      </c>
      <c r="Z14" s="10">
        <v>48.35</v>
      </c>
      <c r="AA14" s="10">
        <v>48.7</v>
      </c>
      <c r="AB14" s="95">
        <v>10428300</v>
      </c>
      <c r="AC14" s="10">
        <v>48.7</v>
      </c>
      <c r="AD14" s="2">
        <f t="shared" si="1"/>
        <v>0.53000000000000114</v>
      </c>
      <c r="AE14" s="138">
        <f t="shared" si="2"/>
        <v>-1.0256410256409554E-3</v>
      </c>
    </row>
    <row r="15" spans="1:40" x14ac:dyDescent="0.25">
      <c r="W15" s="94">
        <v>42510</v>
      </c>
      <c r="X15" s="10">
        <v>48.62</v>
      </c>
      <c r="Y15" s="10">
        <v>49.21</v>
      </c>
      <c r="Z15" s="10">
        <v>48.56</v>
      </c>
      <c r="AA15" s="10">
        <v>48.75</v>
      </c>
      <c r="AB15" s="95">
        <v>13219800</v>
      </c>
      <c r="AC15" s="10">
        <v>48.75</v>
      </c>
      <c r="AD15" s="2">
        <f t="shared" si="1"/>
        <v>0.64999999999999858</v>
      </c>
      <c r="AE15" s="138">
        <f t="shared" si="2"/>
        <v>7.6477883422900739E-3</v>
      </c>
      <c r="AK15" s="246"/>
      <c r="AN15" s="246"/>
    </row>
    <row r="16" spans="1:40" x14ac:dyDescent="0.25">
      <c r="W16" s="94">
        <v>42509</v>
      </c>
      <c r="X16" s="10">
        <v>48.44</v>
      </c>
      <c r="Y16" s="10">
        <v>48.96</v>
      </c>
      <c r="Z16" s="10">
        <v>48.16</v>
      </c>
      <c r="AA16" s="10">
        <v>48.38</v>
      </c>
      <c r="AB16" s="95">
        <v>13543000</v>
      </c>
      <c r="AC16" s="10">
        <v>48.38</v>
      </c>
      <c r="AD16" s="2">
        <f t="shared" si="1"/>
        <v>0.80000000000000426</v>
      </c>
      <c r="AE16" s="138">
        <f t="shared" si="2"/>
        <v>-5.5498458376155302E-3</v>
      </c>
    </row>
    <row r="17" spans="1:40" x14ac:dyDescent="0.25">
      <c r="H17" s="72"/>
      <c r="W17" s="94">
        <v>42508</v>
      </c>
      <c r="X17" s="10">
        <v>47.68</v>
      </c>
      <c r="Y17" s="10">
        <v>48.72</v>
      </c>
      <c r="Z17" s="10">
        <v>47.62</v>
      </c>
      <c r="AA17" s="10">
        <v>48.65</v>
      </c>
      <c r="AB17" s="95">
        <v>29983000</v>
      </c>
      <c r="AC17" s="10">
        <v>48.65</v>
      </c>
      <c r="AD17" s="2">
        <f t="shared" si="1"/>
        <v>1.1000000000000014</v>
      </c>
      <c r="AE17" s="138">
        <f t="shared" si="2"/>
        <v>2.1629567408651962E-2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42507</v>
      </c>
      <c r="X18" s="10">
        <v>48.14</v>
      </c>
      <c r="Y18" s="10">
        <v>48.17</v>
      </c>
      <c r="Z18" s="10">
        <v>47.55</v>
      </c>
      <c r="AA18" s="10">
        <v>47.62</v>
      </c>
      <c r="AB18" s="95">
        <v>21423400</v>
      </c>
      <c r="AC18" s="10">
        <v>47.62</v>
      </c>
      <c r="AD18" s="2">
        <f t="shared" si="1"/>
        <v>0.62000000000000455</v>
      </c>
      <c r="AE18" s="138">
        <f t="shared" si="2"/>
        <v>-1.3465920861819081E-2</v>
      </c>
    </row>
    <row r="19" spans="1:40" x14ac:dyDescent="0.25">
      <c r="W19" s="94">
        <v>42506</v>
      </c>
      <c r="X19" s="10">
        <v>48.12</v>
      </c>
      <c r="Y19" s="10">
        <v>48.63</v>
      </c>
      <c r="Z19" s="10">
        <v>47.94</v>
      </c>
      <c r="AA19" s="10">
        <v>48.27</v>
      </c>
      <c r="AB19" s="95">
        <v>19581200</v>
      </c>
      <c r="AC19" s="10">
        <v>48.27</v>
      </c>
      <c r="AD19" s="2">
        <f t="shared" si="1"/>
        <v>0.69000000000000483</v>
      </c>
      <c r="AE19" s="138">
        <f t="shared" si="2"/>
        <v>6.2189054726369264E-4</v>
      </c>
      <c r="AK19" s="246"/>
      <c r="AN19" s="246"/>
    </row>
    <row r="20" spans="1:40" x14ac:dyDescent="0.25">
      <c r="W20" s="94">
        <v>42503</v>
      </c>
      <c r="X20" s="10">
        <v>49.1</v>
      </c>
      <c r="Y20" s="10">
        <v>49.43</v>
      </c>
      <c r="Z20" s="10">
        <v>48.21</v>
      </c>
      <c r="AA20" s="10">
        <v>48.24</v>
      </c>
      <c r="AB20" s="95">
        <v>24987000</v>
      </c>
      <c r="AC20" s="10">
        <v>48.24</v>
      </c>
      <c r="AD20" s="2">
        <f t="shared" si="1"/>
        <v>1.2199999999999989</v>
      </c>
      <c r="AE20" s="138">
        <f t="shared" si="2"/>
        <v>-1.9512195121951237E-2</v>
      </c>
    </row>
    <row r="21" spans="1:40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2" t="s">
        <v>65</v>
      </c>
      <c r="G21" s="240" t="s">
        <v>159</v>
      </c>
      <c r="H21" s="240" t="s">
        <v>89</v>
      </c>
      <c r="I21" s="240" t="s">
        <v>165</v>
      </c>
      <c r="W21" s="94">
        <v>42502</v>
      </c>
      <c r="X21" s="10">
        <v>49.34</v>
      </c>
      <c r="Y21" s="10">
        <v>49.58</v>
      </c>
      <c r="Z21" s="10">
        <v>49.05</v>
      </c>
      <c r="AA21" s="10">
        <v>49.2</v>
      </c>
      <c r="AB21" s="95">
        <v>13566200</v>
      </c>
      <c r="AC21" s="10">
        <v>49.2</v>
      </c>
      <c r="AD21" s="2">
        <f t="shared" si="1"/>
        <v>0.53000000000000114</v>
      </c>
      <c r="AE21" s="138">
        <f t="shared" si="2"/>
        <v>2.4449877750611915E-3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3" si="3">C22*(E22-D22)</f>
        <v>-4.0000000000000568</v>
      </c>
      <c r="G22" s="40">
        <f t="shared" ref="G22:G43" si="4">D22*C22</f>
        <v>2020</v>
      </c>
      <c r="H22" s="243">
        <f t="shared" ref="H22:H43" si="5">(E22-D22)/D22</f>
        <v>-1.9801980198020084E-3</v>
      </c>
      <c r="I22" s="40"/>
      <c r="W22" s="94">
        <v>42501</v>
      </c>
      <c r="X22" s="10">
        <v>49.36</v>
      </c>
      <c r="Y22" s="10">
        <v>49.72</v>
      </c>
      <c r="Z22" s="10">
        <v>49.08</v>
      </c>
      <c r="AA22" s="10">
        <v>49.08</v>
      </c>
      <c r="AB22" s="95">
        <v>16638700</v>
      </c>
      <c r="AC22" s="10">
        <v>49.08</v>
      </c>
      <c r="AD22" s="2">
        <f t="shared" si="1"/>
        <v>0.64000000000000057</v>
      </c>
      <c r="AE22" s="138">
        <f t="shared" si="2"/>
        <v>-6.4777327935222617E-3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42500</v>
      </c>
      <c r="X23" s="10">
        <v>49</v>
      </c>
      <c r="Y23" s="10">
        <v>49.51</v>
      </c>
      <c r="Z23" s="10">
        <v>49</v>
      </c>
      <c r="AA23" s="10">
        <v>49.4</v>
      </c>
      <c r="AB23" s="95">
        <v>14187800</v>
      </c>
      <c r="AC23" s="10">
        <v>49.4</v>
      </c>
      <c r="AD23" s="2">
        <f t="shared" si="1"/>
        <v>0.50999999999999801</v>
      </c>
      <c r="AE23" s="138">
        <f t="shared" si="2"/>
        <v>1.0638297872340274E-2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212</v>
      </c>
      <c r="W24" s="94">
        <v>42499</v>
      </c>
      <c r="X24" s="10">
        <v>49.02</v>
      </c>
      <c r="Y24" s="10">
        <v>49.22</v>
      </c>
      <c r="Z24" s="10">
        <v>48.81</v>
      </c>
      <c r="AA24" s="10">
        <v>48.88</v>
      </c>
      <c r="AB24" s="95">
        <v>13723000</v>
      </c>
      <c r="AC24" s="10">
        <v>48.88</v>
      </c>
      <c r="AD24" s="2">
        <f t="shared" si="1"/>
        <v>0.40999999999999659</v>
      </c>
      <c r="AE24" s="138">
        <f t="shared" si="2"/>
        <v>-2.8559771521827759E-3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42496</v>
      </c>
      <c r="X25" s="10">
        <v>48.71</v>
      </c>
      <c r="Y25" s="10">
        <v>49.12</v>
      </c>
      <c r="Z25" s="10">
        <v>48.65</v>
      </c>
      <c r="AA25" s="10">
        <v>49.02</v>
      </c>
      <c r="AB25" s="95">
        <v>14153300</v>
      </c>
      <c r="AC25" s="10">
        <v>49.02</v>
      </c>
      <c r="AD25" s="2">
        <f t="shared" si="1"/>
        <v>0.46999999999999886</v>
      </c>
      <c r="AE25" s="138">
        <f t="shared" si="2"/>
        <v>1.225490196078427E-3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42495</v>
      </c>
      <c r="X26" s="10">
        <v>48.97</v>
      </c>
      <c r="Y26" s="10">
        <v>49.19</v>
      </c>
      <c r="Z26" s="10">
        <v>48.77</v>
      </c>
      <c r="AA26" s="10">
        <v>48.96</v>
      </c>
      <c r="AB26" s="95">
        <v>15953600</v>
      </c>
      <c r="AC26" s="10">
        <v>48.96</v>
      </c>
      <c r="AD26" s="2">
        <f t="shared" si="1"/>
        <v>0.4199999999999946</v>
      </c>
      <c r="AE26" s="138">
        <f t="shared" si="2"/>
        <v>4.08663669799747E-4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42494</v>
      </c>
      <c r="X27" s="10">
        <v>49.06</v>
      </c>
      <c r="Y27" s="10">
        <v>49.27</v>
      </c>
      <c r="Z27" s="10">
        <v>48.68</v>
      </c>
      <c r="AA27" s="10">
        <v>48.94</v>
      </c>
      <c r="AB27" s="95">
        <v>22402500</v>
      </c>
      <c r="AC27" s="10">
        <v>48.94</v>
      </c>
      <c r="AD27" s="2">
        <f t="shared" si="1"/>
        <v>0.59000000000000341</v>
      </c>
      <c r="AE27" s="138" t="e">
        <f t="shared" si="2"/>
        <v>#DIV/0!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42494</v>
      </c>
      <c r="X28" s="10" t="s">
        <v>215</v>
      </c>
      <c r="Y28" s="10"/>
      <c r="Z28" s="10"/>
      <c r="AA28" s="10"/>
      <c r="AB28" s="95"/>
      <c r="AC28" s="10"/>
      <c r="AD28" s="2">
        <f t="shared" si="1"/>
        <v>0</v>
      </c>
      <c r="AE28" s="138">
        <f t="shared" si="2"/>
        <v>-1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42493</v>
      </c>
      <c r="X29" s="10">
        <v>49.86</v>
      </c>
      <c r="Y29" s="10">
        <v>50.13</v>
      </c>
      <c r="Z29" s="10">
        <v>49.54</v>
      </c>
      <c r="AA29" s="10">
        <v>50</v>
      </c>
      <c r="AB29" s="95">
        <v>16246400</v>
      </c>
      <c r="AC29" s="10">
        <v>49.62</v>
      </c>
      <c r="AD29" s="2">
        <f t="shared" si="1"/>
        <v>0.59000000000000341</v>
      </c>
      <c r="AE29" s="138">
        <f t="shared" si="2"/>
        <v>-1.1750647281418058E-2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42492</v>
      </c>
      <c r="X30" s="10">
        <v>50.28</v>
      </c>
      <c r="Y30" s="10">
        <v>50.7</v>
      </c>
      <c r="Z30" s="10">
        <v>50.15</v>
      </c>
      <c r="AA30" s="10">
        <v>50.59</v>
      </c>
      <c r="AB30" s="95">
        <v>14780300</v>
      </c>
      <c r="AC30" s="10">
        <v>50.21</v>
      </c>
      <c r="AD30" s="2">
        <f t="shared" si="1"/>
        <v>0.55000000000000426</v>
      </c>
      <c r="AE30" s="138">
        <f t="shared" si="2"/>
        <v>1.229838709677411E-2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42489</v>
      </c>
      <c r="X31" s="10">
        <v>50.46</v>
      </c>
      <c r="Y31" s="10">
        <v>50.46</v>
      </c>
      <c r="Z31" s="10">
        <v>49.68</v>
      </c>
      <c r="AA31" s="10">
        <v>49.98</v>
      </c>
      <c r="AB31" s="95">
        <v>17887000</v>
      </c>
      <c r="AC31" s="10">
        <v>49.6</v>
      </c>
      <c r="AD31" s="2">
        <f t="shared" si="1"/>
        <v>0.78000000000000114</v>
      </c>
      <c r="AE31" s="138">
        <f t="shared" si="2"/>
        <v>-8.5948430941434895E-3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42488</v>
      </c>
      <c r="X32" s="10">
        <v>50.51</v>
      </c>
      <c r="Y32" s="10">
        <v>50.93</v>
      </c>
      <c r="Z32" s="10">
        <v>50.2</v>
      </c>
      <c r="AA32" s="10">
        <v>50.41</v>
      </c>
      <c r="AB32" s="95">
        <v>15506300</v>
      </c>
      <c r="AC32" s="10">
        <v>50.03</v>
      </c>
      <c r="AD32" s="2">
        <f t="shared" si="1"/>
        <v>0.72999999999999687</v>
      </c>
      <c r="AE32" s="138">
        <f t="shared" si="2"/>
        <v>-1.0091017016224724E-2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42487</v>
      </c>
      <c r="X33" s="10">
        <v>50.87</v>
      </c>
      <c r="Y33" s="10">
        <v>51.41</v>
      </c>
      <c r="Z33" s="10">
        <v>50.72</v>
      </c>
      <c r="AA33" s="10">
        <v>50.93</v>
      </c>
      <c r="AB33" s="95">
        <v>15342700</v>
      </c>
      <c r="AC33" s="10">
        <v>50.54</v>
      </c>
      <c r="AD33" s="2">
        <f t="shared" si="1"/>
        <v>0.68999999999999773</v>
      </c>
      <c r="AE33" s="138">
        <f t="shared" si="2"/>
        <v>1.9790223629523318E-4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42486</v>
      </c>
      <c r="X34" s="10">
        <v>50.51</v>
      </c>
      <c r="Y34" s="10">
        <v>50.99</v>
      </c>
      <c r="Z34" s="10">
        <v>50.45</v>
      </c>
      <c r="AA34" s="10">
        <v>50.92</v>
      </c>
      <c r="AB34" s="95">
        <v>13333500</v>
      </c>
      <c r="AC34" s="10">
        <v>50.53</v>
      </c>
      <c r="AD34" s="2">
        <f t="shared" si="1"/>
        <v>0.53999999999999915</v>
      </c>
      <c r="AE34" s="138">
        <f t="shared" si="2"/>
        <v>7.9792539397565143E-3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42485</v>
      </c>
      <c r="X35" s="10">
        <v>50.31</v>
      </c>
      <c r="Y35" s="10">
        <v>50.6</v>
      </c>
      <c r="Z35" s="10">
        <v>50.12</v>
      </c>
      <c r="AA35" s="10">
        <v>50.51</v>
      </c>
      <c r="AB35" s="95">
        <v>11689100</v>
      </c>
      <c r="AC35" s="10">
        <v>50.13</v>
      </c>
      <c r="AD35" s="2">
        <f t="shared" si="1"/>
        <v>0.48000000000000398</v>
      </c>
      <c r="AE35" s="138">
        <f t="shared" si="2"/>
        <v>-2.1894904458598097E-3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42482</v>
      </c>
      <c r="X36" s="10">
        <v>50.05</v>
      </c>
      <c r="Y36" s="10">
        <v>50.74</v>
      </c>
      <c r="Z36" s="10">
        <v>50.05</v>
      </c>
      <c r="AA36" s="10">
        <v>50.62</v>
      </c>
      <c r="AB36" s="95">
        <v>16365700</v>
      </c>
      <c r="AC36" s="10">
        <v>50.24</v>
      </c>
      <c r="AD36" s="2">
        <f t="shared" si="1"/>
        <v>0.69000000000000483</v>
      </c>
      <c r="AE36" s="138">
        <f t="shared" si="2"/>
        <v>1.1475739883229252E-2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42481</v>
      </c>
      <c r="X37" s="10">
        <v>50.55</v>
      </c>
      <c r="Y37" s="10">
        <v>50.78</v>
      </c>
      <c r="Z37" s="10">
        <v>49.93</v>
      </c>
      <c r="AA37" s="10">
        <v>50.05</v>
      </c>
      <c r="AB37" s="95">
        <v>20255400</v>
      </c>
      <c r="AC37" s="10">
        <v>49.67</v>
      </c>
      <c r="AD37" s="2">
        <f t="shared" si="1"/>
        <v>0.85000000000000142</v>
      </c>
      <c r="AE37" s="138">
        <f t="shared" si="2"/>
        <v>-7.9888156580786296E-3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42480</v>
      </c>
      <c r="X38" s="10">
        <v>49.98</v>
      </c>
      <c r="Y38" s="10">
        <v>50.52</v>
      </c>
      <c r="Z38" s="10">
        <v>49.76</v>
      </c>
      <c r="AA38" s="10">
        <v>50.45</v>
      </c>
      <c r="AB38" s="95">
        <v>22647700</v>
      </c>
      <c r="AC38" s="10">
        <v>50.07</v>
      </c>
      <c r="AD38" s="2">
        <f t="shared" si="1"/>
        <v>0.76000000000000512</v>
      </c>
      <c r="AE38" s="138">
        <f t="shared" si="2"/>
        <v>1.1515151515151478E-2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0" t="s">
        <v>78</v>
      </c>
      <c r="Q39" s="470"/>
      <c r="R39" s="34"/>
      <c r="W39" s="94">
        <v>42479</v>
      </c>
      <c r="X39" s="10">
        <v>49.01</v>
      </c>
      <c r="Y39" s="10">
        <v>49.92</v>
      </c>
      <c r="Z39" s="10">
        <v>48.98</v>
      </c>
      <c r="AA39" s="10">
        <v>49.88</v>
      </c>
      <c r="AB39" s="95">
        <v>18673400</v>
      </c>
      <c r="AC39" s="10">
        <v>49.5</v>
      </c>
      <c r="AD39" s="2">
        <f t="shared" si="1"/>
        <v>0.94000000000000483</v>
      </c>
      <c r="AE39" s="138">
        <f t="shared" si="2"/>
        <v>2.1250257891479274E-2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53.174000000000007</v>
      </c>
      <c r="R40" s="34"/>
      <c r="W40" s="94">
        <v>42478</v>
      </c>
      <c r="X40" s="10">
        <v>48.25</v>
      </c>
      <c r="Y40" s="10">
        <v>48.88</v>
      </c>
      <c r="Z40" s="10">
        <v>47.91</v>
      </c>
      <c r="AA40" s="10">
        <v>48.84</v>
      </c>
      <c r="AB40" s="95">
        <v>18225800</v>
      </c>
      <c r="AC40" s="10">
        <v>48.47</v>
      </c>
      <c r="AD40" s="2">
        <f t="shared" si="1"/>
        <v>0.97000000000000597</v>
      </c>
      <c r="AE40" s="138">
        <f t="shared" si="2"/>
        <v>1.2322472848788513E-2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52.690600000000011</v>
      </c>
      <c r="R41" s="34"/>
      <c r="W41" s="94">
        <v>42475</v>
      </c>
      <c r="X41" s="10">
        <v>48.62</v>
      </c>
      <c r="Y41" s="10">
        <v>48.94</v>
      </c>
      <c r="Z41" s="10">
        <v>48.06</v>
      </c>
      <c r="AA41" s="10">
        <v>48.25</v>
      </c>
      <c r="AB41" s="95">
        <v>24885200</v>
      </c>
      <c r="AC41" s="10">
        <v>47.88</v>
      </c>
      <c r="AD41" s="2">
        <f t="shared" si="1"/>
        <v>0.87999999999999545</v>
      </c>
      <c r="AE41" s="138">
        <f t="shared" si="2"/>
        <v>-1.1152416356877359E-2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52.207200000000007</v>
      </c>
      <c r="R42" s="34"/>
      <c r="T42" s="91" t="s">
        <v>114</v>
      </c>
      <c r="W42" s="94">
        <v>42474</v>
      </c>
      <c r="X42" s="10">
        <v>48.3</v>
      </c>
      <c r="Y42" s="10">
        <v>49.3</v>
      </c>
      <c r="Z42" s="10">
        <v>48.17</v>
      </c>
      <c r="AA42" s="10">
        <v>48.79</v>
      </c>
      <c r="AB42" s="95">
        <v>30067900</v>
      </c>
      <c r="AC42" s="10">
        <v>48.42</v>
      </c>
      <c r="AD42" s="2">
        <f t="shared" si="1"/>
        <v>1.1299999999999955</v>
      </c>
      <c r="AE42" s="138">
        <f t="shared" si="2"/>
        <v>-4.9321824907520018E-3</v>
      </c>
    </row>
    <row r="43" spans="2:31" ht="15.75" thickTop="1" x14ac:dyDescent="0.25">
      <c r="B43" s="201">
        <v>42531</v>
      </c>
      <c r="C43" s="10">
        <v>80</v>
      </c>
      <c r="D43" s="210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3">
        <f t="shared" si="5"/>
        <v>4.0948869900771817E-2</v>
      </c>
      <c r="I43" s="40"/>
      <c r="O43" s="2"/>
      <c r="P43" s="83">
        <v>1.07</v>
      </c>
      <c r="Q43" s="83">
        <f t="shared" si="6"/>
        <v>51.723800000000004</v>
      </c>
      <c r="R43" s="83"/>
      <c r="T43" s="97" t="s">
        <v>99</v>
      </c>
      <c r="U43" s="98">
        <v>50</v>
      </c>
      <c r="W43" s="94">
        <v>42473</v>
      </c>
      <c r="X43" s="10">
        <v>48.29</v>
      </c>
      <c r="Y43" s="10">
        <v>49.25</v>
      </c>
      <c r="Z43" s="10">
        <v>48.27</v>
      </c>
      <c r="AA43" s="10">
        <v>49.03</v>
      </c>
      <c r="AB43" s="95">
        <v>26311900</v>
      </c>
      <c r="AC43" s="10">
        <v>48.66</v>
      </c>
      <c r="AD43" s="2">
        <f t="shared" si="1"/>
        <v>0.97999999999999687</v>
      </c>
      <c r="AE43" s="138">
        <f t="shared" si="2"/>
        <v>2.6365745623286196E-2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6"/>
        <v>51.240400000000008</v>
      </c>
      <c r="R44" s="83"/>
      <c r="T44" s="87" t="s">
        <v>100</v>
      </c>
      <c r="U44" s="88">
        <v>49.65</v>
      </c>
      <c r="W44" s="94">
        <v>42472</v>
      </c>
      <c r="X44" s="10">
        <v>47.14</v>
      </c>
      <c r="Y44" s="10">
        <v>47.83</v>
      </c>
      <c r="Z44" s="10">
        <v>46.95</v>
      </c>
      <c r="AA44" s="10">
        <v>47.77</v>
      </c>
      <c r="AB44" s="95">
        <v>18772600</v>
      </c>
      <c r="AC44" s="10">
        <v>47.41</v>
      </c>
      <c r="AD44" s="2">
        <f t="shared" si="1"/>
        <v>0.87999999999999545</v>
      </c>
      <c r="AE44" s="138">
        <f t="shared" si="2"/>
        <v>1.5856010284979627E-2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50.757000000000005</v>
      </c>
      <c r="R45" s="83"/>
      <c r="T45" s="87" t="s">
        <v>101</v>
      </c>
      <c r="U45" s="88" t="s">
        <v>483</v>
      </c>
      <c r="W45" s="94">
        <v>42471</v>
      </c>
      <c r="X45" s="10">
        <v>47.11</v>
      </c>
      <c r="Y45" s="10">
        <v>47.71</v>
      </c>
      <c r="Z45" s="10">
        <v>47</v>
      </c>
      <c r="AA45" s="10">
        <v>47.03</v>
      </c>
      <c r="AB45" s="95">
        <v>15113500</v>
      </c>
      <c r="AC45" s="10">
        <v>46.67</v>
      </c>
      <c r="AD45" s="2">
        <f t="shared" si="1"/>
        <v>0.71000000000000085</v>
      </c>
      <c r="AE45" s="138">
        <f t="shared" si="2"/>
        <v>-8.5634767715692117E-4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50.273600000000002</v>
      </c>
      <c r="R46" s="83"/>
      <c r="T46" s="87" t="s">
        <v>102</v>
      </c>
      <c r="U46" s="88" t="s">
        <v>484</v>
      </c>
      <c r="W46" s="94">
        <v>42468</v>
      </c>
      <c r="X46" s="10">
        <v>47.35</v>
      </c>
      <c r="Y46" s="10">
        <v>47.65</v>
      </c>
      <c r="Z46" s="10">
        <v>46.97</v>
      </c>
      <c r="AA46" s="10">
        <v>47.07</v>
      </c>
      <c r="AB46" s="95">
        <v>12236500</v>
      </c>
      <c r="AC46" s="10">
        <v>46.71</v>
      </c>
      <c r="AD46" s="2">
        <f t="shared" si="1"/>
        <v>0.67999999999999972</v>
      </c>
      <c r="AE46" s="138">
        <f t="shared" si="2"/>
        <v>3.0062271848829702E-3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49.790200000000006</v>
      </c>
      <c r="R47" s="83"/>
      <c r="T47" s="87" t="s">
        <v>103</v>
      </c>
      <c r="U47" s="88">
        <v>54.8</v>
      </c>
      <c r="W47" s="94">
        <v>42467</v>
      </c>
      <c r="X47" s="10">
        <v>47.71</v>
      </c>
      <c r="Y47" s="10">
        <v>47.78</v>
      </c>
      <c r="Z47" s="10">
        <v>46.62</v>
      </c>
      <c r="AA47" s="10">
        <v>46.93</v>
      </c>
      <c r="AB47" s="95">
        <v>17593100</v>
      </c>
      <c r="AC47" s="10">
        <v>46.57</v>
      </c>
      <c r="AD47" s="2">
        <f t="shared" si="1"/>
        <v>1.1600000000000037</v>
      </c>
      <c r="AE47" s="138">
        <f t="shared" si="2"/>
        <v>-2.3894361769021155E-2</v>
      </c>
    </row>
    <row r="48" spans="2:31" x14ac:dyDescent="0.25">
      <c r="O48" s="2"/>
      <c r="P48" s="83">
        <v>1.02</v>
      </c>
      <c r="Q48" s="83">
        <f t="shared" si="6"/>
        <v>49.306800000000003</v>
      </c>
      <c r="R48" s="83"/>
      <c r="T48" s="87" t="s">
        <v>104</v>
      </c>
      <c r="U48" s="88">
        <v>0.891459</v>
      </c>
      <c r="W48" s="94">
        <v>42466</v>
      </c>
      <c r="X48" s="10">
        <v>47.39</v>
      </c>
      <c r="Y48" s="10">
        <v>48.13</v>
      </c>
      <c r="Z48" s="10">
        <v>47.22</v>
      </c>
      <c r="AA48" s="10">
        <v>48.08</v>
      </c>
      <c r="AB48" s="95">
        <v>17214400</v>
      </c>
      <c r="AC48" s="10">
        <v>47.71</v>
      </c>
      <c r="AD48" s="2">
        <f t="shared" si="1"/>
        <v>0.91000000000000369</v>
      </c>
      <c r="AE48" s="138">
        <f t="shared" si="2"/>
        <v>1.1876988335100869E-2</v>
      </c>
    </row>
    <row r="49" spans="15:31" x14ac:dyDescent="0.25">
      <c r="O49" s="2"/>
      <c r="P49" s="83">
        <v>1.01</v>
      </c>
      <c r="Q49" s="83">
        <f t="shared" si="6"/>
        <v>48.823400000000007</v>
      </c>
      <c r="R49" s="83"/>
      <c r="T49" s="87" t="s">
        <v>105</v>
      </c>
      <c r="U49" s="89" t="s">
        <v>242</v>
      </c>
      <c r="W49" s="94">
        <v>42465</v>
      </c>
      <c r="X49" s="10">
        <v>48.08</v>
      </c>
      <c r="Y49" s="10">
        <v>48.09</v>
      </c>
      <c r="Z49" s="10">
        <v>47.46</v>
      </c>
      <c r="AA49" s="10">
        <v>47.51</v>
      </c>
      <c r="AB49" s="95">
        <v>18297700</v>
      </c>
      <c r="AC49" s="10">
        <v>47.15</v>
      </c>
      <c r="AD49" s="2">
        <f t="shared" si="1"/>
        <v>0.63000000000000256</v>
      </c>
      <c r="AE49" s="138">
        <f t="shared" si="2"/>
        <v>-2.0361520880947559E-2</v>
      </c>
    </row>
    <row r="50" spans="15:31" x14ac:dyDescent="0.25">
      <c r="O50" s="2"/>
      <c r="P50" s="83">
        <v>1</v>
      </c>
      <c r="Q50" s="83">
        <f t="shared" si="6"/>
        <v>48.34</v>
      </c>
      <c r="R50" s="83"/>
      <c r="T50" s="87"/>
      <c r="U50" s="88"/>
      <c r="W50" s="94">
        <v>42464</v>
      </c>
      <c r="X50" s="10">
        <v>48.42</v>
      </c>
      <c r="Y50" s="10">
        <v>48.67</v>
      </c>
      <c r="Z50" s="10">
        <v>48.2</v>
      </c>
      <c r="AA50" s="10">
        <v>48.5</v>
      </c>
      <c r="AB50" s="95">
        <v>12110200</v>
      </c>
      <c r="AC50" s="10">
        <v>48.13</v>
      </c>
      <c r="AD50" s="2">
        <f t="shared" si="1"/>
        <v>0.46999999999999886</v>
      </c>
      <c r="AE50" s="138">
        <f t="shared" si="2"/>
        <v>1.0399334442596775E-3</v>
      </c>
    </row>
    <row r="51" spans="15:31" x14ac:dyDescent="0.25">
      <c r="O51" s="2"/>
      <c r="P51" s="83">
        <v>0.99</v>
      </c>
      <c r="Q51" s="83">
        <f t="shared" si="6"/>
        <v>47.8566</v>
      </c>
      <c r="R51" s="83"/>
      <c r="T51" s="87" t="s">
        <v>106</v>
      </c>
      <c r="U51" s="88" t="s">
        <v>485</v>
      </c>
      <c r="W51" s="94">
        <v>42461</v>
      </c>
      <c r="X51" s="10">
        <v>48.23</v>
      </c>
      <c r="Y51" s="10">
        <v>48.58</v>
      </c>
      <c r="Z51" s="10">
        <v>47.78</v>
      </c>
      <c r="AA51" s="10">
        <v>48.45</v>
      </c>
      <c r="AB51" s="95">
        <v>14321400</v>
      </c>
      <c r="AC51" s="10">
        <v>48.08</v>
      </c>
      <c r="AD51" s="2">
        <f t="shared" si="1"/>
        <v>0.79999999999999716</v>
      </c>
      <c r="AE51" s="138">
        <f t="shared" si="2"/>
        <v>1.8753907063970843E-3</v>
      </c>
    </row>
    <row r="52" spans="15:31" x14ac:dyDescent="0.25">
      <c r="O52" s="2"/>
      <c r="P52" s="83">
        <v>0.98</v>
      </c>
      <c r="Q52" s="83">
        <f t="shared" si="6"/>
        <v>47.373200000000004</v>
      </c>
      <c r="R52" s="83"/>
      <c r="T52" s="87" t="s">
        <v>107</v>
      </c>
      <c r="U52" s="88" t="s">
        <v>204</v>
      </c>
      <c r="W52" s="94">
        <v>42460</v>
      </c>
      <c r="X52" s="10">
        <v>48.6</v>
      </c>
      <c r="Y52" s="10">
        <v>48.84</v>
      </c>
      <c r="Z52" s="10">
        <v>48.27</v>
      </c>
      <c r="AA52" s="10">
        <v>48.36</v>
      </c>
      <c r="AB52" s="95">
        <v>16397600</v>
      </c>
      <c r="AC52" s="10">
        <v>47.99</v>
      </c>
      <c r="AD52" s="2">
        <f t="shared" si="1"/>
        <v>0.57000000000000028</v>
      </c>
      <c r="AE52" s="138">
        <f t="shared" si="2"/>
        <v>-6.0066280033139741E-3</v>
      </c>
    </row>
    <row r="53" spans="15:31" x14ac:dyDescent="0.25">
      <c r="O53" s="2"/>
      <c r="P53" s="83">
        <v>0.97</v>
      </c>
      <c r="Q53" s="83">
        <f t="shared" si="6"/>
        <v>46.889800000000001</v>
      </c>
      <c r="R53" s="83"/>
      <c r="T53" s="87" t="s">
        <v>108</v>
      </c>
      <c r="U53" s="90">
        <v>19467013</v>
      </c>
      <c r="W53" s="94">
        <v>42459</v>
      </c>
      <c r="X53" s="10">
        <v>48.4</v>
      </c>
      <c r="Y53" s="10">
        <v>49.16</v>
      </c>
      <c r="Z53" s="10">
        <v>48.15</v>
      </c>
      <c r="AA53" s="10">
        <v>48.65</v>
      </c>
      <c r="AB53" s="95">
        <v>16794200</v>
      </c>
      <c r="AC53" s="10">
        <v>48.28</v>
      </c>
      <c r="AD53" s="2">
        <f t="shared" si="1"/>
        <v>1.009999999999998</v>
      </c>
      <c r="AE53" s="138">
        <f t="shared" si="2"/>
        <v>1.2583892617449743E-2</v>
      </c>
    </row>
    <row r="54" spans="15:31" x14ac:dyDescent="0.25">
      <c r="O54" s="2"/>
      <c r="P54" s="83">
        <v>0.96</v>
      </c>
      <c r="Q54" s="83">
        <f t="shared" si="6"/>
        <v>46.406400000000005</v>
      </c>
      <c r="R54" s="83"/>
      <c r="T54" s="87" t="s">
        <v>111</v>
      </c>
      <c r="U54" s="90">
        <v>17710300</v>
      </c>
      <c r="W54" s="94">
        <v>42458</v>
      </c>
      <c r="X54" s="10">
        <v>48.62</v>
      </c>
      <c r="Y54" s="10">
        <v>48.65</v>
      </c>
      <c r="Z54" s="10">
        <v>47.84</v>
      </c>
      <c r="AA54" s="10">
        <v>48.05</v>
      </c>
      <c r="AB54" s="95">
        <v>24459500</v>
      </c>
      <c r="AC54" s="10">
        <v>47.68</v>
      </c>
      <c r="AD54" s="2">
        <f t="shared" si="1"/>
        <v>0.80999999999999517</v>
      </c>
      <c r="AE54" s="138">
        <f t="shared" si="2"/>
        <v>-1.3449203393337439E-2</v>
      </c>
    </row>
    <row r="55" spans="15:31" x14ac:dyDescent="0.25">
      <c r="O55" s="2"/>
      <c r="P55" s="83">
        <v>0.95</v>
      </c>
      <c r="Q55" s="83">
        <f t="shared" si="6"/>
        <v>45.923000000000002</v>
      </c>
      <c r="R55" s="83"/>
      <c r="T55" s="87" t="s">
        <v>109</v>
      </c>
      <c r="U55" s="88" t="s">
        <v>486</v>
      </c>
      <c r="W55" s="94">
        <v>42457</v>
      </c>
      <c r="X55" s="10">
        <v>49.04</v>
      </c>
      <c r="Y55" s="10">
        <v>49.04</v>
      </c>
      <c r="Z55" s="10">
        <v>48.55</v>
      </c>
      <c r="AA55" s="10">
        <v>48.7</v>
      </c>
      <c r="AB55" s="95">
        <v>18478100</v>
      </c>
      <c r="AC55" s="10">
        <v>48.33</v>
      </c>
      <c r="AD55" s="2">
        <f t="shared" si="1"/>
        <v>0.49000000000000199</v>
      </c>
      <c r="AE55" s="138">
        <f>AC55/AC56-1</f>
        <v>-4.1211621677313959E-3</v>
      </c>
    </row>
    <row r="56" spans="15:31" x14ac:dyDescent="0.25">
      <c r="O56" s="2"/>
      <c r="P56" s="83">
        <v>0.94</v>
      </c>
      <c r="Q56" s="83">
        <f t="shared" si="6"/>
        <v>45.439599999999999</v>
      </c>
      <c r="R56" s="83"/>
      <c r="T56" s="87" t="s">
        <v>112</v>
      </c>
      <c r="U56" s="88">
        <v>12.07</v>
      </c>
      <c r="W56" s="94">
        <v>42453</v>
      </c>
      <c r="X56" s="10">
        <v>49.02</v>
      </c>
      <c r="Y56" s="10">
        <v>49.08</v>
      </c>
      <c r="Z56" s="10">
        <v>48.52</v>
      </c>
      <c r="AA56" s="10">
        <v>48.9</v>
      </c>
      <c r="AB56" s="95">
        <v>20871100</v>
      </c>
      <c r="AC56" s="10">
        <v>48.53</v>
      </c>
      <c r="AD56" s="2">
        <f t="shared" si="1"/>
        <v>0.55999999999999517</v>
      </c>
      <c r="AE56" s="138">
        <f t="shared" si="2"/>
        <v>-1.7213446739570704E-2</v>
      </c>
    </row>
    <row r="57" spans="15:31" x14ac:dyDescent="0.25">
      <c r="O57" s="2"/>
      <c r="P57" s="83">
        <v>0.93</v>
      </c>
      <c r="Q57" s="83">
        <f t="shared" si="6"/>
        <v>44.956200000000003</v>
      </c>
      <c r="R57" s="83"/>
      <c r="T57" s="87" t="s">
        <v>113</v>
      </c>
      <c r="U57" s="88">
        <v>4.07</v>
      </c>
      <c r="W57" s="94">
        <v>42452</v>
      </c>
      <c r="X57" s="10">
        <v>50.18</v>
      </c>
      <c r="Y57" s="10">
        <v>50.33</v>
      </c>
      <c r="Z57" s="10">
        <v>49.7</v>
      </c>
      <c r="AA57" s="10">
        <v>49.76</v>
      </c>
      <c r="AB57" s="95">
        <v>13648100</v>
      </c>
      <c r="AC57" s="10">
        <v>49.38</v>
      </c>
      <c r="AD57" s="2">
        <f t="shared" si="1"/>
        <v>0.62999999999999545</v>
      </c>
      <c r="AE57" s="138">
        <f t="shared" si="2"/>
        <v>-1.2202440488097599E-2</v>
      </c>
    </row>
    <row r="58" spans="15:31" x14ac:dyDescent="0.25">
      <c r="O58" s="2"/>
      <c r="P58" s="83">
        <v>0.92</v>
      </c>
      <c r="Q58" s="83">
        <f t="shared" si="6"/>
        <v>44.472800000000007</v>
      </c>
      <c r="R58" s="83"/>
      <c r="T58" s="87" t="s">
        <v>110</v>
      </c>
      <c r="U58" s="88" t="s">
        <v>487</v>
      </c>
      <c r="W58" s="94">
        <v>42451</v>
      </c>
      <c r="X58" s="10">
        <v>50.21</v>
      </c>
      <c r="Y58" s="10">
        <v>50.58</v>
      </c>
      <c r="Z58" s="10">
        <v>50</v>
      </c>
      <c r="AA58" s="10">
        <v>50.37</v>
      </c>
      <c r="AB58" s="95">
        <v>13907000</v>
      </c>
      <c r="AC58" s="10">
        <v>49.99</v>
      </c>
      <c r="AD58" s="2">
        <f t="shared" si="1"/>
        <v>0.57999999999999829</v>
      </c>
      <c r="AE58" s="138">
        <f t="shared" si="2"/>
        <v>-5.7677008750994796E-3</v>
      </c>
    </row>
    <row r="59" spans="15:31" x14ac:dyDescent="0.25">
      <c r="O59" s="2"/>
      <c r="P59" s="83">
        <v>0.91</v>
      </c>
      <c r="Q59" s="83">
        <f t="shared" si="6"/>
        <v>43.989400000000003</v>
      </c>
      <c r="R59" s="83"/>
      <c r="W59" s="94">
        <v>42450</v>
      </c>
      <c r="X59" s="10">
        <v>50.5</v>
      </c>
      <c r="Y59" s="10">
        <v>50.75</v>
      </c>
      <c r="Z59" s="10">
        <v>50.17</v>
      </c>
      <c r="AA59" s="10">
        <v>50.67</v>
      </c>
      <c r="AB59" s="95">
        <v>13543200</v>
      </c>
      <c r="AC59" s="10">
        <v>50.28</v>
      </c>
      <c r="AD59" s="2">
        <f t="shared" si="1"/>
        <v>0.57999999999999829</v>
      </c>
      <c r="AE59" s="138">
        <f t="shared" si="2"/>
        <v>2.3923444976077235E-3</v>
      </c>
    </row>
    <row r="60" spans="15:31" x14ac:dyDescent="0.25">
      <c r="O60" s="2"/>
      <c r="P60" s="83">
        <v>0.9</v>
      </c>
      <c r="Q60" s="83">
        <f t="shared" si="6"/>
        <v>43.506000000000007</v>
      </c>
      <c r="R60" s="83"/>
      <c r="W60" s="94">
        <v>42447</v>
      </c>
      <c r="X60" s="10">
        <v>50.44</v>
      </c>
      <c r="Y60" s="10">
        <v>50.7</v>
      </c>
      <c r="Z60" s="10">
        <v>49.93</v>
      </c>
      <c r="AA60" s="10">
        <v>50.54</v>
      </c>
      <c r="AB60" s="95">
        <v>35812100</v>
      </c>
      <c r="AC60" s="10">
        <v>50.16</v>
      </c>
      <c r="AD60" s="2">
        <f t="shared" si="1"/>
        <v>0.77000000000000313</v>
      </c>
      <c r="AE60" s="138">
        <f t="shared" si="2"/>
        <v>1.6413373860182379E-2</v>
      </c>
    </row>
    <row r="61" spans="15:31" x14ac:dyDescent="0.25">
      <c r="W61" s="94">
        <v>42446</v>
      </c>
      <c r="X61" s="10">
        <v>49.43</v>
      </c>
      <c r="Y61" s="10">
        <v>49.93</v>
      </c>
      <c r="Z61" s="10">
        <v>48.84</v>
      </c>
      <c r="AA61" s="10">
        <v>49.73</v>
      </c>
      <c r="AB61" s="95">
        <v>16002800</v>
      </c>
      <c r="AC61" s="10">
        <v>49.35</v>
      </c>
      <c r="AD61" s="2">
        <f t="shared" si="1"/>
        <v>1.0899999999999963</v>
      </c>
      <c r="AE61" s="138">
        <f t="shared" si="2"/>
        <v>3.8649308380798164E-3</v>
      </c>
    </row>
    <row r="62" spans="15:31" x14ac:dyDescent="0.25">
      <c r="W62" s="94">
        <v>42445</v>
      </c>
      <c r="X62" s="10">
        <v>49.75</v>
      </c>
      <c r="Y62" s="10">
        <v>50.29</v>
      </c>
      <c r="Z62" s="10">
        <v>49.28</v>
      </c>
      <c r="AA62" s="10">
        <v>49.54</v>
      </c>
      <c r="AB62" s="95">
        <v>16629700</v>
      </c>
      <c r="AC62" s="10">
        <v>49.16</v>
      </c>
      <c r="AD62" s="2">
        <f t="shared" si="1"/>
        <v>1.009999999999998</v>
      </c>
      <c r="AE62" s="138">
        <f t="shared" si="2"/>
        <v>-8.8709677419356314E-3</v>
      </c>
    </row>
    <row r="63" spans="15:31" x14ac:dyDescent="0.25">
      <c r="W63" s="94">
        <v>42444</v>
      </c>
      <c r="X63" s="10">
        <v>49.3</v>
      </c>
      <c r="Y63" s="10">
        <v>49.99</v>
      </c>
      <c r="Z63" s="10">
        <v>49.2</v>
      </c>
      <c r="AA63" s="10">
        <v>49.98</v>
      </c>
      <c r="AB63" s="95">
        <v>12945600</v>
      </c>
      <c r="AC63" s="10">
        <v>49.6</v>
      </c>
      <c r="AD63" s="2">
        <f t="shared" si="1"/>
        <v>0.78999999999999915</v>
      </c>
      <c r="AE63" s="138">
        <f t="shared" si="2"/>
        <v>2.0202020202020332E-3</v>
      </c>
    </row>
    <row r="64" spans="15:31" x14ac:dyDescent="0.25">
      <c r="W64" s="94">
        <v>42443</v>
      </c>
      <c r="X64" s="10">
        <v>49.97</v>
      </c>
      <c r="Y64" s="10">
        <v>50.07</v>
      </c>
      <c r="Z64" s="10">
        <v>49.44</v>
      </c>
      <c r="AA64" s="10">
        <v>49.88</v>
      </c>
      <c r="AB64" s="95">
        <v>12803900</v>
      </c>
      <c r="AC64" s="10">
        <v>49.5</v>
      </c>
      <c r="AD64" s="2">
        <f t="shared" si="1"/>
        <v>0.63000000000000256</v>
      </c>
      <c r="AE64" s="138">
        <f t="shared" si="2"/>
        <v>-3.823706983296371E-3</v>
      </c>
    </row>
    <row r="65" spans="23:31" x14ac:dyDescent="0.25">
      <c r="W65" s="94">
        <v>42440</v>
      </c>
      <c r="X65" s="10">
        <v>49.12</v>
      </c>
      <c r="Y65" s="10">
        <v>50.13</v>
      </c>
      <c r="Z65" s="10">
        <v>48.88</v>
      </c>
      <c r="AA65" s="10">
        <v>50.07</v>
      </c>
      <c r="AB65" s="95">
        <v>18318400</v>
      </c>
      <c r="AC65" s="10">
        <v>49.69</v>
      </c>
      <c r="AD65" s="2">
        <f t="shared" si="1"/>
        <v>1.25</v>
      </c>
      <c r="AE65" s="138">
        <f t="shared" si="2"/>
        <v>3.2197756543415057E-2</v>
      </c>
    </row>
    <row r="66" spans="23:31" x14ac:dyDescent="0.25">
      <c r="W66" s="94">
        <v>42439</v>
      </c>
      <c r="X66" s="10">
        <v>48.94</v>
      </c>
      <c r="Y66" s="10">
        <v>49.13</v>
      </c>
      <c r="Z66" s="10">
        <v>47.96</v>
      </c>
      <c r="AA66" s="10">
        <v>48.51</v>
      </c>
      <c r="AB66" s="95">
        <v>18542700</v>
      </c>
      <c r="AC66" s="10">
        <v>48.14</v>
      </c>
      <c r="AD66" s="2">
        <f t="shared" si="1"/>
        <v>1.1700000000000017</v>
      </c>
      <c r="AE66" s="138">
        <f t="shared" si="2"/>
        <v>-5.7827344072697295E-3</v>
      </c>
    </row>
    <row r="67" spans="23:31" x14ac:dyDescent="0.25">
      <c r="W67" s="94">
        <v>42438</v>
      </c>
      <c r="X67" s="10">
        <v>49.38</v>
      </c>
      <c r="Y67" s="10">
        <v>49.5</v>
      </c>
      <c r="Z67" s="10">
        <v>48.51</v>
      </c>
      <c r="AA67" s="10">
        <v>48.79</v>
      </c>
      <c r="AB67" s="95">
        <v>17920100</v>
      </c>
      <c r="AC67" s="10">
        <v>48.42</v>
      </c>
      <c r="AD67" s="2">
        <f t="shared" si="1"/>
        <v>0.99000000000000199</v>
      </c>
      <c r="AE67" s="138">
        <f t="shared" si="2"/>
        <v>-5.3410024650780707E-3</v>
      </c>
    </row>
    <row r="68" spans="23:31" x14ac:dyDescent="0.25">
      <c r="W68" s="94">
        <v>42437</v>
      </c>
      <c r="X68" s="10">
        <v>49.61</v>
      </c>
      <c r="Y68" s="10">
        <v>49.66</v>
      </c>
      <c r="Z68" s="10">
        <v>48.92</v>
      </c>
      <c r="AA68" s="10">
        <v>49.05</v>
      </c>
      <c r="AB68" s="95">
        <v>18098200</v>
      </c>
      <c r="AC68" s="10">
        <v>48.68</v>
      </c>
      <c r="AD68" s="2">
        <f>Y68-Z68</f>
        <v>0.73999999999999488</v>
      </c>
      <c r="AE68" s="138" t="e">
        <f>AC68/AC69-1</f>
        <v>#DIV/0!</v>
      </c>
    </row>
    <row r="69" spans="23:31" x14ac:dyDescent="0.25">
      <c r="W69" s="226" t="s">
        <v>123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7" priority="31">
      <formula>F26&gt;0</formula>
    </cfRule>
    <cfRule type="expression" dxfId="31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5" priority="23">
      <formula>F29&gt;0</formula>
    </cfRule>
    <cfRule type="expression" dxfId="314" priority="24">
      <formula>F29&lt;0</formula>
    </cfRule>
  </conditionalFormatting>
  <conditionalFormatting sqref="F29:F47">
    <cfRule type="expression" dxfId="313" priority="25">
      <formula>F29&gt;0</formula>
    </cfRule>
    <cfRule type="expression" dxfId="312" priority="26">
      <formula>F29&lt;0</formula>
    </cfRule>
  </conditionalFormatting>
  <conditionalFormatting sqref="H26:H47">
    <cfRule type="expression" dxfId="311" priority="21">
      <formula>H26&gt;0</formula>
    </cfRule>
    <cfRule type="expression" dxfId="310" priority="22">
      <formula>H26&lt;0</formula>
    </cfRule>
  </conditionalFormatting>
  <conditionalFormatting sqref="F22:F25">
    <cfRule type="expression" dxfId="309" priority="7">
      <formula>F22&gt;0</formula>
    </cfRule>
    <cfRule type="expression" dxfId="308" priority="8">
      <formula>F22&lt;0</formula>
    </cfRule>
  </conditionalFormatting>
  <conditionalFormatting sqref="H22:H25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42530</v>
      </c>
      <c r="X2" s="10">
        <v>9.6999999999999993</v>
      </c>
      <c r="Y2" s="10">
        <v>9.85</v>
      </c>
      <c r="Z2" s="10">
        <v>9.52</v>
      </c>
      <c r="AA2" s="10">
        <v>9.84</v>
      </c>
      <c r="AB2" s="95">
        <v>19687100</v>
      </c>
      <c r="AC2" s="10">
        <v>9.84</v>
      </c>
      <c r="AD2" s="2">
        <f>Y2-Z2</f>
        <v>0.33000000000000007</v>
      </c>
      <c r="AE2" s="138">
        <f>AC2/AC3-1</f>
        <v>-5.0556117290192493E-3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9.49</v>
      </c>
      <c r="T3" s="121"/>
      <c r="W3" s="94">
        <v>42529</v>
      </c>
      <c r="X3" s="10">
        <v>9.98</v>
      </c>
      <c r="Y3" s="10">
        <v>10.07</v>
      </c>
      <c r="Z3" s="10">
        <v>9.8800000000000008</v>
      </c>
      <c r="AA3" s="10">
        <v>9.89</v>
      </c>
      <c r="AB3" s="95">
        <v>16033100</v>
      </c>
      <c r="AC3" s="10">
        <v>9.89</v>
      </c>
      <c r="AD3" s="2">
        <f>Y3-Z3</f>
        <v>0.1899999999999995</v>
      </c>
      <c r="AE3" s="138">
        <f>AC3/AC4-1</f>
        <v>1.0214504596527174E-2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9.49</v>
      </c>
      <c r="T4" s="121"/>
      <c r="W4" s="94">
        <v>42528</v>
      </c>
      <c r="X4" s="10">
        <v>9.7899999999999991</v>
      </c>
      <c r="Y4" s="10">
        <v>9.85</v>
      </c>
      <c r="Z4" s="10">
        <v>9.74</v>
      </c>
      <c r="AA4" s="10">
        <v>9.7899999999999991</v>
      </c>
      <c r="AB4" s="95">
        <v>10574100</v>
      </c>
      <c r="AC4" s="10">
        <v>9.7899999999999991</v>
      </c>
      <c r="AD4" s="2">
        <f t="shared" ref="AD4:AD67" si="0">Y4-Z4</f>
        <v>0.10999999999999943</v>
      </c>
      <c r="AE4" s="138">
        <f t="shared" ref="AE4:AE67" si="1">AC4/AC5-1</f>
        <v>-5.0813008130081716E-3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42527</v>
      </c>
      <c r="X5" s="10">
        <v>9.6300000000000008</v>
      </c>
      <c r="Y5" s="10">
        <v>9.86</v>
      </c>
      <c r="Z5" s="10">
        <v>9.6300000000000008</v>
      </c>
      <c r="AA5" s="10">
        <v>9.84</v>
      </c>
      <c r="AB5" s="95">
        <v>15295400</v>
      </c>
      <c r="AC5" s="10">
        <v>9.84</v>
      </c>
      <c r="AD5" s="2">
        <f t="shared" si="0"/>
        <v>0.22999999999999865</v>
      </c>
      <c r="AE5" s="138">
        <f t="shared" si="1"/>
        <v>3.3613445378151363E-2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42524</v>
      </c>
      <c r="X6" s="10">
        <v>9.44</v>
      </c>
      <c r="Y6" s="10">
        <v>9.57</v>
      </c>
      <c r="Z6" s="10">
        <v>9.2799999999999994</v>
      </c>
      <c r="AA6" s="10">
        <v>9.52</v>
      </c>
      <c r="AB6" s="95">
        <v>20737800</v>
      </c>
      <c r="AC6" s="10">
        <v>9.52</v>
      </c>
      <c r="AD6" s="2">
        <f t="shared" si="0"/>
        <v>0.29000000000000092</v>
      </c>
      <c r="AE6" s="138">
        <f t="shared" si="1"/>
        <v>2.0364415862808016E-2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205</v>
      </c>
      <c r="P7"/>
      <c r="Q7" s="2">
        <f>Q10+Q8</f>
        <v>816.42999999999302</v>
      </c>
      <c r="R7" s="197"/>
      <c r="T7" s="85"/>
      <c r="W7" s="94">
        <v>42523</v>
      </c>
      <c r="X7" s="10">
        <v>9.25</v>
      </c>
      <c r="Y7" s="10">
        <v>9.4</v>
      </c>
      <c r="Z7" s="10">
        <v>9.18</v>
      </c>
      <c r="AA7" s="10">
        <v>9.33</v>
      </c>
      <c r="AB7" s="95">
        <v>13756500</v>
      </c>
      <c r="AC7" s="10">
        <v>9.33</v>
      </c>
      <c r="AD7" s="2">
        <f t="shared" si="0"/>
        <v>0.22000000000000064</v>
      </c>
      <c r="AE7" s="138">
        <f t="shared" si="1"/>
        <v>3.225806451612856E-3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210</v>
      </c>
      <c r="Q8" s="2">
        <f>K18+M18-F18+Q2*Q4</f>
        <v>0</v>
      </c>
      <c r="W8" s="94">
        <v>42522</v>
      </c>
      <c r="X8" s="10">
        <v>9.1999999999999993</v>
      </c>
      <c r="Y8" s="10">
        <v>9.3000000000000007</v>
      </c>
      <c r="Z8" s="10">
        <v>9.1</v>
      </c>
      <c r="AA8" s="10">
        <v>9.3000000000000007</v>
      </c>
      <c r="AB8" s="95">
        <v>16995600</v>
      </c>
      <c r="AC8" s="10">
        <v>9.3000000000000007</v>
      </c>
      <c r="AD8" s="2">
        <f t="shared" si="0"/>
        <v>0.20000000000000107</v>
      </c>
      <c r="AE8" s="138">
        <f t="shared" si="1"/>
        <v>3.2362459546926292E-3</v>
      </c>
    </row>
    <row r="9" spans="1:40" x14ac:dyDescent="0.25">
      <c r="O9" s="11" t="s">
        <v>282</v>
      </c>
      <c r="P9"/>
      <c r="Q9" s="138">
        <f>IF(Q2=0, 0, Q8/Q6)</f>
        <v>0</v>
      </c>
      <c r="W9" s="94">
        <v>42521</v>
      </c>
      <c r="X9" s="10">
        <v>9.3699999999999992</v>
      </c>
      <c r="Y9" s="10">
        <v>9.48</v>
      </c>
      <c r="Z9" s="10">
        <v>9.24</v>
      </c>
      <c r="AA9" s="10">
        <v>9.27</v>
      </c>
      <c r="AB9" s="95">
        <v>20762500</v>
      </c>
      <c r="AC9" s="10">
        <v>9.27</v>
      </c>
      <c r="AD9" s="2">
        <f t="shared" si="0"/>
        <v>0.24000000000000021</v>
      </c>
      <c r="AE9" s="138">
        <f t="shared" si="1"/>
        <v>-8.5561497326203106E-3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281</v>
      </c>
      <c r="Q10" s="2">
        <f>M21</f>
        <v>816.42999999999302</v>
      </c>
      <c r="W10" s="94">
        <v>42517</v>
      </c>
      <c r="X10" s="10">
        <v>9.51</v>
      </c>
      <c r="Y10" s="10">
        <v>9.5500000000000007</v>
      </c>
      <c r="Z10" s="10">
        <v>9.31</v>
      </c>
      <c r="AA10" s="10">
        <v>9.35</v>
      </c>
      <c r="AB10" s="95">
        <v>24054900</v>
      </c>
      <c r="AC10" s="10">
        <v>9.35</v>
      </c>
      <c r="AD10" s="2">
        <f t="shared" si="0"/>
        <v>0.24000000000000021</v>
      </c>
      <c r="AE10" s="138">
        <f t="shared" si="1"/>
        <v>-1.6824395373291279E-2</v>
      </c>
    </row>
    <row r="11" spans="1:40" x14ac:dyDescent="0.25">
      <c r="O11" s="11" t="s">
        <v>197</v>
      </c>
      <c r="Q11" s="138">
        <f>VALUE(TRIM(CLEAN(MID(U55, FIND("(", U55)+1, 5))))</f>
        <v>1.2200000000000001E-2</v>
      </c>
      <c r="W11" s="94">
        <v>42516</v>
      </c>
      <c r="X11" s="10">
        <v>9.77</v>
      </c>
      <c r="Y11" s="10">
        <v>9.81</v>
      </c>
      <c r="Z11" s="10">
        <v>9.44</v>
      </c>
      <c r="AA11" s="10">
        <v>9.51</v>
      </c>
      <c r="AB11" s="95">
        <v>15519300</v>
      </c>
      <c r="AC11" s="10">
        <v>9.51</v>
      </c>
      <c r="AD11" s="2">
        <f t="shared" si="0"/>
        <v>0.37000000000000099</v>
      </c>
      <c r="AE11" s="138">
        <f t="shared" si="1"/>
        <v>-9.3750000000000222E-3</v>
      </c>
      <c r="AK11" s="246"/>
      <c r="AN11" s="246"/>
    </row>
    <row r="12" spans="1:40" x14ac:dyDescent="0.25">
      <c r="W12" s="94">
        <v>42515</v>
      </c>
      <c r="X12" s="10">
        <v>9.51</v>
      </c>
      <c r="Y12" s="10">
        <v>9.68</v>
      </c>
      <c r="Z12" s="10">
        <v>9.48</v>
      </c>
      <c r="AA12" s="10">
        <v>9.6</v>
      </c>
      <c r="AB12" s="95">
        <v>13996300</v>
      </c>
      <c r="AC12" s="10">
        <v>9.6</v>
      </c>
      <c r="AD12" s="2">
        <f t="shared" si="0"/>
        <v>0.19999999999999929</v>
      </c>
      <c r="AE12" s="138">
        <f t="shared" si="1"/>
        <v>1.9108280254777066E-2</v>
      </c>
    </row>
    <row r="13" spans="1:40" x14ac:dyDescent="0.25">
      <c r="B13" s="199" t="s">
        <v>115</v>
      </c>
      <c r="C13" s="199" t="s">
        <v>154</v>
      </c>
      <c r="D13" s="200" t="s">
        <v>153</v>
      </c>
      <c r="E13" s="202" t="s">
        <v>155</v>
      </c>
      <c r="F13" s="202" t="s">
        <v>65</v>
      </c>
      <c r="G13" s="240" t="s">
        <v>159</v>
      </c>
      <c r="H13" s="240" t="s">
        <v>89</v>
      </c>
      <c r="I13" s="240" t="s">
        <v>165</v>
      </c>
      <c r="W13" s="94">
        <v>42514</v>
      </c>
      <c r="X13" s="10">
        <v>9.3800000000000008</v>
      </c>
      <c r="Y13" s="10">
        <v>9.5500000000000007</v>
      </c>
      <c r="Z13" s="10">
        <v>9.26</v>
      </c>
      <c r="AA13" s="10">
        <v>9.42</v>
      </c>
      <c r="AB13" s="95">
        <v>18467600</v>
      </c>
      <c r="AC13" s="10">
        <v>9.42</v>
      </c>
      <c r="AD13" s="2">
        <f t="shared" si="0"/>
        <v>0.29000000000000092</v>
      </c>
      <c r="AE13" s="138">
        <f t="shared" si="1"/>
        <v>1.5086206896551824E-2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42513</v>
      </c>
      <c r="X14" s="10">
        <v>9.2799999999999994</v>
      </c>
      <c r="Y14" s="10">
        <v>9.36</v>
      </c>
      <c r="Z14" s="10">
        <v>9.1300000000000008</v>
      </c>
      <c r="AA14" s="10">
        <v>9.2799999999999994</v>
      </c>
      <c r="AB14" s="95">
        <v>20358100</v>
      </c>
      <c r="AC14" s="10">
        <v>9.2799999999999994</v>
      </c>
      <c r="AD14" s="2">
        <f t="shared" si="0"/>
        <v>0.22999999999999865</v>
      </c>
      <c r="AE14" s="138">
        <f t="shared" si="1"/>
        <v>1.8660812294182261E-2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42510</v>
      </c>
      <c r="X15" s="10">
        <v>9.23</v>
      </c>
      <c r="Y15" s="10">
        <v>9.2799999999999994</v>
      </c>
      <c r="Z15" s="10">
        <v>9.02</v>
      </c>
      <c r="AA15" s="10">
        <v>9.11</v>
      </c>
      <c r="AB15" s="95">
        <v>18874600</v>
      </c>
      <c r="AC15" s="10">
        <v>9.11</v>
      </c>
      <c r="AD15" s="2">
        <f t="shared" si="0"/>
        <v>0.25999999999999979</v>
      </c>
      <c r="AE15" s="138">
        <f t="shared" si="1"/>
        <v>-1.0964912280702066E-3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42509</v>
      </c>
      <c r="X16" s="10">
        <v>8.92</v>
      </c>
      <c r="Y16" s="10">
        <v>9.1300000000000008</v>
      </c>
      <c r="Z16" s="10">
        <v>8.7799999999999994</v>
      </c>
      <c r="AA16" s="10">
        <v>9.1199999999999992</v>
      </c>
      <c r="AB16" s="95">
        <v>24528200</v>
      </c>
      <c r="AC16" s="10">
        <v>9.1199999999999992</v>
      </c>
      <c r="AD16" s="2">
        <f t="shared" si="0"/>
        <v>0.35000000000000142</v>
      </c>
      <c r="AE16" s="138">
        <f t="shared" si="1"/>
        <v>1.1086474501108556E-2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42508</v>
      </c>
      <c r="X17" s="10">
        <v>9.19</v>
      </c>
      <c r="Y17" s="10">
        <v>9.35</v>
      </c>
      <c r="Z17" s="10">
        <v>8.9499999999999993</v>
      </c>
      <c r="AA17" s="10">
        <v>9.02</v>
      </c>
      <c r="AB17" s="95">
        <v>23198100</v>
      </c>
      <c r="AC17" s="10">
        <v>9.02</v>
      </c>
      <c r="AD17" s="2">
        <f t="shared" si="0"/>
        <v>0.40000000000000036</v>
      </c>
      <c r="AE17" s="138">
        <f t="shared" si="1"/>
        <v>-3.0107526881720581E-2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42507</v>
      </c>
      <c r="X18" s="10">
        <v>9.27</v>
      </c>
      <c r="Y18" s="10">
        <v>9.4499999999999993</v>
      </c>
      <c r="Z18" s="10">
        <v>9.1300000000000008</v>
      </c>
      <c r="AA18" s="10">
        <v>9.3000000000000007</v>
      </c>
      <c r="AB18" s="95">
        <v>19157600</v>
      </c>
      <c r="AC18" s="10">
        <v>9.3000000000000007</v>
      </c>
      <c r="AD18" s="2">
        <f t="shared" si="0"/>
        <v>0.31999999999999851</v>
      </c>
      <c r="AE18" s="138">
        <f t="shared" si="1"/>
        <v>2.1551724137931494E-3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42506</v>
      </c>
      <c r="X19" s="10">
        <v>9.3000000000000007</v>
      </c>
      <c r="Y19" s="10">
        <v>9.4700000000000006</v>
      </c>
      <c r="Z19" s="10">
        <v>9.24</v>
      </c>
      <c r="AA19" s="10">
        <v>9.2799999999999994</v>
      </c>
      <c r="AB19" s="95">
        <v>19823100</v>
      </c>
      <c r="AC19" s="10">
        <v>9.2799999999999994</v>
      </c>
      <c r="AD19" s="2">
        <f t="shared" si="0"/>
        <v>0.23000000000000043</v>
      </c>
      <c r="AE19" s="138">
        <f t="shared" si="1"/>
        <v>8.6956521739129933E-3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42503</v>
      </c>
      <c r="X20" s="10">
        <v>9.35</v>
      </c>
      <c r="Y20" s="10">
        <v>9.5399999999999991</v>
      </c>
      <c r="Z20" s="10">
        <v>9.18</v>
      </c>
      <c r="AA20" s="10">
        <v>9.1999999999999993</v>
      </c>
      <c r="AB20" s="95">
        <v>18121900</v>
      </c>
      <c r="AC20" s="10">
        <v>9.1999999999999993</v>
      </c>
      <c r="AD20" s="2">
        <f t="shared" si="0"/>
        <v>0.35999999999999943</v>
      </c>
      <c r="AE20" s="138">
        <f t="shared" si="1"/>
        <v>-2.5423728813559365E-2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134</v>
      </c>
      <c r="L21" s="277"/>
      <c r="M21" s="278">
        <f>K61+M61-F61</f>
        <v>816.42999999999302</v>
      </c>
      <c r="N21" s="277"/>
      <c r="W21" s="94">
        <v>42502</v>
      </c>
      <c r="X21" s="10">
        <v>9.65</v>
      </c>
      <c r="Y21" s="10">
        <v>9.7200000000000006</v>
      </c>
      <c r="Z21" s="10">
        <v>9.25</v>
      </c>
      <c r="AA21" s="10">
        <v>9.44</v>
      </c>
      <c r="AB21" s="95">
        <v>23038100</v>
      </c>
      <c r="AC21" s="10">
        <v>9.44</v>
      </c>
      <c r="AD21" s="2">
        <f t="shared" si="0"/>
        <v>0.47000000000000064</v>
      </c>
      <c r="AE21" s="138">
        <f t="shared" si="1"/>
        <v>-1.0482180293501009E-2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91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90</v>
      </c>
      <c r="K22" s="280" t="s">
        <v>61</v>
      </c>
      <c r="L22" s="279" t="s">
        <v>77</v>
      </c>
      <c r="M22" s="279" t="s">
        <v>38</v>
      </c>
      <c r="N22" s="279"/>
      <c r="W22" s="94">
        <v>42501</v>
      </c>
      <c r="X22" s="10">
        <v>9.69</v>
      </c>
      <c r="Y22" s="10">
        <v>9.7899999999999991</v>
      </c>
      <c r="Z22" s="10">
        <v>9.5399999999999991</v>
      </c>
      <c r="AA22" s="10">
        <v>9.5399999999999991</v>
      </c>
      <c r="AB22" s="95">
        <v>15949200</v>
      </c>
      <c r="AC22" s="10">
        <v>9.5399999999999991</v>
      </c>
      <c r="AD22" s="2">
        <f t="shared" si="0"/>
        <v>0.25</v>
      </c>
      <c r="AE22" s="138">
        <f t="shared" si="1"/>
        <v>-1.3443640124095269E-2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42500</v>
      </c>
      <c r="X23" s="10">
        <v>9.56</v>
      </c>
      <c r="Y23" s="10">
        <v>9.68</v>
      </c>
      <c r="Z23" s="10">
        <v>9.32</v>
      </c>
      <c r="AA23" s="10">
        <v>9.67</v>
      </c>
      <c r="AB23" s="95">
        <v>19780900</v>
      </c>
      <c r="AC23" s="10">
        <v>9.67</v>
      </c>
      <c r="AD23" s="2">
        <f t="shared" si="0"/>
        <v>0.35999999999999943</v>
      </c>
      <c r="AE23" s="138">
        <f t="shared" si="1"/>
        <v>2.2198731501057001E-2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42499</v>
      </c>
      <c r="X24" s="10">
        <v>9.86</v>
      </c>
      <c r="Y24" s="10">
        <v>9.86</v>
      </c>
      <c r="Z24" s="10">
        <v>9.44</v>
      </c>
      <c r="AA24" s="10">
        <v>9.4600000000000009</v>
      </c>
      <c r="AB24" s="95">
        <v>33775000</v>
      </c>
      <c r="AC24" s="10">
        <v>9.4600000000000009</v>
      </c>
      <c r="AD24" s="2">
        <f t="shared" si="0"/>
        <v>0.41999999999999993</v>
      </c>
      <c r="AE24" s="138">
        <f t="shared" si="1"/>
        <v>-5.7768924302788682E-2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42496</v>
      </c>
      <c r="X25" s="10">
        <v>9.99</v>
      </c>
      <c r="Y25" s="10">
        <v>10.29</v>
      </c>
      <c r="Z25" s="10">
        <v>9.99</v>
      </c>
      <c r="AA25" s="10">
        <v>10.039999999999999</v>
      </c>
      <c r="AB25" s="95">
        <v>18426900</v>
      </c>
      <c r="AC25" s="10">
        <v>10.039999999999999</v>
      </c>
      <c r="AD25" s="2">
        <f t="shared" si="0"/>
        <v>0.29999999999999893</v>
      </c>
      <c r="AE25" s="138">
        <f t="shared" si="1"/>
        <v>1.9960079840319889E-3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42495</v>
      </c>
      <c r="X26" s="10">
        <v>10.32</v>
      </c>
      <c r="Y26" s="10">
        <v>10.38</v>
      </c>
      <c r="Z26" s="10">
        <v>9.94</v>
      </c>
      <c r="AA26" s="10">
        <v>10.02</v>
      </c>
      <c r="AB26" s="95">
        <v>22168600</v>
      </c>
      <c r="AC26" s="10">
        <v>10.02</v>
      </c>
      <c r="AD26" s="2">
        <f t="shared" si="0"/>
        <v>0.44000000000000128</v>
      </c>
      <c r="AE26" s="138">
        <f t="shared" si="1"/>
        <v>-2.1484375000000111E-2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42494</v>
      </c>
      <c r="X27" s="10">
        <v>10.28</v>
      </c>
      <c r="Y27" s="10">
        <v>10.45</v>
      </c>
      <c r="Z27" s="10">
        <v>10.17</v>
      </c>
      <c r="AA27" s="10">
        <v>10.24</v>
      </c>
      <c r="AB27" s="95">
        <v>22625500</v>
      </c>
      <c r="AC27" s="10">
        <v>10.24</v>
      </c>
      <c r="AD27" s="2">
        <f t="shared" si="0"/>
        <v>0.27999999999999936</v>
      </c>
      <c r="AE27" s="138" t="e">
        <f t="shared" si="1"/>
        <v>#DIV/0!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42494</v>
      </c>
      <c r="X28" s="10" t="s">
        <v>122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42493</v>
      </c>
      <c r="X29" s="10">
        <v>10.68</v>
      </c>
      <c r="Y29" s="10">
        <v>10.73</v>
      </c>
      <c r="Z29" s="10">
        <v>10.26</v>
      </c>
      <c r="AA29" s="10">
        <v>10.35</v>
      </c>
      <c r="AB29" s="95">
        <v>30323500</v>
      </c>
      <c r="AC29" s="10">
        <v>10.32</v>
      </c>
      <c r="AD29" s="2">
        <f t="shared" si="0"/>
        <v>0.47000000000000064</v>
      </c>
      <c r="AE29" s="138">
        <f t="shared" si="1"/>
        <v>-5.5809698078682524E-2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42492</v>
      </c>
      <c r="X30" s="10">
        <v>11.2</v>
      </c>
      <c r="Y30" s="10">
        <v>11.26</v>
      </c>
      <c r="Z30" s="10">
        <v>10.85</v>
      </c>
      <c r="AA30" s="10">
        <v>10.96</v>
      </c>
      <c r="AB30" s="95">
        <v>25916900</v>
      </c>
      <c r="AC30" s="10">
        <v>10.93</v>
      </c>
      <c r="AD30" s="2">
        <f t="shared" si="0"/>
        <v>0.41000000000000014</v>
      </c>
      <c r="AE30" s="138">
        <f t="shared" si="1"/>
        <v>-1.8850987432675104E-2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42489</v>
      </c>
      <c r="X31" s="10">
        <v>11.28</v>
      </c>
      <c r="Y31" s="10">
        <v>11.5</v>
      </c>
      <c r="Z31" s="10">
        <v>11.07</v>
      </c>
      <c r="AA31" s="10">
        <v>11.17</v>
      </c>
      <c r="AB31" s="95">
        <v>41617600</v>
      </c>
      <c r="AC31" s="10">
        <v>11.14</v>
      </c>
      <c r="AD31" s="2">
        <f t="shared" si="0"/>
        <v>0.42999999999999972</v>
      </c>
      <c r="AE31" s="138">
        <f t="shared" si="1"/>
        <v>1.7985611510793476E-3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42488</v>
      </c>
      <c r="X32" s="10">
        <v>11.22</v>
      </c>
      <c r="Y32" s="10">
        <v>11.38</v>
      </c>
      <c r="Z32" s="10">
        <v>11.1</v>
      </c>
      <c r="AA32" s="10">
        <v>11.15</v>
      </c>
      <c r="AB32" s="95">
        <v>26858400</v>
      </c>
      <c r="AC32" s="10">
        <v>11.12</v>
      </c>
      <c r="AD32" s="2">
        <f t="shared" si="0"/>
        <v>0.28000000000000114</v>
      </c>
      <c r="AE32" s="138">
        <f t="shared" si="1"/>
        <v>-1.4184397163120588E-2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42487</v>
      </c>
      <c r="X33" s="10">
        <v>10.66</v>
      </c>
      <c r="Y33" s="10">
        <v>11.36</v>
      </c>
      <c r="Z33" s="10">
        <v>10.66</v>
      </c>
      <c r="AA33" s="10">
        <v>11.31</v>
      </c>
      <c r="AB33" s="95">
        <v>46586100</v>
      </c>
      <c r="AC33" s="10">
        <v>11.28</v>
      </c>
      <c r="AD33" s="2">
        <f t="shared" si="0"/>
        <v>0.69999999999999929</v>
      </c>
      <c r="AE33" s="138">
        <f t="shared" si="1"/>
        <v>6.1147695202257601E-2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42486</v>
      </c>
      <c r="X34" s="10">
        <v>10.28</v>
      </c>
      <c r="Y34" s="10">
        <v>10.67</v>
      </c>
      <c r="Z34" s="10">
        <v>10.18</v>
      </c>
      <c r="AA34" s="10">
        <v>10.66</v>
      </c>
      <c r="AB34" s="95">
        <v>27329800</v>
      </c>
      <c r="AC34" s="10">
        <v>10.63</v>
      </c>
      <c r="AD34" s="2">
        <f t="shared" si="0"/>
        <v>0.49000000000000021</v>
      </c>
      <c r="AE34" s="138">
        <f t="shared" si="1"/>
        <v>4.9358341559723629E-2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42485</v>
      </c>
      <c r="X35" s="10">
        <v>10.31</v>
      </c>
      <c r="Y35" s="10">
        <v>10.35</v>
      </c>
      <c r="Z35" s="10">
        <v>10.1</v>
      </c>
      <c r="AA35" s="10">
        <v>10.16</v>
      </c>
      <c r="AB35" s="95">
        <v>19410500</v>
      </c>
      <c r="AC35" s="10">
        <v>10.130000000000001</v>
      </c>
      <c r="AD35" s="2">
        <f t="shared" si="0"/>
        <v>0.25</v>
      </c>
      <c r="AE35" s="138">
        <f t="shared" si="1"/>
        <v>-2.3143683702989248E-2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42482</v>
      </c>
      <c r="X36" s="10">
        <v>10.45</v>
      </c>
      <c r="Y36" s="10">
        <v>10.64</v>
      </c>
      <c r="Z36" s="10">
        <v>10.32</v>
      </c>
      <c r="AA36" s="10">
        <v>10.4</v>
      </c>
      <c r="AB36" s="95">
        <v>20171700</v>
      </c>
      <c r="AC36" s="10">
        <v>10.37</v>
      </c>
      <c r="AD36" s="2">
        <f t="shared" si="0"/>
        <v>0.32000000000000028</v>
      </c>
      <c r="AE36" s="138">
        <f t="shared" si="1"/>
        <v>-1.9249278152070337E-3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42481</v>
      </c>
      <c r="X37" s="10">
        <v>10.68</v>
      </c>
      <c r="Y37" s="10">
        <v>10.71</v>
      </c>
      <c r="Z37" s="10">
        <v>10.35</v>
      </c>
      <c r="AA37" s="10">
        <v>10.42</v>
      </c>
      <c r="AB37" s="95">
        <v>23573400</v>
      </c>
      <c r="AC37" s="10">
        <v>10.39</v>
      </c>
      <c r="AD37" s="2">
        <f t="shared" si="0"/>
        <v>0.36000000000000121</v>
      </c>
      <c r="AE37" s="138">
        <f t="shared" si="1"/>
        <v>-1.6098484848484862E-2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42480</v>
      </c>
      <c r="X38" s="10">
        <v>10.5</v>
      </c>
      <c r="Y38" s="10">
        <v>10.74</v>
      </c>
      <c r="Z38" s="10">
        <v>10.27</v>
      </c>
      <c r="AA38" s="10">
        <v>10.59</v>
      </c>
      <c r="AB38" s="95">
        <v>30382500</v>
      </c>
      <c r="AC38" s="10">
        <v>10.56</v>
      </c>
      <c r="AD38" s="2">
        <f t="shared" si="0"/>
        <v>0.47000000000000064</v>
      </c>
      <c r="AE38" s="138">
        <f t="shared" si="1"/>
        <v>5.7142857142857828E-3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0" t="s">
        <v>78</v>
      </c>
      <c r="Q39" s="470"/>
      <c r="R39" s="34"/>
      <c r="T39" s="91" t="s">
        <v>114</v>
      </c>
      <c r="W39" s="94">
        <v>42479</v>
      </c>
      <c r="X39" s="10">
        <v>10.18</v>
      </c>
      <c r="Y39" s="10">
        <v>10.53</v>
      </c>
      <c r="Z39" s="10">
        <v>10.16</v>
      </c>
      <c r="AA39" s="10">
        <v>10.53</v>
      </c>
      <c r="AB39" s="95">
        <v>26020800</v>
      </c>
      <c r="AC39" s="10">
        <v>10.5</v>
      </c>
      <c r="AD39" s="2">
        <f t="shared" si="0"/>
        <v>0.36999999999999922</v>
      </c>
      <c r="AE39" s="138">
        <f t="shared" si="1"/>
        <v>4.3737574552683789E-2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10.439000000000002</v>
      </c>
      <c r="R40" s="34"/>
      <c r="T40" s="87" t="s">
        <v>99</v>
      </c>
      <c r="U40" s="88">
        <v>9.89</v>
      </c>
      <c r="W40" s="94">
        <v>42478</v>
      </c>
      <c r="X40" s="10">
        <v>9.81</v>
      </c>
      <c r="Y40" s="10">
        <v>10.130000000000001</v>
      </c>
      <c r="Z40" s="10">
        <v>9.7799999999999994</v>
      </c>
      <c r="AA40" s="10">
        <v>10.09</v>
      </c>
      <c r="AB40" s="95">
        <v>21011300</v>
      </c>
      <c r="AC40" s="10">
        <v>10.06</v>
      </c>
      <c r="AD40" s="2">
        <f t="shared" si="0"/>
        <v>0.35000000000000142</v>
      </c>
      <c r="AE40" s="138">
        <f t="shared" si="1"/>
        <v>8.0160320641282645E-3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10.344100000000001</v>
      </c>
      <c r="R41" s="34"/>
      <c r="T41" s="87" t="s">
        <v>100</v>
      </c>
      <c r="U41" s="88">
        <v>9.6999999999999993</v>
      </c>
      <c r="W41" s="94">
        <v>42475</v>
      </c>
      <c r="X41" s="10">
        <v>9.98</v>
      </c>
      <c r="Y41" s="10">
        <v>10.15</v>
      </c>
      <c r="Z41" s="10">
        <v>9.94</v>
      </c>
      <c r="AA41" s="10">
        <v>10.01</v>
      </c>
      <c r="AB41" s="95">
        <v>26943500</v>
      </c>
      <c r="AC41" s="10">
        <v>9.98</v>
      </c>
      <c r="AD41" s="2">
        <f t="shared" si="0"/>
        <v>0.21000000000000085</v>
      </c>
      <c r="AE41" s="138">
        <f t="shared" si="1"/>
        <v>0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10.2492</v>
      </c>
      <c r="R42" s="34"/>
      <c r="T42" s="87" t="s">
        <v>101</v>
      </c>
      <c r="U42" s="88" t="s">
        <v>384</v>
      </c>
      <c r="W42" s="94">
        <v>42474</v>
      </c>
      <c r="X42" s="10">
        <v>9.89</v>
      </c>
      <c r="Y42" s="10">
        <v>10.14</v>
      </c>
      <c r="Z42" s="10">
        <v>9.76</v>
      </c>
      <c r="AA42" s="10">
        <v>10.01</v>
      </c>
      <c r="AB42" s="95">
        <v>31407800</v>
      </c>
      <c r="AC42" s="10">
        <v>9.98</v>
      </c>
      <c r="AD42" s="2">
        <f t="shared" si="0"/>
        <v>0.38000000000000078</v>
      </c>
      <c r="AE42" s="138">
        <f t="shared" si="1"/>
        <v>2.2540983606557541E-2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10.154300000000001</v>
      </c>
      <c r="R43" s="83"/>
      <c r="T43" s="87" t="s">
        <v>102</v>
      </c>
      <c r="U43" s="88" t="s">
        <v>385</v>
      </c>
      <c r="W43" s="94">
        <v>42473</v>
      </c>
      <c r="X43" s="10">
        <v>9.59</v>
      </c>
      <c r="Y43" s="10">
        <v>10.07</v>
      </c>
      <c r="Z43" s="10">
        <v>9.52</v>
      </c>
      <c r="AA43" s="10">
        <v>9.7899999999999991</v>
      </c>
      <c r="AB43" s="95">
        <v>48755100</v>
      </c>
      <c r="AC43" s="10">
        <v>9.76</v>
      </c>
      <c r="AD43" s="2">
        <f t="shared" si="0"/>
        <v>0.55000000000000071</v>
      </c>
      <c r="AE43" s="138">
        <f t="shared" si="1"/>
        <v>3.2804232804232836E-2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10.0594</v>
      </c>
      <c r="R44" s="83"/>
      <c r="T44" s="87" t="s">
        <v>103</v>
      </c>
      <c r="U44" s="88">
        <v>10.82</v>
      </c>
      <c r="W44" s="94">
        <v>42472</v>
      </c>
      <c r="X44" s="10">
        <v>9.34</v>
      </c>
      <c r="Y44" s="10">
        <v>9.5</v>
      </c>
      <c r="Z44" s="10">
        <v>9.16</v>
      </c>
      <c r="AA44" s="10">
        <v>9.48</v>
      </c>
      <c r="AB44" s="95">
        <v>66817100</v>
      </c>
      <c r="AC44" s="10">
        <v>9.4499999999999993</v>
      </c>
      <c r="AD44" s="2">
        <f t="shared" si="0"/>
        <v>0.33999999999999986</v>
      </c>
      <c r="AE44" s="138">
        <f t="shared" si="1"/>
        <v>-2.6776519052523318E-2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9.964500000000001</v>
      </c>
      <c r="R45" s="83"/>
      <c r="T45" s="87" t="s">
        <v>104</v>
      </c>
      <c r="U45" s="88">
        <v>0.64209300000000002</v>
      </c>
      <c r="W45" s="94">
        <v>42471</v>
      </c>
      <c r="X45" s="10">
        <v>9.5299999999999994</v>
      </c>
      <c r="Y45" s="10">
        <v>9.85</v>
      </c>
      <c r="Z45" s="10">
        <v>9.43</v>
      </c>
      <c r="AA45" s="10">
        <v>9.74</v>
      </c>
      <c r="AB45" s="95">
        <v>46385900</v>
      </c>
      <c r="AC45" s="10">
        <v>9.7100000000000009</v>
      </c>
      <c r="AD45" s="2">
        <f t="shared" si="0"/>
        <v>0.41999999999999993</v>
      </c>
      <c r="AE45" s="138">
        <f t="shared" si="1"/>
        <v>3.9614561027837336E-2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9.8696000000000002</v>
      </c>
      <c r="R46" s="83"/>
      <c r="T46" s="87" t="s">
        <v>105</v>
      </c>
      <c r="U46" s="89" t="s">
        <v>233</v>
      </c>
      <c r="W46" s="94">
        <v>42468</v>
      </c>
      <c r="X46" s="10">
        <v>9.6999999999999993</v>
      </c>
      <c r="Y46" s="10">
        <v>9.73</v>
      </c>
      <c r="Z46" s="10">
        <v>9.35</v>
      </c>
      <c r="AA46" s="10">
        <v>9.3699999999999992</v>
      </c>
      <c r="AB46" s="95">
        <v>35175800</v>
      </c>
      <c r="AC46" s="10">
        <v>9.34</v>
      </c>
      <c r="AD46" s="2">
        <f t="shared" si="0"/>
        <v>0.38000000000000078</v>
      </c>
      <c r="AE46" s="138">
        <f t="shared" si="1"/>
        <v>-1.1640211640211562E-2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9.7747000000000011</v>
      </c>
      <c r="R47" s="83"/>
      <c r="T47" s="87"/>
      <c r="U47" s="88"/>
      <c r="W47" s="94">
        <v>42467</v>
      </c>
      <c r="X47" s="10">
        <v>9.43</v>
      </c>
      <c r="Y47" s="10">
        <v>9.8000000000000007</v>
      </c>
      <c r="Z47" s="10">
        <v>9.43</v>
      </c>
      <c r="AA47" s="10">
        <v>9.48</v>
      </c>
      <c r="AB47" s="95">
        <v>30607700</v>
      </c>
      <c r="AC47" s="10">
        <v>9.4499999999999993</v>
      </c>
      <c r="AD47" s="2">
        <f t="shared" si="0"/>
        <v>0.37000000000000099</v>
      </c>
      <c r="AE47" s="138">
        <f t="shared" si="1"/>
        <v>-2.1119324181627652E-3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9.6798000000000002</v>
      </c>
      <c r="R48" s="83"/>
      <c r="T48" s="87" t="s">
        <v>106</v>
      </c>
      <c r="U48" s="88" t="s">
        <v>386</v>
      </c>
      <c r="W48" s="94">
        <v>42466</v>
      </c>
      <c r="X48" s="10">
        <v>9.42</v>
      </c>
      <c r="Y48" s="10">
        <v>9.5399999999999991</v>
      </c>
      <c r="Z48" s="10">
        <v>9.26</v>
      </c>
      <c r="AA48" s="10">
        <v>9.5</v>
      </c>
      <c r="AB48" s="95">
        <v>16823100</v>
      </c>
      <c r="AC48" s="10">
        <v>9.4700000000000006</v>
      </c>
      <c r="AD48" s="2">
        <f t="shared" si="0"/>
        <v>0.27999999999999936</v>
      </c>
      <c r="AE48" s="138">
        <f t="shared" si="1"/>
        <v>9.5948827292111627E-3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9.5849000000000011</v>
      </c>
      <c r="R49" s="83"/>
      <c r="T49" s="87" t="s">
        <v>107</v>
      </c>
      <c r="U49" s="88" t="s">
        <v>387</v>
      </c>
      <c r="W49" s="94">
        <v>42465</v>
      </c>
      <c r="X49" s="10">
        <v>9.2899999999999991</v>
      </c>
      <c r="Y49" s="10">
        <v>9.5500000000000007</v>
      </c>
      <c r="Z49" s="10">
        <v>9.26</v>
      </c>
      <c r="AA49" s="10">
        <v>9.41</v>
      </c>
      <c r="AB49" s="95">
        <v>14702600</v>
      </c>
      <c r="AC49" s="10">
        <v>9.3800000000000008</v>
      </c>
      <c r="AD49" s="2">
        <f t="shared" si="0"/>
        <v>0.29000000000000092</v>
      </c>
      <c r="AE49" s="138">
        <f t="shared" si="1"/>
        <v>1.0672358591250486E-3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9.49</v>
      </c>
      <c r="R50" s="83"/>
      <c r="T50" s="87" t="s">
        <v>108</v>
      </c>
      <c r="U50" s="90">
        <v>19690958</v>
      </c>
      <c r="W50" s="94">
        <v>42464</v>
      </c>
      <c r="X50" s="10">
        <v>9.58</v>
      </c>
      <c r="Y50" s="10">
        <v>9.77</v>
      </c>
      <c r="Z50" s="10">
        <v>9.3699999999999992</v>
      </c>
      <c r="AA50" s="10">
        <v>9.4</v>
      </c>
      <c r="AB50" s="95">
        <v>19946700</v>
      </c>
      <c r="AC50" s="10">
        <v>9.3699999999999992</v>
      </c>
      <c r="AD50" s="2">
        <f t="shared" si="0"/>
        <v>0.40000000000000036</v>
      </c>
      <c r="AE50" s="138">
        <f t="shared" si="1"/>
        <v>-2.3958333333333415E-2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9.3950999999999993</v>
      </c>
      <c r="R51" s="83"/>
      <c r="T51" s="87" t="s">
        <v>111</v>
      </c>
      <c r="U51" s="90">
        <v>24641900</v>
      </c>
      <c r="W51" s="94">
        <v>42461</v>
      </c>
      <c r="X51" s="10">
        <v>9.44</v>
      </c>
      <c r="Y51" s="10">
        <v>9.64</v>
      </c>
      <c r="Z51" s="10">
        <v>9.35</v>
      </c>
      <c r="AA51" s="10">
        <v>9.6300000000000008</v>
      </c>
      <c r="AB51" s="95">
        <v>17572700</v>
      </c>
      <c r="AC51" s="10">
        <v>9.6</v>
      </c>
      <c r="AD51" s="2">
        <f t="shared" si="0"/>
        <v>0.29000000000000092</v>
      </c>
      <c r="AE51" s="138">
        <f t="shared" si="1"/>
        <v>5.2356020942407877E-3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9.3002000000000002</v>
      </c>
      <c r="R52" s="83"/>
      <c r="T52" s="87" t="s">
        <v>109</v>
      </c>
      <c r="U52" s="88" t="s">
        <v>388</v>
      </c>
      <c r="W52" s="94">
        <v>42460</v>
      </c>
      <c r="X52" s="10">
        <v>9.6999999999999993</v>
      </c>
      <c r="Y52" s="10">
        <v>9.86</v>
      </c>
      <c r="Z52" s="10">
        <v>9.5299999999999994</v>
      </c>
      <c r="AA52" s="10">
        <v>9.58</v>
      </c>
      <c r="AB52" s="95">
        <v>19958500</v>
      </c>
      <c r="AC52" s="10">
        <v>9.5500000000000007</v>
      </c>
      <c r="AD52" s="2">
        <f t="shared" si="0"/>
        <v>0.33000000000000007</v>
      </c>
      <c r="AE52" s="138">
        <f t="shared" si="1"/>
        <v>-1.0362694300518061E-2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9.2052999999999994</v>
      </c>
      <c r="R53" s="83"/>
      <c r="T53" s="87" t="s">
        <v>112</v>
      </c>
      <c r="U53" s="88" t="s">
        <v>131</v>
      </c>
      <c r="W53" s="94">
        <v>42459</v>
      </c>
      <c r="X53" s="10">
        <v>9.83</v>
      </c>
      <c r="Y53" s="10">
        <v>9.8699999999999992</v>
      </c>
      <c r="Z53" s="10">
        <v>9.6300000000000008</v>
      </c>
      <c r="AA53" s="10">
        <v>9.68</v>
      </c>
      <c r="AB53" s="95">
        <v>18462700</v>
      </c>
      <c r="AC53" s="10">
        <v>9.65</v>
      </c>
      <c r="AD53" s="2">
        <f t="shared" si="0"/>
        <v>0.23999999999999844</v>
      </c>
      <c r="AE53" s="138">
        <f t="shared" si="1"/>
        <v>-4.1279669762640525E-3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9.1104000000000003</v>
      </c>
      <c r="R54" s="83"/>
      <c r="T54" s="87" t="s">
        <v>113</v>
      </c>
      <c r="U54" s="88">
        <v>-0.45</v>
      </c>
      <c r="W54" s="94">
        <v>42458</v>
      </c>
      <c r="X54" s="10">
        <v>9.5500000000000007</v>
      </c>
      <c r="Y54" s="10">
        <v>9.75</v>
      </c>
      <c r="Z54" s="10">
        <v>9.3699999999999992</v>
      </c>
      <c r="AA54" s="10">
        <v>9.7200000000000006</v>
      </c>
      <c r="AB54" s="95">
        <v>24606600</v>
      </c>
      <c r="AC54" s="10">
        <v>9.69</v>
      </c>
      <c r="AD54" s="2">
        <f t="shared" si="0"/>
        <v>0.38000000000000078</v>
      </c>
      <c r="AE54" s="138">
        <f t="shared" si="1"/>
        <v>2.0682523267838704E-3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9.0154999999999994</v>
      </c>
      <c r="R55" s="83"/>
      <c r="T55" s="87" t="s">
        <v>110</v>
      </c>
      <c r="U55" s="88" t="s">
        <v>389</v>
      </c>
      <c r="W55" s="94">
        <v>42457</v>
      </c>
      <c r="X55" s="10">
        <v>9.67</v>
      </c>
      <c r="Y55" s="10">
        <v>9.84</v>
      </c>
      <c r="Z55" s="10">
        <v>9.4700000000000006</v>
      </c>
      <c r="AA55" s="10">
        <v>9.6999999999999993</v>
      </c>
      <c r="AB55" s="95">
        <v>16501700</v>
      </c>
      <c r="AC55" s="10">
        <v>9.67</v>
      </c>
      <c r="AD55" s="2">
        <f t="shared" si="0"/>
        <v>0.36999999999999922</v>
      </c>
      <c r="AE55" s="138">
        <f t="shared" si="1"/>
        <v>1.3626834381551545E-2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8.9206000000000003</v>
      </c>
      <c r="R56" s="83"/>
      <c r="W56" s="94">
        <v>42453</v>
      </c>
      <c r="X56" s="10">
        <v>9.18</v>
      </c>
      <c r="Y56" s="10">
        <v>9.61</v>
      </c>
      <c r="Z56" s="10">
        <v>9.0399999999999991</v>
      </c>
      <c r="AA56" s="10">
        <v>9.57</v>
      </c>
      <c r="AB56" s="95">
        <v>20741200</v>
      </c>
      <c r="AC56" s="10">
        <v>9.5399999999999991</v>
      </c>
      <c r="AD56" s="2">
        <f t="shared" si="0"/>
        <v>0.57000000000000028</v>
      </c>
      <c r="AE56" s="138">
        <f t="shared" si="1"/>
        <v>2.6910656620021456E-2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8.8257000000000012</v>
      </c>
      <c r="R57" s="83"/>
      <c r="W57" s="94">
        <v>42452</v>
      </c>
      <c r="X57" s="10">
        <v>9.69</v>
      </c>
      <c r="Y57" s="10">
        <v>9.8000000000000007</v>
      </c>
      <c r="Z57" s="10">
        <v>9.25</v>
      </c>
      <c r="AA57" s="10">
        <v>9.32</v>
      </c>
      <c r="AB57" s="95">
        <v>25426400</v>
      </c>
      <c r="AC57" s="10">
        <v>9.2899999999999991</v>
      </c>
      <c r="AD57" s="2">
        <f t="shared" si="0"/>
        <v>0.55000000000000071</v>
      </c>
      <c r="AE57" s="138">
        <f t="shared" si="1"/>
        <v>-5.397148676171093E-2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8.7308000000000003</v>
      </c>
      <c r="R58" s="83"/>
      <c r="W58" s="94">
        <v>42451</v>
      </c>
      <c r="X58" s="10">
        <v>9.76</v>
      </c>
      <c r="Y58" s="10">
        <v>9.9600000000000009</v>
      </c>
      <c r="Z58" s="10">
        <v>9.68</v>
      </c>
      <c r="AA58" s="10">
        <v>9.85</v>
      </c>
      <c r="AB58" s="95">
        <v>19844200</v>
      </c>
      <c r="AC58" s="10">
        <v>9.82</v>
      </c>
      <c r="AD58" s="2">
        <f t="shared" si="0"/>
        <v>0.28000000000000114</v>
      </c>
      <c r="AE58" s="138">
        <f t="shared" si="1"/>
        <v>-4.0567951318457585E-3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8.6359000000000012</v>
      </c>
      <c r="R59" s="83"/>
      <c r="W59" s="94">
        <v>42450</v>
      </c>
      <c r="X59" s="10">
        <v>9.94</v>
      </c>
      <c r="Y59" s="10">
        <v>10.039999999999999</v>
      </c>
      <c r="Z59" s="10">
        <v>9.7100000000000009</v>
      </c>
      <c r="AA59" s="10">
        <v>9.89</v>
      </c>
      <c r="AB59" s="95">
        <v>19104000</v>
      </c>
      <c r="AC59" s="10">
        <v>9.86</v>
      </c>
      <c r="AD59" s="2">
        <f t="shared" si="0"/>
        <v>0.32999999999999829</v>
      </c>
      <c r="AE59" s="138">
        <f t="shared" si="1"/>
        <v>-1.4000000000000012E-2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8.5410000000000004</v>
      </c>
      <c r="R60" s="83"/>
      <c r="W60" s="94">
        <v>42447</v>
      </c>
      <c r="X60" s="10">
        <v>10</v>
      </c>
      <c r="Y60" s="10">
        <v>10.220000000000001</v>
      </c>
      <c r="Z60" s="10">
        <v>9.8000000000000007</v>
      </c>
      <c r="AA60" s="10">
        <v>10.029999999999999</v>
      </c>
      <c r="AB60" s="95">
        <v>33625800</v>
      </c>
      <c r="AC60" s="10">
        <v>10</v>
      </c>
      <c r="AD60" s="2">
        <f t="shared" si="0"/>
        <v>0.41999999999999993</v>
      </c>
      <c r="AE60" s="138">
        <f t="shared" si="1"/>
        <v>9.0817356205852295E-3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42446</v>
      </c>
      <c r="X61" s="10">
        <v>9.86</v>
      </c>
      <c r="Y61" s="10">
        <v>10</v>
      </c>
      <c r="Z61" s="10">
        <v>9.73</v>
      </c>
      <c r="AA61" s="10">
        <v>9.94</v>
      </c>
      <c r="AB61" s="95">
        <v>39271000</v>
      </c>
      <c r="AC61" s="10">
        <v>9.91</v>
      </c>
      <c r="AD61" s="2">
        <f t="shared" si="0"/>
        <v>0.26999999999999957</v>
      </c>
      <c r="AE61" s="138">
        <f t="shared" si="1"/>
        <v>2.0597322348094638E-2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42445</v>
      </c>
      <c r="X62" s="10">
        <v>9.19</v>
      </c>
      <c r="Y62" s="10">
        <v>9.77</v>
      </c>
      <c r="Z62" s="10">
        <v>9.1</v>
      </c>
      <c r="AA62" s="10">
        <v>9.74</v>
      </c>
      <c r="AB62" s="95">
        <v>34530700</v>
      </c>
      <c r="AC62" s="10">
        <v>9.7100000000000009</v>
      </c>
      <c r="AD62" s="2">
        <f t="shared" si="0"/>
        <v>0.66999999999999993</v>
      </c>
      <c r="AE62" s="138">
        <f t="shared" si="1"/>
        <v>6.3526834611171923E-2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42444</v>
      </c>
      <c r="X63" s="10">
        <v>9.5</v>
      </c>
      <c r="Y63" s="10">
        <v>9.52</v>
      </c>
      <c r="Z63" s="10">
        <v>9.11</v>
      </c>
      <c r="AA63" s="10">
        <v>9.16</v>
      </c>
      <c r="AB63" s="95">
        <v>31471200</v>
      </c>
      <c r="AC63" s="10">
        <v>9.1300000000000008</v>
      </c>
      <c r="AD63" s="2">
        <f t="shared" si="0"/>
        <v>0.41000000000000014</v>
      </c>
      <c r="AE63" s="138">
        <f t="shared" si="1"/>
        <v>-5.290456431535262E-2</v>
      </c>
    </row>
    <row r="64" spans="1:31" x14ac:dyDescent="0.25">
      <c r="A64" s="277"/>
      <c r="B64" s="285" t="s">
        <v>115</v>
      </c>
      <c r="C64" s="285" t="s">
        <v>154</v>
      </c>
      <c r="D64" s="286" t="s">
        <v>153</v>
      </c>
      <c r="E64" s="287" t="s">
        <v>155</v>
      </c>
      <c r="F64" s="287" t="s">
        <v>65</v>
      </c>
      <c r="G64" s="289" t="s">
        <v>159</v>
      </c>
      <c r="H64" s="289" t="s">
        <v>89</v>
      </c>
      <c r="I64" s="289" t="s">
        <v>165</v>
      </c>
      <c r="J64" s="278"/>
      <c r="K64" s="278"/>
      <c r="L64" s="277"/>
      <c r="M64" s="277"/>
      <c r="N64" s="277"/>
      <c r="W64" s="94">
        <v>42443</v>
      </c>
      <c r="X64" s="10">
        <v>9.41</v>
      </c>
      <c r="Y64" s="10">
        <v>9.8000000000000007</v>
      </c>
      <c r="Z64" s="10">
        <v>9.36</v>
      </c>
      <c r="AA64" s="10">
        <v>9.67</v>
      </c>
      <c r="AB64" s="95">
        <v>21676300</v>
      </c>
      <c r="AC64" s="10">
        <v>9.64</v>
      </c>
      <c r="AD64" s="2">
        <f t="shared" si="0"/>
        <v>0.44000000000000128</v>
      </c>
      <c r="AE64" s="138">
        <f t="shared" si="1"/>
        <v>1.5806111696522684E-2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42440</v>
      </c>
      <c r="X65" s="10">
        <v>9.7100000000000009</v>
      </c>
      <c r="Y65" s="10">
        <v>9.85</v>
      </c>
      <c r="Z65" s="10">
        <v>9.4499999999999993</v>
      </c>
      <c r="AA65" s="10">
        <v>9.52</v>
      </c>
      <c r="AB65" s="95">
        <v>23380400</v>
      </c>
      <c r="AC65" s="10">
        <v>9.49</v>
      </c>
      <c r="AD65" s="2">
        <f t="shared" si="0"/>
        <v>0.40000000000000036</v>
      </c>
      <c r="AE65" s="138">
        <f t="shared" si="1"/>
        <v>-7.3221757322176062E-3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42439</v>
      </c>
      <c r="X66" s="10">
        <v>9.3800000000000008</v>
      </c>
      <c r="Y66" s="10">
        <v>9.6300000000000008</v>
      </c>
      <c r="Z66" s="10">
        <v>9.2200000000000006</v>
      </c>
      <c r="AA66" s="10">
        <v>9.59</v>
      </c>
      <c r="AB66" s="95">
        <v>24938900</v>
      </c>
      <c r="AC66" s="10">
        <v>9.56</v>
      </c>
      <c r="AD66" s="2">
        <f t="shared" si="0"/>
        <v>0.41000000000000014</v>
      </c>
      <c r="AE66" s="138">
        <f t="shared" si="1"/>
        <v>1.8104366347177825E-2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42438</v>
      </c>
      <c r="X67" s="10">
        <v>9.43</v>
      </c>
      <c r="Y67" s="10">
        <v>9.52</v>
      </c>
      <c r="Z67" s="10">
        <v>9.1199999999999992</v>
      </c>
      <c r="AA67" s="10">
        <v>9.42</v>
      </c>
      <c r="AB67" s="95">
        <v>21780500</v>
      </c>
      <c r="AC67" s="10">
        <v>9.39</v>
      </c>
      <c r="AD67" s="2">
        <f t="shared" si="0"/>
        <v>0.40000000000000036</v>
      </c>
      <c r="AE67" s="138">
        <f t="shared" si="1"/>
        <v>9.6774193548387899E-3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42437</v>
      </c>
      <c r="X68" s="10">
        <v>9.77</v>
      </c>
      <c r="Y68" s="10">
        <v>9.9</v>
      </c>
      <c r="Z68" s="10">
        <v>9.2899999999999991</v>
      </c>
      <c r="AA68" s="10">
        <v>9.33</v>
      </c>
      <c r="AB68" s="95">
        <v>37852900</v>
      </c>
      <c r="AC68" s="10">
        <v>9.3000000000000007</v>
      </c>
      <c r="AD68" s="2">
        <f>Y68-Z68</f>
        <v>0.61000000000000121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123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301" priority="60">
      <formula>F14&gt;0</formula>
    </cfRule>
    <cfRule type="expression" dxfId="300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9" priority="47">
      <formula>F20&gt;0</formula>
    </cfRule>
    <cfRule type="expression" dxfId="298" priority="48">
      <formula>F20&lt;0</formula>
    </cfRule>
  </conditionalFormatting>
  <conditionalFormatting sqref="F20">
    <cfRule type="expression" dxfId="297" priority="51">
      <formula>F20&gt;0</formula>
    </cfRule>
    <cfRule type="expression" dxfId="296" priority="52">
      <formula>F20&lt;0</formula>
    </cfRule>
  </conditionalFormatting>
  <conditionalFormatting sqref="H20">
    <cfRule type="expression" dxfId="295" priority="29">
      <formula>H20&gt;0</formula>
    </cfRule>
    <cfRule type="expression" dxfId="294" priority="30">
      <formula>H20&lt;0</formula>
    </cfRule>
  </conditionalFormatting>
  <conditionalFormatting sqref="F65:F71">
    <cfRule type="expression" dxfId="293" priority="23">
      <formula>F65&gt;0</formula>
    </cfRule>
    <cfRule type="expression" dxfId="292" priority="24">
      <formula>F65&lt;0</formula>
    </cfRule>
  </conditionalFormatting>
  <conditionalFormatting sqref="F72:F86">
    <cfRule type="expression" dxfId="291" priority="19">
      <formula>F72&gt;0</formula>
    </cfRule>
    <cfRule type="expression" dxfId="290" priority="20">
      <formula>F72&lt;0</formula>
    </cfRule>
  </conditionalFormatting>
  <conditionalFormatting sqref="F72:F86">
    <cfRule type="expression" dxfId="289" priority="21">
      <formula>F72&gt;0</formula>
    </cfRule>
    <cfRule type="expression" dxfId="288" priority="22">
      <formula>F72&lt;0</formula>
    </cfRule>
  </conditionalFormatting>
  <conditionalFormatting sqref="H65:H76">
    <cfRule type="expression" dxfId="287" priority="17">
      <formula>H65&gt;0</formula>
    </cfRule>
    <cfRule type="expression" dxfId="286" priority="18">
      <formula>H65&lt;0</formula>
    </cfRule>
  </conditionalFormatting>
  <conditionalFormatting sqref="H77">
    <cfRule type="expression" dxfId="285" priority="15">
      <formula>H77&gt;0</formula>
    </cfRule>
    <cfRule type="expression" dxfId="284" priority="16">
      <formula>H77&lt;0</formula>
    </cfRule>
  </conditionalFormatting>
  <conditionalFormatting sqref="F87:F92">
    <cfRule type="expression" dxfId="283" priority="13">
      <formula>F87&gt;0</formula>
    </cfRule>
    <cfRule type="expression" dxfId="282" priority="14">
      <formula>F87&lt;0</formula>
    </cfRule>
  </conditionalFormatting>
  <conditionalFormatting sqref="H79:H92">
    <cfRule type="expression" dxfId="281" priority="11">
      <formula>H79&gt;0</formula>
    </cfRule>
    <cfRule type="expression" dxfId="280" priority="12">
      <formula>H79&lt;0</formula>
    </cfRule>
  </conditionalFormatting>
  <conditionalFormatting sqref="H78">
    <cfRule type="expression" dxfId="279" priority="9">
      <formula>H78&gt;0</formula>
    </cfRule>
    <cfRule type="expression" dxfId="278" priority="10">
      <formula>H78&lt;0</formula>
    </cfRule>
  </conditionalFormatting>
  <conditionalFormatting sqref="M21">
    <cfRule type="expression" dxfId="277" priority="7">
      <formula>M21&gt;0</formula>
    </cfRule>
    <cfRule type="expression" dxfId="276" priority="8">
      <formula>M21&lt;0</formula>
    </cfRule>
  </conditionalFormatting>
  <conditionalFormatting sqref="Q7">
    <cfRule type="expression" dxfId="275" priority="3">
      <formula>Q7&gt;0</formula>
    </cfRule>
    <cfRule type="expression" dxfId="274" priority="4">
      <formula>Q7&lt;0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98</v>
      </c>
      <c r="W2" s="133">
        <v>42530</v>
      </c>
      <c r="X2" s="10">
        <v>21.43</v>
      </c>
      <c r="Y2" s="10">
        <v>21.65</v>
      </c>
      <c r="Z2" s="10">
        <v>21.16</v>
      </c>
      <c r="AA2" s="10">
        <v>21.43</v>
      </c>
      <c r="AB2" s="95">
        <v>1722000</v>
      </c>
      <c r="AC2" s="10">
        <v>21.43</v>
      </c>
      <c r="AD2" s="2">
        <f>Y2-Z2</f>
        <v>0.48999999999999844</v>
      </c>
      <c r="AE2" s="138">
        <f>AC2/AC3-1</f>
        <v>-5.1067780872794399E-3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20.3</v>
      </c>
      <c r="W3" s="133">
        <v>42529</v>
      </c>
      <c r="X3" s="10">
        <v>21.87</v>
      </c>
      <c r="Y3" s="10">
        <v>21.93</v>
      </c>
      <c r="Z3" s="10">
        <v>21.54</v>
      </c>
      <c r="AA3" s="10">
        <v>21.54</v>
      </c>
      <c r="AB3" s="95">
        <v>1432800</v>
      </c>
      <c r="AC3" s="10">
        <v>21.54</v>
      </c>
      <c r="AD3" s="2">
        <f t="shared" ref="AD3:AD66" si="0">Y3-Z3</f>
        <v>0.39000000000000057</v>
      </c>
      <c r="AE3" s="138">
        <f t="shared" ref="AE3:AE66" si="1">AC3/AC4-1</f>
        <v>-1.1019283746556585E-2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20.3</v>
      </c>
      <c r="W4" s="133">
        <v>42528</v>
      </c>
      <c r="X4" s="10">
        <v>21.13</v>
      </c>
      <c r="Y4" s="10">
        <v>21.99</v>
      </c>
      <c r="Z4" s="10">
        <v>21.02</v>
      </c>
      <c r="AA4" s="10">
        <v>21.78</v>
      </c>
      <c r="AB4" s="95">
        <v>1750200</v>
      </c>
      <c r="AC4" s="10">
        <v>21.78</v>
      </c>
      <c r="AD4" s="2">
        <f t="shared" si="0"/>
        <v>0.96999999999999886</v>
      </c>
      <c r="AE4" s="138">
        <f t="shared" si="1"/>
        <v>2.7358490566037785E-2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42527</v>
      </c>
      <c r="X5" s="10">
        <v>21.25</v>
      </c>
      <c r="Y5" s="10">
        <v>21.6</v>
      </c>
      <c r="Z5" s="10">
        <v>21.03</v>
      </c>
      <c r="AA5" s="10">
        <v>21.2</v>
      </c>
      <c r="AB5" s="95">
        <v>3179600</v>
      </c>
      <c r="AC5" s="10">
        <v>21.2</v>
      </c>
      <c r="AD5" s="2">
        <f t="shared" si="0"/>
        <v>0.57000000000000028</v>
      </c>
      <c r="AE5" s="138">
        <f t="shared" si="1"/>
        <v>5.6925996204935103E-3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42524</v>
      </c>
      <c r="X6" s="10">
        <v>21.44</v>
      </c>
      <c r="Y6" s="10">
        <v>21.48</v>
      </c>
      <c r="Z6" s="10">
        <v>20.84</v>
      </c>
      <c r="AA6" s="10">
        <v>21.08</v>
      </c>
      <c r="AB6" s="95">
        <v>5057000</v>
      </c>
      <c r="AC6" s="10">
        <v>21.08</v>
      </c>
      <c r="AD6" s="2">
        <f t="shared" si="0"/>
        <v>0.64000000000000057</v>
      </c>
      <c r="AE6" s="138">
        <f t="shared" si="1"/>
        <v>-2.5427646786870151E-2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205</v>
      </c>
      <c r="Q7" s="2">
        <f>Q10+Q8</f>
        <v>155.90000000000146</v>
      </c>
      <c r="R7" s="225"/>
      <c r="W7" s="133">
        <v>42523</v>
      </c>
      <c r="X7" s="10">
        <v>22.47</v>
      </c>
      <c r="Y7" s="10">
        <v>22.94</v>
      </c>
      <c r="Z7" s="10">
        <v>20.87</v>
      </c>
      <c r="AA7" s="10">
        <v>21.63</v>
      </c>
      <c r="AB7" s="95">
        <v>8606300</v>
      </c>
      <c r="AC7" s="10">
        <v>21.63</v>
      </c>
      <c r="AD7" s="2">
        <f t="shared" si="0"/>
        <v>2.0700000000000003</v>
      </c>
      <c r="AE7" s="138">
        <f t="shared" si="1"/>
        <v>-4.5454545454545525E-2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42522</v>
      </c>
      <c r="X8" s="10">
        <v>21.86</v>
      </c>
      <c r="Y8" s="10">
        <v>22.79</v>
      </c>
      <c r="Z8" s="10">
        <v>21.86</v>
      </c>
      <c r="AA8" s="10">
        <v>22.66</v>
      </c>
      <c r="AB8" s="95">
        <v>2948700</v>
      </c>
      <c r="AC8" s="10">
        <v>22.66</v>
      </c>
      <c r="AD8" s="2">
        <f t="shared" si="0"/>
        <v>0.92999999999999972</v>
      </c>
      <c r="AE8" s="138">
        <f t="shared" si="1"/>
        <v>3.6596523330283626E-2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282</v>
      </c>
      <c r="Q9" s="138">
        <f>IF(Q2=0, 0, Q8/Q6)</f>
        <v>0</v>
      </c>
      <c r="W9" s="133">
        <v>42521</v>
      </c>
      <c r="X9" s="10">
        <v>22.13</v>
      </c>
      <c r="Y9" s="10">
        <v>22.27</v>
      </c>
      <c r="Z9" s="10">
        <v>21.8</v>
      </c>
      <c r="AA9" s="10">
        <v>21.86</v>
      </c>
      <c r="AB9" s="95">
        <v>1472900</v>
      </c>
      <c r="AC9" s="10">
        <v>21.86</v>
      </c>
      <c r="AD9" s="2">
        <f t="shared" si="0"/>
        <v>0.46999999999999886</v>
      </c>
      <c r="AE9" s="138">
        <f t="shared" si="1"/>
        <v>-1.4871563767462903E-2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281</v>
      </c>
      <c r="P10" s="34"/>
      <c r="Q10" s="2">
        <f>M45</f>
        <v>155.90000000000146</v>
      </c>
      <c r="W10" s="133">
        <v>42517</v>
      </c>
      <c r="X10" s="10">
        <v>22.13</v>
      </c>
      <c r="Y10" s="10">
        <v>22.28</v>
      </c>
      <c r="Z10" s="10">
        <v>22</v>
      </c>
      <c r="AA10" s="10">
        <v>22.19</v>
      </c>
      <c r="AB10" s="95">
        <v>1989400</v>
      </c>
      <c r="AC10" s="10">
        <v>22.19</v>
      </c>
      <c r="AD10" s="2">
        <f t="shared" si="0"/>
        <v>0.28000000000000114</v>
      </c>
      <c r="AE10" s="138">
        <f t="shared" si="1"/>
        <v>7.7202543142598223E-3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197</v>
      </c>
      <c r="P11" s="34"/>
      <c r="Q11" s="138">
        <f>IF(U58="N/A (N/A)", 0, VALUE(TRIM(CLEAN(MID(U58, FIND("(", U58)+1, 5)))))</f>
        <v>0</v>
      </c>
      <c r="W11" s="133">
        <v>42516</v>
      </c>
      <c r="X11" s="10">
        <v>22.67</v>
      </c>
      <c r="Y11" s="10">
        <v>22.71</v>
      </c>
      <c r="Z11" s="10">
        <v>21.98</v>
      </c>
      <c r="AA11" s="10">
        <v>22.02</v>
      </c>
      <c r="AB11" s="95">
        <v>1569000</v>
      </c>
      <c r="AC11" s="10">
        <v>22.02</v>
      </c>
      <c r="AD11" s="2">
        <f t="shared" si="0"/>
        <v>0.73000000000000043</v>
      </c>
      <c r="AE11" s="138">
        <f t="shared" si="1"/>
        <v>-1.6085790884718509E-2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42515</v>
      </c>
      <c r="X12" s="10">
        <v>22.27</v>
      </c>
      <c r="Y12" s="10">
        <v>22.45</v>
      </c>
      <c r="Z12" s="10">
        <v>21.94</v>
      </c>
      <c r="AA12" s="10">
        <v>22.38</v>
      </c>
      <c r="AB12" s="95">
        <v>1358600</v>
      </c>
      <c r="AC12" s="10">
        <v>22.38</v>
      </c>
      <c r="AD12" s="2">
        <f t="shared" si="0"/>
        <v>0.50999999999999801</v>
      </c>
      <c r="AE12" s="138">
        <f t="shared" si="1"/>
        <v>4.9393803322854701E-3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42514</v>
      </c>
      <c r="X13" s="10">
        <v>22.24</v>
      </c>
      <c r="Y13" s="10">
        <v>22.49</v>
      </c>
      <c r="Z13" s="10">
        <v>22.07</v>
      </c>
      <c r="AA13" s="10">
        <v>22.27</v>
      </c>
      <c r="AB13" s="95">
        <v>1590600</v>
      </c>
      <c r="AC13" s="10">
        <v>22.27</v>
      </c>
      <c r="AD13" s="2">
        <f t="shared" si="0"/>
        <v>0.41999999999999815</v>
      </c>
      <c r="AE13" s="138">
        <f t="shared" si="1"/>
        <v>2.2502250225022724E-3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42513</v>
      </c>
      <c r="X14" s="10">
        <v>22.18</v>
      </c>
      <c r="Y14" s="10">
        <v>22.77</v>
      </c>
      <c r="Z14" s="10">
        <v>22.11</v>
      </c>
      <c r="AA14" s="10">
        <v>22.22</v>
      </c>
      <c r="AB14" s="95">
        <v>1443400</v>
      </c>
      <c r="AC14" s="10">
        <v>22.22</v>
      </c>
      <c r="AD14" s="2">
        <f t="shared" si="0"/>
        <v>0.66000000000000014</v>
      </c>
      <c r="AE14" s="138">
        <f t="shared" si="1"/>
        <v>4.5207956600361587E-3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42510</v>
      </c>
      <c r="X15" s="10">
        <v>21.89</v>
      </c>
      <c r="Y15" s="10">
        <v>22.21</v>
      </c>
      <c r="Z15" s="10">
        <v>21.79</v>
      </c>
      <c r="AA15" s="10">
        <v>22.12</v>
      </c>
      <c r="AB15" s="95">
        <v>1511600</v>
      </c>
      <c r="AC15" s="10">
        <v>22.12</v>
      </c>
      <c r="AD15" s="2">
        <f t="shared" si="0"/>
        <v>0.42000000000000171</v>
      </c>
      <c r="AE15" s="138">
        <f t="shared" si="1"/>
        <v>1.1893870082342328E-2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42509</v>
      </c>
      <c r="X16" s="10">
        <v>21.41</v>
      </c>
      <c r="Y16" s="10">
        <v>21.97</v>
      </c>
      <c r="Z16" s="10">
        <v>21.27</v>
      </c>
      <c r="AA16" s="10">
        <v>21.86</v>
      </c>
      <c r="AB16" s="95">
        <v>2290400</v>
      </c>
      <c r="AC16" s="10">
        <v>21.86</v>
      </c>
      <c r="AD16" s="2">
        <f t="shared" si="0"/>
        <v>0.69999999999999929</v>
      </c>
      <c r="AE16" s="138">
        <f t="shared" si="1"/>
        <v>2.292934019653714E-2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42508</v>
      </c>
      <c r="X17" s="10">
        <v>21.82</v>
      </c>
      <c r="Y17" s="10">
        <v>21.95</v>
      </c>
      <c r="Z17" s="10">
        <v>21.06</v>
      </c>
      <c r="AA17" s="10">
        <v>21.37</v>
      </c>
      <c r="AB17" s="95">
        <v>2928800</v>
      </c>
      <c r="AC17" s="10">
        <v>21.37</v>
      </c>
      <c r="AD17" s="2">
        <f t="shared" si="0"/>
        <v>0.89000000000000057</v>
      </c>
      <c r="AE17" s="138">
        <f t="shared" si="1"/>
        <v>-3.4342521464075793E-2</v>
      </c>
    </row>
    <row r="18" spans="1:31" x14ac:dyDescent="0.25">
      <c r="W18" s="133">
        <v>42507</v>
      </c>
      <c r="X18" s="10">
        <v>21.92</v>
      </c>
      <c r="Y18" s="10">
        <v>22.55</v>
      </c>
      <c r="Z18" s="10">
        <v>21.72</v>
      </c>
      <c r="AA18" s="10">
        <v>22.13</v>
      </c>
      <c r="AB18" s="95">
        <v>1560000</v>
      </c>
      <c r="AC18" s="10">
        <v>22.13</v>
      </c>
      <c r="AD18" s="2">
        <f t="shared" si="0"/>
        <v>0.83000000000000185</v>
      </c>
      <c r="AE18" s="138">
        <f t="shared" si="1"/>
        <v>4.0834845735027159E-3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42506</v>
      </c>
      <c r="X19" s="10">
        <v>22.14</v>
      </c>
      <c r="Y19" s="10">
        <v>22.27</v>
      </c>
      <c r="Z19" s="10">
        <v>21.88</v>
      </c>
      <c r="AA19" s="10">
        <v>22.04</v>
      </c>
      <c r="AB19" s="95">
        <v>1812900</v>
      </c>
      <c r="AC19" s="10">
        <v>22.04</v>
      </c>
      <c r="AD19" s="2">
        <f t="shared" si="0"/>
        <v>0.39000000000000057</v>
      </c>
      <c r="AE19" s="138">
        <f t="shared" si="1"/>
        <v>-5.8637798827244625E-3</v>
      </c>
    </row>
    <row r="20" spans="1:31" x14ac:dyDescent="0.25">
      <c r="W20" s="133">
        <v>42503</v>
      </c>
      <c r="X20" s="10">
        <v>22.25</v>
      </c>
      <c r="Y20" s="10">
        <v>23.08</v>
      </c>
      <c r="Z20" s="10">
        <v>21.68</v>
      </c>
      <c r="AA20" s="10">
        <v>22.17</v>
      </c>
      <c r="AB20" s="95">
        <v>3447200</v>
      </c>
      <c r="AC20" s="10">
        <v>22.17</v>
      </c>
      <c r="AD20" s="2">
        <f t="shared" si="0"/>
        <v>1.3999999999999986</v>
      </c>
      <c r="AE20" s="138">
        <f t="shared" si="1"/>
        <v>-1.1150758251561088E-2</v>
      </c>
    </row>
    <row r="21" spans="1:31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2" t="s">
        <v>65</v>
      </c>
      <c r="G21" s="240" t="s">
        <v>159</v>
      </c>
      <c r="H21" s="240" t="s">
        <v>89</v>
      </c>
      <c r="I21" s="240" t="s">
        <v>165</v>
      </c>
      <c r="W21" s="133">
        <v>42502</v>
      </c>
      <c r="X21" s="10">
        <v>22.43</v>
      </c>
      <c r="Y21" s="10">
        <v>22.86</v>
      </c>
      <c r="Z21" s="10">
        <v>22.36</v>
      </c>
      <c r="AA21" s="10">
        <v>22.42</v>
      </c>
      <c r="AB21" s="95">
        <v>3177400</v>
      </c>
      <c r="AC21" s="10">
        <v>22.42</v>
      </c>
      <c r="AD21" s="2">
        <f t="shared" si="0"/>
        <v>0.5</v>
      </c>
      <c r="AE21" s="138">
        <f t="shared" si="1"/>
        <v>1.1276499774470095E-2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42501</v>
      </c>
      <c r="X22" s="10">
        <v>23.31</v>
      </c>
      <c r="Y22" s="10">
        <v>23.62</v>
      </c>
      <c r="Z22" s="10">
        <v>22.09</v>
      </c>
      <c r="AA22" s="10">
        <v>22.17</v>
      </c>
      <c r="AB22" s="95">
        <v>4919100</v>
      </c>
      <c r="AC22" s="10">
        <v>22.17</v>
      </c>
      <c r="AD22" s="2">
        <f t="shared" si="0"/>
        <v>1.5300000000000011</v>
      </c>
      <c r="AE22" s="138">
        <f t="shared" si="1"/>
        <v>-7.893643539675943E-2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42500</v>
      </c>
      <c r="X23" s="10">
        <v>23.7</v>
      </c>
      <c r="Y23" s="10">
        <v>24.19</v>
      </c>
      <c r="Z23" s="10">
        <v>23.63</v>
      </c>
      <c r="AA23" s="10">
        <v>24.07</v>
      </c>
      <c r="AB23" s="95">
        <v>2125500</v>
      </c>
      <c r="AC23" s="10">
        <v>24.07</v>
      </c>
      <c r="AD23" s="2">
        <f t="shared" si="0"/>
        <v>0.56000000000000227</v>
      </c>
      <c r="AE23" s="138">
        <f t="shared" si="1"/>
        <v>1.561181434599157E-2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42499</v>
      </c>
      <c r="X24" s="10">
        <v>23.58</v>
      </c>
      <c r="Y24" s="10">
        <v>23.8</v>
      </c>
      <c r="Z24" s="10">
        <v>23.43</v>
      </c>
      <c r="AA24" s="10">
        <v>23.7</v>
      </c>
      <c r="AB24" s="95">
        <v>2048800</v>
      </c>
      <c r="AC24" s="10">
        <v>23.7</v>
      </c>
      <c r="AD24" s="2">
        <f t="shared" si="0"/>
        <v>0.37000000000000099</v>
      </c>
      <c r="AE24" s="138">
        <f t="shared" si="1"/>
        <v>-4.2176296921137002E-4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42496</v>
      </c>
      <c r="X25" s="10">
        <v>24</v>
      </c>
      <c r="Y25" s="10">
        <v>24.05</v>
      </c>
      <c r="Z25" s="10">
        <v>23.58</v>
      </c>
      <c r="AA25" s="10">
        <v>23.71</v>
      </c>
      <c r="AB25" s="95">
        <v>2021400</v>
      </c>
      <c r="AC25" s="10">
        <v>23.71</v>
      </c>
      <c r="AD25" s="2">
        <f t="shared" si="0"/>
        <v>0.47000000000000242</v>
      </c>
      <c r="AE25" s="138">
        <f t="shared" si="1"/>
        <v>-1.6590626296142608E-2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42495</v>
      </c>
      <c r="X26" s="10">
        <v>24.28</v>
      </c>
      <c r="Y26" s="10">
        <v>25.09</v>
      </c>
      <c r="Z26" s="10">
        <v>23.87</v>
      </c>
      <c r="AA26" s="10">
        <v>24.11</v>
      </c>
      <c r="AB26" s="95">
        <v>2701400</v>
      </c>
      <c r="AC26" s="10">
        <v>24.11</v>
      </c>
      <c r="AD26" s="2">
        <f t="shared" si="0"/>
        <v>1.2199999999999989</v>
      </c>
      <c r="AE26" s="138">
        <f t="shared" si="1"/>
        <v>-1.872201872201873E-2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42494</v>
      </c>
      <c r="X27" s="10">
        <v>25.22</v>
      </c>
      <c r="Y27" s="10">
        <v>25.55</v>
      </c>
      <c r="Z27" s="10">
        <v>24.33</v>
      </c>
      <c r="AA27" s="10">
        <v>24.57</v>
      </c>
      <c r="AB27" s="95">
        <v>4294200</v>
      </c>
      <c r="AC27" s="10">
        <v>24.57</v>
      </c>
      <c r="AD27" s="2">
        <f t="shared" si="0"/>
        <v>1.2200000000000024</v>
      </c>
      <c r="AE27" s="138">
        <f t="shared" si="1"/>
        <v>-2.1894904458598763E-2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42493</v>
      </c>
      <c r="X28" s="10">
        <v>25.6</v>
      </c>
      <c r="Y28" s="10">
        <v>25.67</v>
      </c>
      <c r="Z28" s="10">
        <v>24.98</v>
      </c>
      <c r="AA28" s="10">
        <v>25.12</v>
      </c>
      <c r="AB28" s="95">
        <v>2837600</v>
      </c>
      <c r="AC28" s="10">
        <v>25.12</v>
      </c>
      <c r="AD28" s="2">
        <f t="shared" si="0"/>
        <v>0.69000000000000128</v>
      </c>
      <c r="AE28" s="138">
        <f t="shared" si="1"/>
        <v>-1.8366549433372348E-2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42492</v>
      </c>
      <c r="X29" s="10">
        <v>25.81</v>
      </c>
      <c r="Y29" s="10">
        <v>25.89</v>
      </c>
      <c r="Z29" s="10">
        <v>25.37</v>
      </c>
      <c r="AA29" s="10">
        <v>25.59</v>
      </c>
      <c r="AB29" s="95">
        <v>2331500</v>
      </c>
      <c r="AC29" s="10">
        <v>25.59</v>
      </c>
      <c r="AD29" s="2">
        <f t="shared" si="0"/>
        <v>0.51999999999999957</v>
      </c>
      <c r="AE29" s="138">
        <f t="shared" si="1"/>
        <v>-5.4411193159735749E-3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42489</v>
      </c>
      <c r="X30" s="10">
        <v>25.82</v>
      </c>
      <c r="Y30" s="10">
        <v>25.9</v>
      </c>
      <c r="Z30" s="10">
        <v>25.18</v>
      </c>
      <c r="AA30" s="10">
        <v>25.73</v>
      </c>
      <c r="AB30" s="95">
        <v>1992900</v>
      </c>
      <c r="AC30" s="10">
        <v>25.73</v>
      </c>
      <c r="AD30" s="2">
        <f t="shared" si="0"/>
        <v>0.71999999999999886</v>
      </c>
      <c r="AE30" s="138">
        <f t="shared" si="1"/>
        <v>-3.0995738086012636E-3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42488</v>
      </c>
      <c r="X31" s="10">
        <v>26.08</v>
      </c>
      <c r="Y31" s="10">
        <v>26.46</v>
      </c>
      <c r="Z31" s="10">
        <v>25.76</v>
      </c>
      <c r="AA31" s="10">
        <v>25.81</v>
      </c>
      <c r="AB31" s="95">
        <v>1906200</v>
      </c>
      <c r="AC31" s="10">
        <v>25.81</v>
      </c>
      <c r="AD31" s="2">
        <f t="shared" si="0"/>
        <v>0.69999999999999929</v>
      </c>
      <c r="AE31" s="138">
        <f t="shared" si="1"/>
        <v>-1.2624330527926664E-2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42487</v>
      </c>
      <c r="X32" s="10">
        <v>25.5</v>
      </c>
      <c r="Y32" s="10">
        <v>26.25</v>
      </c>
      <c r="Z32" s="10">
        <v>25.33</v>
      </c>
      <c r="AA32" s="10">
        <v>26.14</v>
      </c>
      <c r="AB32" s="95">
        <v>2462600</v>
      </c>
      <c r="AC32" s="10">
        <v>26.14</v>
      </c>
      <c r="AD32" s="2">
        <f t="shared" si="0"/>
        <v>0.92000000000000171</v>
      </c>
      <c r="AE32" s="138">
        <f t="shared" si="1"/>
        <v>2.5500196155355148E-2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42486</v>
      </c>
      <c r="X33" s="10">
        <v>24.97</v>
      </c>
      <c r="Y33" s="10">
        <v>25.58</v>
      </c>
      <c r="Z33" s="10">
        <v>24.93</v>
      </c>
      <c r="AA33" s="10">
        <v>25.49</v>
      </c>
      <c r="AB33" s="95">
        <v>1744900</v>
      </c>
      <c r="AC33" s="10">
        <v>25.49</v>
      </c>
      <c r="AD33" s="2">
        <f t="shared" si="0"/>
        <v>0.64999999999999858</v>
      </c>
      <c r="AE33" s="138">
        <f t="shared" si="1"/>
        <v>2.4106066693451167E-2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42485</v>
      </c>
      <c r="X34" s="10">
        <v>25.02</v>
      </c>
      <c r="Y34" s="10">
        <v>25.25</v>
      </c>
      <c r="Z34" s="10">
        <v>24.74</v>
      </c>
      <c r="AA34" s="10">
        <v>24.89</v>
      </c>
      <c r="AB34" s="95">
        <v>1352200</v>
      </c>
      <c r="AC34" s="10">
        <v>24.89</v>
      </c>
      <c r="AD34" s="2">
        <f t="shared" si="0"/>
        <v>0.51000000000000156</v>
      </c>
      <c r="AE34" s="138">
        <f t="shared" si="1"/>
        <v>-8.7614496216645854E-3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42482</v>
      </c>
      <c r="X35" s="10">
        <v>24.81</v>
      </c>
      <c r="Y35" s="10">
        <v>25.31</v>
      </c>
      <c r="Z35" s="10">
        <v>24.81</v>
      </c>
      <c r="AA35" s="10">
        <v>25.11</v>
      </c>
      <c r="AB35" s="95">
        <v>1327400</v>
      </c>
      <c r="AC35" s="10">
        <v>25.11</v>
      </c>
      <c r="AD35" s="2">
        <f t="shared" si="0"/>
        <v>0.5</v>
      </c>
      <c r="AE35" s="138">
        <f t="shared" si="1"/>
        <v>1.7423014586709806E-2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42481</v>
      </c>
      <c r="X36" s="10">
        <v>25.47</v>
      </c>
      <c r="Y36" s="10">
        <v>25.48</v>
      </c>
      <c r="Z36" s="10">
        <v>24.5</v>
      </c>
      <c r="AA36" s="10">
        <v>24.68</v>
      </c>
      <c r="AB36" s="95">
        <v>2149000</v>
      </c>
      <c r="AC36" s="10">
        <v>24.68</v>
      </c>
      <c r="AD36" s="2">
        <f t="shared" si="0"/>
        <v>0.98000000000000043</v>
      </c>
      <c r="AE36" s="138">
        <f t="shared" si="1"/>
        <v>-2.7963765261914131E-2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42480</v>
      </c>
      <c r="X37" s="10">
        <v>24.99</v>
      </c>
      <c r="Y37" s="10">
        <v>25.65</v>
      </c>
      <c r="Z37" s="10">
        <v>24.81</v>
      </c>
      <c r="AA37" s="10">
        <v>25.39</v>
      </c>
      <c r="AB37" s="95">
        <v>1427800</v>
      </c>
      <c r="AC37" s="10">
        <v>25.39</v>
      </c>
      <c r="AD37" s="2">
        <f t="shared" si="0"/>
        <v>0.83999999999999986</v>
      </c>
      <c r="AE37" s="138">
        <f t="shared" si="1"/>
        <v>1.600640256102448E-2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42479</v>
      </c>
      <c r="X38" s="10">
        <v>24.76</v>
      </c>
      <c r="Y38" s="10">
        <v>25.24</v>
      </c>
      <c r="Z38" s="10">
        <v>24.73</v>
      </c>
      <c r="AA38" s="10">
        <v>24.99</v>
      </c>
      <c r="AB38" s="95">
        <v>2446800</v>
      </c>
      <c r="AC38" s="10">
        <v>24.99</v>
      </c>
      <c r="AD38" s="2">
        <f t="shared" si="0"/>
        <v>0.50999999999999801</v>
      </c>
      <c r="AE38" s="138">
        <f t="shared" si="1"/>
        <v>1.297122010539109E-2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42478</v>
      </c>
      <c r="X39" s="10">
        <v>24.29</v>
      </c>
      <c r="Y39" s="10">
        <v>24.67</v>
      </c>
      <c r="Z39" s="10">
        <v>24.19</v>
      </c>
      <c r="AA39" s="10">
        <v>24.67</v>
      </c>
      <c r="AB39" s="95">
        <v>1573200</v>
      </c>
      <c r="AC39" s="10">
        <v>24.67</v>
      </c>
      <c r="AD39" s="2">
        <f t="shared" si="0"/>
        <v>0.48000000000000043</v>
      </c>
      <c r="AE39" s="138">
        <f t="shared" si="1"/>
        <v>6.9387755102041648E-3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42475</v>
      </c>
      <c r="X40" s="10">
        <v>24.34</v>
      </c>
      <c r="Y40" s="10">
        <v>24.68</v>
      </c>
      <c r="Z40" s="10">
        <v>24.13</v>
      </c>
      <c r="AA40" s="10">
        <v>24.5</v>
      </c>
      <c r="AB40" s="95">
        <v>1793300</v>
      </c>
      <c r="AC40" s="10">
        <v>24.5</v>
      </c>
      <c r="AD40" s="2">
        <f t="shared" si="0"/>
        <v>0.55000000000000071</v>
      </c>
      <c r="AE40" s="138">
        <f t="shared" si="1"/>
        <v>6.5735414954806171E-3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42474</v>
      </c>
      <c r="X41" s="10">
        <v>25.5</v>
      </c>
      <c r="Y41" s="10">
        <v>25.67</v>
      </c>
      <c r="Z41" s="10">
        <v>24.19</v>
      </c>
      <c r="AA41" s="10">
        <v>24.34</v>
      </c>
      <c r="AB41" s="95">
        <v>3758300</v>
      </c>
      <c r="AC41" s="10">
        <v>24.34</v>
      </c>
      <c r="AD41" s="2">
        <f t="shared" si="0"/>
        <v>1.4800000000000004</v>
      </c>
      <c r="AE41" s="138">
        <f t="shared" si="1"/>
        <v>-2.1310816244471287E-2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114</v>
      </c>
      <c r="W42" s="133">
        <v>42473</v>
      </c>
      <c r="X42" s="10">
        <v>24</v>
      </c>
      <c r="Y42" s="10">
        <v>24.95</v>
      </c>
      <c r="Z42" s="10">
        <v>23.97</v>
      </c>
      <c r="AA42" s="10">
        <v>24.87</v>
      </c>
      <c r="AB42" s="95">
        <v>2224100</v>
      </c>
      <c r="AC42" s="10">
        <v>24.87</v>
      </c>
      <c r="AD42" s="2">
        <f t="shared" si="0"/>
        <v>0.98000000000000043</v>
      </c>
      <c r="AE42" s="138">
        <f t="shared" si="1"/>
        <v>5.1585623678646941E-2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99</v>
      </c>
      <c r="U43" s="98">
        <v>21.54</v>
      </c>
      <c r="W43" s="133">
        <v>42472</v>
      </c>
      <c r="X43" s="10">
        <v>23.55</v>
      </c>
      <c r="Y43" s="10">
        <v>23.94</v>
      </c>
      <c r="Z43" s="10">
        <v>23.15</v>
      </c>
      <c r="AA43" s="10">
        <v>23.65</v>
      </c>
      <c r="AB43" s="95">
        <v>2351100</v>
      </c>
      <c r="AC43" s="10">
        <v>23.65</v>
      </c>
      <c r="AD43" s="2">
        <f t="shared" si="0"/>
        <v>0.7900000000000027</v>
      </c>
      <c r="AE43" s="138">
        <f t="shared" si="1"/>
        <v>4.2462845010615702E-3</v>
      </c>
    </row>
    <row r="44" spans="1:31" ht="20.25" thickBot="1" x14ac:dyDescent="0.35">
      <c r="O44" s="470" t="s">
        <v>78</v>
      </c>
      <c r="P44" s="470"/>
      <c r="T44" s="93" t="s">
        <v>100</v>
      </c>
      <c r="U44" s="88">
        <v>21.43</v>
      </c>
      <c r="W44" s="133">
        <v>42471</v>
      </c>
      <c r="X44" s="10">
        <v>23.87</v>
      </c>
      <c r="Y44" s="10">
        <v>24.37</v>
      </c>
      <c r="Z44" s="10">
        <v>23.54</v>
      </c>
      <c r="AA44" s="10">
        <v>23.55</v>
      </c>
      <c r="AB44" s="95">
        <v>2615600</v>
      </c>
      <c r="AC44" s="10">
        <v>23.55</v>
      </c>
      <c r="AD44" s="2">
        <f t="shared" si="0"/>
        <v>0.83000000000000185</v>
      </c>
      <c r="AE44" s="138">
        <f t="shared" si="1"/>
        <v>-7.5853350189633018E-3</v>
      </c>
    </row>
    <row r="45" spans="1:31" ht="15.75" thickTop="1" x14ac:dyDescent="0.25">
      <c r="L45" t="s">
        <v>281</v>
      </c>
      <c r="M45" s="2">
        <f>M64+K64-F64</f>
        <v>155.90000000000146</v>
      </c>
      <c r="O45" s="83">
        <v>1.1000000000000001</v>
      </c>
      <c r="P45" s="83">
        <f>O45*$Q$4</f>
        <v>22.330000000000002</v>
      </c>
      <c r="Q45" s="2"/>
      <c r="T45" s="93" t="s">
        <v>101</v>
      </c>
      <c r="U45" s="88" t="s">
        <v>390</v>
      </c>
      <c r="W45" s="133">
        <v>42468</v>
      </c>
      <c r="X45" s="10">
        <v>24.52</v>
      </c>
      <c r="Y45" s="10">
        <v>24.6</v>
      </c>
      <c r="Z45" s="10">
        <v>23.55</v>
      </c>
      <c r="AA45" s="10">
        <v>23.73</v>
      </c>
      <c r="AB45" s="95">
        <v>1879400</v>
      </c>
      <c r="AC45" s="10">
        <v>23.73</v>
      </c>
      <c r="AD45" s="2">
        <f t="shared" si="0"/>
        <v>1.0500000000000007</v>
      </c>
      <c r="AE45" s="138">
        <f t="shared" si="1"/>
        <v>-2.8653295128939771E-2</v>
      </c>
    </row>
    <row r="46" spans="1:31" x14ac:dyDescent="0.25">
      <c r="A46" s="419" t="s">
        <v>1</v>
      </c>
      <c r="B46" s="419" t="s">
        <v>2</v>
      </c>
      <c r="C46" s="419" t="s">
        <v>4</v>
      </c>
      <c r="D46" s="421" t="s">
        <v>5</v>
      </c>
      <c r="E46" s="421" t="s">
        <v>95</v>
      </c>
      <c r="F46" s="421" t="s">
        <v>60</v>
      </c>
      <c r="G46" s="419" t="s">
        <v>3</v>
      </c>
      <c r="H46" s="419" t="s">
        <v>6</v>
      </c>
      <c r="I46" s="419" t="s">
        <v>7</v>
      </c>
      <c r="J46" s="419" t="s">
        <v>96</v>
      </c>
      <c r="K46" s="419" t="s">
        <v>61</v>
      </c>
      <c r="L46" s="419" t="s">
        <v>37</v>
      </c>
      <c r="M46" s="419" t="s">
        <v>38</v>
      </c>
      <c r="O46" s="83">
        <v>1.0900000000000001</v>
      </c>
      <c r="P46" s="83">
        <f t="shared" ref="P46:P65" si="5">O46*$Q$4</f>
        <v>22.127000000000002</v>
      </c>
      <c r="Q46" s="2"/>
      <c r="T46" s="93" t="s">
        <v>102</v>
      </c>
      <c r="U46" s="88" t="s">
        <v>391</v>
      </c>
      <c r="W46" s="133">
        <v>42467</v>
      </c>
      <c r="X46" s="10">
        <v>24.78</v>
      </c>
      <c r="Y46" s="10">
        <v>24.91</v>
      </c>
      <c r="Z46" s="10">
        <v>24.16</v>
      </c>
      <c r="AA46" s="10">
        <v>24.43</v>
      </c>
      <c r="AB46" s="95">
        <v>2677500</v>
      </c>
      <c r="AC46" s="10">
        <v>24.43</v>
      </c>
      <c r="AD46" s="2">
        <f t="shared" si="0"/>
        <v>0.75</v>
      </c>
      <c r="AE46" s="138">
        <f t="shared" si="1"/>
        <v>-2.1625951141369559E-2</v>
      </c>
    </row>
    <row r="47" spans="1:31" x14ac:dyDescent="0.25">
      <c r="A47" s="422" t="s">
        <v>15</v>
      </c>
      <c r="B47" s="412">
        <v>42153</v>
      </c>
      <c r="C47" s="413">
        <v>1</v>
      </c>
      <c r="D47" s="414">
        <v>26.75</v>
      </c>
      <c r="E47" s="414">
        <v>0</v>
      </c>
      <c r="F47" s="414">
        <f>C47*D47</f>
        <v>26.75</v>
      </c>
      <c r="G47" s="412">
        <v>42226</v>
      </c>
      <c r="H47" s="413">
        <v>170</v>
      </c>
      <c r="I47" s="413">
        <v>22.35</v>
      </c>
      <c r="J47" s="414">
        <v>7.0000000000000007E-2</v>
      </c>
      <c r="K47" s="413">
        <f t="shared" ref="K47:K54" si="6">H47*I47-J47</f>
        <v>3799.4300000000003</v>
      </c>
      <c r="L47" s="413" t="s">
        <v>80</v>
      </c>
      <c r="M47" s="413"/>
      <c r="O47" s="83">
        <v>1.08</v>
      </c>
      <c r="P47" s="83">
        <f t="shared" si="5"/>
        <v>21.924000000000003</v>
      </c>
      <c r="Q47" s="2"/>
      <c r="T47" s="93" t="s">
        <v>103</v>
      </c>
      <c r="U47" s="88">
        <v>28.63</v>
      </c>
      <c r="W47" s="133">
        <v>42466</v>
      </c>
      <c r="X47" s="10">
        <v>24.77</v>
      </c>
      <c r="Y47" s="10">
        <v>25.07</v>
      </c>
      <c r="Z47" s="10">
        <v>24.58</v>
      </c>
      <c r="AA47" s="10">
        <v>24.97</v>
      </c>
      <c r="AB47" s="95">
        <v>1384300</v>
      </c>
      <c r="AC47" s="10">
        <v>24.97</v>
      </c>
      <c r="AD47" s="2">
        <f t="shared" si="0"/>
        <v>0.49000000000000199</v>
      </c>
      <c r="AE47" s="138">
        <f t="shared" si="1"/>
        <v>1.2570965125709543E-2</v>
      </c>
    </row>
    <row r="48" spans="1:31" x14ac:dyDescent="0.25">
      <c r="A48" s="423" t="s">
        <v>71</v>
      </c>
      <c r="B48" s="412">
        <v>42173</v>
      </c>
      <c r="C48" s="413">
        <v>19</v>
      </c>
      <c r="D48" s="414">
        <v>24.84</v>
      </c>
      <c r="E48" s="414">
        <v>0</v>
      </c>
      <c r="F48" s="414">
        <f t="shared" ref="F48:F61" si="7">C48*D48</f>
        <v>471.96</v>
      </c>
      <c r="G48" s="412">
        <v>42263</v>
      </c>
      <c r="H48" s="413">
        <v>120</v>
      </c>
      <c r="I48" s="413">
        <v>19.28</v>
      </c>
      <c r="J48" s="413">
        <v>0.04</v>
      </c>
      <c r="K48" s="413">
        <f t="shared" si="6"/>
        <v>2313.5600000000004</v>
      </c>
      <c r="L48" s="413"/>
      <c r="M48" s="413"/>
      <c r="O48" s="83">
        <v>1.07</v>
      </c>
      <c r="P48" s="83">
        <f t="shared" si="5"/>
        <v>21.721000000000004</v>
      </c>
      <c r="Q48" s="2"/>
      <c r="T48" s="93" t="s">
        <v>104</v>
      </c>
      <c r="U48" s="88">
        <v>1.32623</v>
      </c>
      <c r="W48" s="133">
        <v>42465</v>
      </c>
      <c r="X48" s="10">
        <v>24.86</v>
      </c>
      <c r="Y48" s="10">
        <v>25.06</v>
      </c>
      <c r="Z48" s="10">
        <v>24.61</v>
      </c>
      <c r="AA48" s="10">
        <v>24.66</v>
      </c>
      <c r="AB48" s="95">
        <v>3789200</v>
      </c>
      <c r="AC48" s="10">
        <v>24.66</v>
      </c>
      <c r="AD48" s="2">
        <f t="shared" si="0"/>
        <v>0.44999999999999929</v>
      </c>
      <c r="AE48" s="138">
        <f t="shared" si="1"/>
        <v>-1.0433386837881309E-2</v>
      </c>
    </row>
    <row r="49" spans="1:31" x14ac:dyDescent="0.25">
      <c r="A49" s="413"/>
      <c r="B49" s="412">
        <v>42184</v>
      </c>
      <c r="C49" s="413">
        <v>10</v>
      </c>
      <c r="D49" s="414">
        <v>24.33</v>
      </c>
      <c r="E49" s="414">
        <v>0</v>
      </c>
      <c r="F49" s="414">
        <f t="shared" si="7"/>
        <v>243.29999999999998</v>
      </c>
      <c r="G49" s="412">
        <v>42284</v>
      </c>
      <c r="H49" s="413">
        <v>40</v>
      </c>
      <c r="I49" s="413">
        <v>20.45</v>
      </c>
      <c r="J49" s="413">
        <v>0.02</v>
      </c>
      <c r="K49" s="413">
        <f t="shared" si="6"/>
        <v>817.98</v>
      </c>
      <c r="L49" s="413"/>
      <c r="M49" s="413"/>
      <c r="O49" s="83">
        <v>1.06</v>
      </c>
      <c r="P49" s="83">
        <f t="shared" si="5"/>
        <v>21.518000000000001</v>
      </c>
      <c r="Q49" s="2"/>
      <c r="T49" s="93" t="s">
        <v>105</v>
      </c>
      <c r="U49" s="88" t="s">
        <v>271</v>
      </c>
      <c r="W49" s="133">
        <v>42464</v>
      </c>
      <c r="X49" s="10">
        <v>25.75</v>
      </c>
      <c r="Y49" s="10">
        <v>25.75</v>
      </c>
      <c r="Z49" s="10">
        <v>24.77</v>
      </c>
      <c r="AA49" s="10">
        <v>24.92</v>
      </c>
      <c r="AB49" s="95">
        <v>3786900</v>
      </c>
      <c r="AC49" s="10">
        <v>24.92</v>
      </c>
      <c r="AD49" s="2">
        <f t="shared" si="0"/>
        <v>0.98000000000000043</v>
      </c>
      <c r="AE49" s="138">
        <f t="shared" si="1"/>
        <v>-3.3359193173002288E-2</v>
      </c>
    </row>
    <row r="50" spans="1:31" x14ac:dyDescent="0.25">
      <c r="A50" s="413"/>
      <c r="B50" s="412">
        <v>42185</v>
      </c>
      <c r="C50" s="413">
        <v>5</v>
      </c>
      <c r="D50" s="414">
        <v>23.82</v>
      </c>
      <c r="E50" s="414">
        <v>0</v>
      </c>
      <c r="F50" s="414">
        <f t="shared" si="7"/>
        <v>119.1</v>
      </c>
      <c r="G50" s="412">
        <v>42285</v>
      </c>
      <c r="H50" s="413">
        <v>80</v>
      </c>
      <c r="I50" s="414">
        <v>21.14</v>
      </c>
      <c r="J50" s="414">
        <v>0.03</v>
      </c>
      <c r="K50" s="413">
        <f t="shared" si="6"/>
        <v>1691.17</v>
      </c>
      <c r="L50" s="413"/>
      <c r="M50" s="413"/>
      <c r="O50" s="83">
        <v>1.05</v>
      </c>
      <c r="P50" s="83">
        <f t="shared" si="5"/>
        <v>21.315000000000001</v>
      </c>
      <c r="Q50" s="2"/>
      <c r="T50" s="93"/>
      <c r="U50" s="88"/>
      <c r="W50" s="133">
        <v>42461</v>
      </c>
      <c r="X50" s="10">
        <v>25.29</v>
      </c>
      <c r="Y50" s="10">
        <v>25.87</v>
      </c>
      <c r="Z50" s="10">
        <v>25.1</v>
      </c>
      <c r="AA50" s="10">
        <v>25.78</v>
      </c>
      <c r="AB50" s="95">
        <v>2721800</v>
      </c>
      <c r="AC50" s="10">
        <v>25.78</v>
      </c>
      <c r="AD50" s="2">
        <f t="shared" si="0"/>
        <v>0.76999999999999957</v>
      </c>
      <c r="AE50" s="138">
        <f t="shared" si="1"/>
        <v>1.0188087774294807E-2</v>
      </c>
    </row>
    <row r="51" spans="1:31" x14ac:dyDescent="0.25">
      <c r="A51" s="413"/>
      <c r="B51" s="412">
        <v>42185</v>
      </c>
      <c r="C51" s="413">
        <v>15</v>
      </c>
      <c r="D51" s="414">
        <v>23.71</v>
      </c>
      <c r="E51" s="414">
        <v>0</v>
      </c>
      <c r="F51" s="414">
        <f t="shared" si="7"/>
        <v>355.65000000000003</v>
      </c>
      <c r="G51" s="412">
        <v>42010</v>
      </c>
      <c r="H51" s="413">
        <v>60</v>
      </c>
      <c r="I51" s="413">
        <v>17.760000000000002</v>
      </c>
      <c r="J51" s="413">
        <v>0.02</v>
      </c>
      <c r="K51" s="413">
        <f t="shared" si="6"/>
        <v>1065.5800000000002</v>
      </c>
      <c r="L51" s="413"/>
      <c r="M51" s="413"/>
      <c r="O51" s="83">
        <v>1.04</v>
      </c>
      <c r="P51" s="83">
        <f t="shared" si="5"/>
        <v>21.112000000000002</v>
      </c>
      <c r="Q51" s="2"/>
      <c r="T51" s="93" t="s">
        <v>106</v>
      </c>
      <c r="U51" s="88" t="s">
        <v>392</v>
      </c>
      <c r="W51" s="133">
        <v>42460</v>
      </c>
      <c r="X51" s="10">
        <v>25.24</v>
      </c>
      <c r="Y51" s="10">
        <v>25.83</v>
      </c>
      <c r="Z51" s="10">
        <v>25.23</v>
      </c>
      <c r="AA51" s="10">
        <v>25.52</v>
      </c>
      <c r="AB51" s="95">
        <v>2471500</v>
      </c>
      <c r="AC51" s="10">
        <v>25.52</v>
      </c>
      <c r="AD51" s="2">
        <f t="shared" si="0"/>
        <v>0.59999999999999787</v>
      </c>
      <c r="AE51" s="138">
        <f t="shared" si="1"/>
        <v>9.4936708860757779E-3</v>
      </c>
    </row>
    <row r="52" spans="1:31" x14ac:dyDescent="0.25">
      <c r="A52" s="413"/>
      <c r="B52" s="412">
        <v>42185</v>
      </c>
      <c r="C52" s="413">
        <v>30</v>
      </c>
      <c r="D52" s="414">
        <v>23.65</v>
      </c>
      <c r="E52" s="414">
        <v>0</v>
      </c>
      <c r="F52" s="414">
        <f t="shared" si="7"/>
        <v>709.5</v>
      </c>
      <c r="G52" s="412">
        <v>42398</v>
      </c>
      <c r="H52" s="413">
        <v>60</v>
      </c>
      <c r="I52" s="413">
        <v>17.559999999999999</v>
      </c>
      <c r="J52" s="413">
        <v>0.02</v>
      </c>
      <c r="K52" s="413">
        <f t="shared" si="6"/>
        <v>1053.58</v>
      </c>
      <c r="L52" s="413"/>
      <c r="M52" s="413"/>
      <c r="O52" s="83">
        <v>1.03</v>
      </c>
      <c r="P52" s="83">
        <f t="shared" si="5"/>
        <v>20.909000000000002</v>
      </c>
      <c r="Q52" s="2"/>
      <c r="T52" s="93" t="s">
        <v>107</v>
      </c>
      <c r="U52" s="88" t="s">
        <v>319</v>
      </c>
      <c r="W52" s="133">
        <v>42459</v>
      </c>
      <c r="X52" s="10">
        <v>25.63</v>
      </c>
      <c r="Y52" s="10">
        <v>25.8</v>
      </c>
      <c r="Z52" s="10">
        <v>24.99</v>
      </c>
      <c r="AA52" s="10">
        <v>25.28</v>
      </c>
      <c r="AB52" s="95">
        <v>3140300</v>
      </c>
      <c r="AC52" s="10">
        <v>25.28</v>
      </c>
      <c r="AD52" s="2">
        <f t="shared" si="0"/>
        <v>0.81000000000000227</v>
      </c>
      <c r="AE52" s="138">
        <f t="shared" si="1"/>
        <v>-9.7924010967489483E-3</v>
      </c>
    </row>
    <row r="53" spans="1:31" x14ac:dyDescent="0.25">
      <c r="A53" s="413"/>
      <c r="B53" s="412">
        <v>42185</v>
      </c>
      <c r="C53" s="413">
        <v>40</v>
      </c>
      <c r="D53" s="414">
        <v>23.2</v>
      </c>
      <c r="E53" s="414">
        <v>0</v>
      </c>
      <c r="F53" s="414">
        <f t="shared" si="7"/>
        <v>928</v>
      </c>
      <c r="G53" s="412">
        <v>42416</v>
      </c>
      <c r="H53" s="413">
        <v>60</v>
      </c>
      <c r="I53" s="413">
        <v>16.82</v>
      </c>
      <c r="J53" s="413">
        <v>0.02</v>
      </c>
      <c r="K53" s="413">
        <f t="shared" si="6"/>
        <v>1009.1800000000001</v>
      </c>
      <c r="L53" s="413"/>
      <c r="M53" s="413"/>
      <c r="O53" s="83">
        <v>1.02</v>
      </c>
      <c r="P53" s="83">
        <f t="shared" si="5"/>
        <v>20.706</v>
      </c>
      <c r="Q53" s="2"/>
      <c r="T53" s="93" t="s">
        <v>108</v>
      </c>
      <c r="U53" s="90">
        <v>1722112</v>
      </c>
      <c r="W53" s="133">
        <v>42458</v>
      </c>
      <c r="X53" s="10">
        <v>24.49</v>
      </c>
      <c r="Y53" s="10">
        <v>25.56</v>
      </c>
      <c r="Z53" s="10">
        <v>24.36</v>
      </c>
      <c r="AA53" s="10">
        <v>25.53</v>
      </c>
      <c r="AB53" s="95">
        <v>4120900</v>
      </c>
      <c r="AC53" s="10">
        <v>25.53</v>
      </c>
      <c r="AD53" s="2">
        <f t="shared" si="0"/>
        <v>1.1999999999999993</v>
      </c>
      <c r="AE53" s="138">
        <f t="shared" si="1"/>
        <v>4.1190864600326282E-2</v>
      </c>
    </row>
    <row r="54" spans="1:31" x14ac:dyDescent="0.25">
      <c r="A54" s="413"/>
      <c r="B54" s="412">
        <v>42185</v>
      </c>
      <c r="C54" s="413">
        <v>50</v>
      </c>
      <c r="D54" s="414">
        <v>22.94</v>
      </c>
      <c r="E54" s="414">
        <v>0</v>
      </c>
      <c r="F54" s="414">
        <f t="shared" si="7"/>
        <v>1147</v>
      </c>
      <c r="G54" s="412">
        <v>42423</v>
      </c>
      <c r="H54" s="413">
        <v>60</v>
      </c>
      <c r="I54" s="413">
        <v>17.84</v>
      </c>
      <c r="J54" s="413">
        <v>0.02</v>
      </c>
      <c r="K54" s="413">
        <f t="shared" si="6"/>
        <v>1070.3800000000001</v>
      </c>
      <c r="L54" s="413"/>
      <c r="M54" s="413"/>
      <c r="O54" s="83">
        <v>1.01</v>
      </c>
      <c r="P54" s="83">
        <f t="shared" si="5"/>
        <v>20.503</v>
      </c>
      <c r="Q54" s="2"/>
      <c r="T54" s="93" t="s">
        <v>111</v>
      </c>
      <c r="U54" s="90">
        <v>2430380</v>
      </c>
      <c r="W54" s="133">
        <v>42457</v>
      </c>
      <c r="X54" s="10">
        <v>24.03</v>
      </c>
      <c r="Y54" s="10">
        <v>24.75</v>
      </c>
      <c r="Z54" s="10">
        <v>23.85</v>
      </c>
      <c r="AA54" s="10">
        <v>24.52</v>
      </c>
      <c r="AB54" s="95">
        <v>3010200</v>
      </c>
      <c r="AC54" s="10">
        <v>24.52</v>
      </c>
      <c r="AD54" s="2">
        <f t="shared" si="0"/>
        <v>0.89999999999999858</v>
      </c>
      <c r="AE54" s="138">
        <f t="shared" si="1"/>
        <v>1.869547154133766E-2</v>
      </c>
    </row>
    <row r="55" spans="1:31" x14ac:dyDescent="0.25">
      <c r="A55" s="413"/>
      <c r="B55" s="412">
        <v>42209</v>
      </c>
      <c r="C55" s="413">
        <v>50</v>
      </c>
      <c r="D55" s="414">
        <v>19.75</v>
      </c>
      <c r="E55" s="414">
        <v>0</v>
      </c>
      <c r="F55" s="414">
        <f t="shared" si="7"/>
        <v>987.5</v>
      </c>
      <c r="G55" s="413"/>
      <c r="H55" s="413"/>
      <c r="I55" s="413"/>
      <c r="J55" s="413"/>
      <c r="K55" s="413"/>
      <c r="L55" s="413"/>
      <c r="M55" s="413"/>
      <c r="O55" s="83">
        <v>1</v>
      </c>
      <c r="P55" s="83">
        <f t="shared" si="5"/>
        <v>20.3</v>
      </c>
      <c r="Q55" s="2"/>
      <c r="T55" s="93" t="s">
        <v>109</v>
      </c>
      <c r="U55" s="88" t="s">
        <v>393</v>
      </c>
      <c r="W55" s="133">
        <v>42453</v>
      </c>
      <c r="X55" s="10">
        <v>24.25</v>
      </c>
      <c r="Y55" s="10">
        <v>24.26</v>
      </c>
      <c r="Z55" s="10">
        <v>23.62</v>
      </c>
      <c r="AA55" s="10">
        <v>24.07</v>
      </c>
      <c r="AB55" s="95">
        <v>1899800</v>
      </c>
      <c r="AC55" s="10">
        <v>24.07</v>
      </c>
      <c r="AD55" s="2">
        <f t="shared" si="0"/>
        <v>0.64000000000000057</v>
      </c>
      <c r="AE55" s="138">
        <f t="shared" si="1"/>
        <v>-1.1904761904761862E-2</v>
      </c>
    </row>
    <row r="56" spans="1:31" x14ac:dyDescent="0.25">
      <c r="A56" s="413"/>
      <c r="B56" s="412">
        <v>42212</v>
      </c>
      <c r="C56" s="413">
        <v>30</v>
      </c>
      <c r="D56" s="414">
        <v>19.2</v>
      </c>
      <c r="E56" s="414">
        <v>0</v>
      </c>
      <c r="F56" s="414">
        <f t="shared" si="7"/>
        <v>576</v>
      </c>
      <c r="G56" s="413"/>
      <c r="H56" s="413"/>
      <c r="I56" s="413"/>
      <c r="J56" s="413"/>
      <c r="K56" s="413"/>
      <c r="L56" s="413"/>
      <c r="M56" s="413"/>
      <c r="O56" s="83">
        <v>0.99</v>
      </c>
      <c r="P56" s="83">
        <f t="shared" si="5"/>
        <v>20.097000000000001</v>
      </c>
      <c r="Q56" s="2"/>
      <c r="T56" s="93" t="s">
        <v>112</v>
      </c>
      <c r="U56" s="88">
        <v>33.020000000000003</v>
      </c>
      <c r="W56" s="133">
        <v>42452</v>
      </c>
      <c r="X56" s="10">
        <v>24.52</v>
      </c>
      <c r="Y56" s="10">
        <v>24.67</v>
      </c>
      <c r="Z56" s="10">
        <v>24.28</v>
      </c>
      <c r="AA56" s="10">
        <v>24.36</v>
      </c>
      <c r="AB56" s="95">
        <v>1329600</v>
      </c>
      <c r="AC56" s="10">
        <v>24.36</v>
      </c>
      <c r="AD56" s="2">
        <f t="shared" si="0"/>
        <v>0.39000000000000057</v>
      </c>
      <c r="AE56" s="138">
        <f t="shared" si="1"/>
        <v>-1.4563106796116498E-2</v>
      </c>
    </row>
    <row r="57" spans="1:31" x14ac:dyDescent="0.25">
      <c r="A57" s="413"/>
      <c r="B57" s="412">
        <v>42240</v>
      </c>
      <c r="C57" s="413">
        <v>40</v>
      </c>
      <c r="D57" s="414">
        <v>19.93</v>
      </c>
      <c r="E57" s="414">
        <v>0</v>
      </c>
      <c r="F57" s="414">
        <f t="shared" si="7"/>
        <v>797.2</v>
      </c>
      <c r="G57" s="413"/>
      <c r="H57" s="413"/>
      <c r="I57" s="413"/>
      <c r="J57" s="413"/>
      <c r="K57" s="413"/>
      <c r="L57" s="413"/>
      <c r="M57" s="413"/>
      <c r="O57" s="83">
        <v>0.98</v>
      </c>
      <c r="P57" s="83">
        <f t="shared" si="5"/>
        <v>19.894000000000002</v>
      </c>
      <c r="Q57" s="2"/>
      <c r="T57" s="93" t="s">
        <v>113</v>
      </c>
      <c r="U57" s="88">
        <v>0.65</v>
      </c>
      <c r="W57" s="133">
        <v>42451</v>
      </c>
      <c r="X57" s="10">
        <v>24.67</v>
      </c>
      <c r="Y57" s="10">
        <v>24.89</v>
      </c>
      <c r="Z57" s="10">
        <v>24.38</v>
      </c>
      <c r="AA57" s="10">
        <v>24.72</v>
      </c>
      <c r="AB57" s="95">
        <v>1134100</v>
      </c>
      <c r="AC57" s="10">
        <v>24.72</v>
      </c>
      <c r="AD57" s="2">
        <f t="shared" si="0"/>
        <v>0.51000000000000156</v>
      </c>
      <c r="AE57" s="138">
        <f t="shared" si="1"/>
        <v>-4.4301248489729828E-3</v>
      </c>
    </row>
    <row r="58" spans="1:31" x14ac:dyDescent="0.25">
      <c r="A58" s="413"/>
      <c r="B58" s="412">
        <v>42261</v>
      </c>
      <c r="C58" s="413">
        <v>120</v>
      </c>
      <c r="D58" s="414">
        <v>18.7</v>
      </c>
      <c r="E58" s="414">
        <v>0</v>
      </c>
      <c r="F58" s="414">
        <f t="shared" si="7"/>
        <v>2244</v>
      </c>
      <c r="G58" s="413"/>
      <c r="H58" s="413"/>
      <c r="I58" s="413"/>
      <c r="J58" s="413"/>
      <c r="K58" s="413"/>
      <c r="L58" s="413"/>
      <c r="M58" s="413"/>
      <c r="O58" s="83">
        <v>0.97</v>
      </c>
      <c r="P58" s="83">
        <f t="shared" si="5"/>
        <v>19.690999999999999</v>
      </c>
      <c r="T58" s="93" t="s">
        <v>110</v>
      </c>
      <c r="U58" s="88" t="s">
        <v>125</v>
      </c>
      <c r="W58" s="133">
        <v>42450</v>
      </c>
      <c r="X58" s="10">
        <v>24.88</v>
      </c>
      <c r="Y58" s="10">
        <v>25.02</v>
      </c>
      <c r="Z58" s="10">
        <v>24.55</v>
      </c>
      <c r="AA58" s="10">
        <v>24.83</v>
      </c>
      <c r="AB58" s="95">
        <v>1254300</v>
      </c>
      <c r="AC58" s="10">
        <v>24.83</v>
      </c>
      <c r="AD58" s="2">
        <f t="shared" si="0"/>
        <v>0.46999999999999886</v>
      </c>
      <c r="AE58" s="138">
        <f t="shared" si="1"/>
        <v>-6.4025610244097253E-3</v>
      </c>
    </row>
    <row r="59" spans="1:31" x14ac:dyDescent="0.25">
      <c r="A59" s="413"/>
      <c r="B59" s="412">
        <v>42349</v>
      </c>
      <c r="C59" s="413">
        <v>60</v>
      </c>
      <c r="D59" s="414">
        <v>18.04</v>
      </c>
      <c r="E59" s="414">
        <v>0</v>
      </c>
      <c r="F59" s="414">
        <f t="shared" si="7"/>
        <v>1082.3999999999999</v>
      </c>
      <c r="G59" s="413"/>
      <c r="H59" s="413"/>
      <c r="I59" s="413"/>
      <c r="J59" s="413"/>
      <c r="K59" s="413"/>
      <c r="L59" s="413"/>
      <c r="M59" s="413"/>
      <c r="O59" s="83">
        <v>0.96</v>
      </c>
      <c r="P59" s="83">
        <f t="shared" si="5"/>
        <v>19.488</v>
      </c>
      <c r="W59" s="133">
        <v>42447</v>
      </c>
      <c r="X59" s="10">
        <v>24.98</v>
      </c>
      <c r="Y59" s="10">
        <v>25.27</v>
      </c>
      <c r="Z59" s="10">
        <v>24.86</v>
      </c>
      <c r="AA59" s="10">
        <v>24.99</v>
      </c>
      <c r="AB59" s="95">
        <v>2348600</v>
      </c>
      <c r="AC59" s="10">
        <v>24.99</v>
      </c>
      <c r="AD59" s="2">
        <f t="shared" si="0"/>
        <v>0.41000000000000014</v>
      </c>
      <c r="AE59" s="138">
        <f t="shared" si="1"/>
        <v>5.2292839903458344E-3</v>
      </c>
    </row>
    <row r="60" spans="1:31" x14ac:dyDescent="0.25">
      <c r="A60" s="413"/>
      <c r="B60" s="412">
        <v>42362</v>
      </c>
      <c r="C60" s="413">
        <v>120</v>
      </c>
      <c r="D60" s="414">
        <v>17.079999999999998</v>
      </c>
      <c r="E60" s="414">
        <v>0</v>
      </c>
      <c r="F60" s="414">
        <f t="shared" si="7"/>
        <v>2049.6</v>
      </c>
      <c r="G60" s="413"/>
      <c r="H60" s="413"/>
      <c r="I60" s="413"/>
      <c r="J60" s="413"/>
      <c r="K60" s="413"/>
      <c r="L60" s="413"/>
      <c r="M60" s="413"/>
      <c r="O60" s="83">
        <v>0.95</v>
      </c>
      <c r="P60" s="83">
        <f t="shared" si="5"/>
        <v>19.285</v>
      </c>
      <c r="W60" s="133">
        <v>42446</v>
      </c>
      <c r="X60" s="10">
        <v>24.39</v>
      </c>
      <c r="Y60" s="10">
        <v>25.19</v>
      </c>
      <c r="Z60" s="10">
        <v>24.1</v>
      </c>
      <c r="AA60" s="10">
        <v>24.86</v>
      </c>
      <c r="AB60" s="95">
        <v>3314200</v>
      </c>
      <c r="AC60" s="10">
        <v>24.86</v>
      </c>
      <c r="AD60" s="2">
        <f t="shared" si="0"/>
        <v>1.0899999999999999</v>
      </c>
      <c r="AE60" s="138">
        <f t="shared" si="1"/>
        <v>2.9399585921325189E-2</v>
      </c>
    </row>
    <row r="61" spans="1:31" x14ac:dyDescent="0.25">
      <c r="A61" s="413"/>
      <c r="B61" s="412">
        <v>42409</v>
      </c>
      <c r="C61" s="413">
        <v>60</v>
      </c>
      <c r="D61" s="414">
        <v>15.45</v>
      </c>
      <c r="E61" s="414">
        <v>0</v>
      </c>
      <c r="F61" s="414">
        <f t="shared" si="7"/>
        <v>927</v>
      </c>
      <c r="G61" s="413"/>
      <c r="H61" s="413"/>
      <c r="I61" s="413"/>
      <c r="J61" s="413"/>
      <c r="K61" s="413"/>
      <c r="L61" s="413"/>
      <c r="M61" s="413"/>
      <c r="O61" s="83">
        <v>0.94</v>
      </c>
      <c r="P61" s="83">
        <f t="shared" si="5"/>
        <v>19.082000000000001</v>
      </c>
      <c r="W61" s="133">
        <v>42445</v>
      </c>
      <c r="X61" s="10">
        <v>24.06</v>
      </c>
      <c r="Y61" s="10">
        <v>24.28</v>
      </c>
      <c r="Z61" s="10">
        <v>23.67</v>
      </c>
      <c r="AA61" s="10">
        <v>24.15</v>
      </c>
      <c r="AB61" s="95">
        <v>1921300</v>
      </c>
      <c r="AC61" s="10">
        <v>24.15</v>
      </c>
      <c r="AD61" s="2">
        <f t="shared" si="0"/>
        <v>0.60999999999999943</v>
      </c>
      <c r="AE61" s="138">
        <f t="shared" si="1"/>
        <v>-2.0661157024793875E-3</v>
      </c>
    </row>
    <row r="62" spans="1:31" x14ac:dyDescent="0.25">
      <c r="A62" s="413"/>
      <c r="B62" s="413"/>
      <c r="C62" s="413"/>
      <c r="D62" s="414"/>
      <c r="E62" s="414"/>
      <c r="F62" s="414"/>
      <c r="G62" s="413"/>
      <c r="H62" s="413"/>
      <c r="I62" s="413"/>
      <c r="J62" s="413"/>
      <c r="K62" s="413"/>
      <c r="L62" s="413"/>
      <c r="M62" s="413"/>
      <c r="O62" s="83">
        <v>0.93</v>
      </c>
      <c r="P62" s="83">
        <f t="shared" si="5"/>
        <v>18.879000000000001</v>
      </c>
      <c r="W62" s="133">
        <v>42444</v>
      </c>
      <c r="X62" s="10">
        <v>23.97</v>
      </c>
      <c r="Y62" s="10">
        <v>24.27</v>
      </c>
      <c r="Z62" s="10">
        <v>23.78</v>
      </c>
      <c r="AA62" s="10">
        <v>24.2</v>
      </c>
      <c r="AB62" s="95">
        <v>2376000</v>
      </c>
      <c r="AC62" s="10">
        <v>24.2</v>
      </c>
      <c r="AD62" s="2">
        <f t="shared" si="0"/>
        <v>0.48999999999999844</v>
      </c>
      <c r="AE62" s="138">
        <f t="shared" si="1"/>
        <v>5.4009140008308698E-3</v>
      </c>
    </row>
    <row r="63" spans="1:31" x14ac:dyDescent="0.25">
      <c r="A63" s="413"/>
      <c r="B63" s="413"/>
      <c r="C63" s="413"/>
      <c r="D63" s="414"/>
      <c r="E63" s="414"/>
      <c r="F63" s="414"/>
      <c r="G63" s="413"/>
      <c r="H63" s="413"/>
      <c r="I63" s="413"/>
      <c r="J63" s="413"/>
      <c r="K63" s="413"/>
      <c r="L63" s="413"/>
      <c r="M63" s="413"/>
      <c r="O63" s="83">
        <v>0.92</v>
      </c>
      <c r="P63" s="83">
        <f t="shared" si="5"/>
        <v>18.676000000000002</v>
      </c>
      <c r="W63" s="133">
        <v>42443</v>
      </c>
      <c r="X63" s="10">
        <v>23.9</v>
      </c>
      <c r="Y63" s="10">
        <v>24.12</v>
      </c>
      <c r="Z63" s="10">
        <v>23.68</v>
      </c>
      <c r="AA63" s="10">
        <v>24.07</v>
      </c>
      <c r="AB63" s="95">
        <v>1602600</v>
      </c>
      <c r="AC63" s="10">
        <v>24.07</v>
      </c>
      <c r="AD63" s="2">
        <f t="shared" si="0"/>
        <v>0.44000000000000128</v>
      </c>
      <c r="AE63" s="138">
        <f t="shared" si="1"/>
        <v>1.6645859342487856E-3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18.473000000000003</v>
      </c>
      <c r="W64" s="133">
        <v>42440</v>
      </c>
      <c r="X64" s="10">
        <v>23.29</v>
      </c>
      <c r="Y64" s="10">
        <v>24.18</v>
      </c>
      <c r="Z64" s="10">
        <v>23.16</v>
      </c>
      <c r="AA64" s="10">
        <v>24.03</v>
      </c>
      <c r="AB64" s="95">
        <v>1800700</v>
      </c>
      <c r="AC64" s="10">
        <v>24.03</v>
      </c>
      <c r="AD64" s="2">
        <f t="shared" si="0"/>
        <v>1.0199999999999996</v>
      </c>
      <c r="AE64" s="138">
        <f t="shared" si="1"/>
        <v>3.8461538461538547E-2</v>
      </c>
    </row>
    <row r="65" spans="1:31" x14ac:dyDescent="0.25">
      <c r="A65" s="413"/>
      <c r="B65" s="413"/>
      <c r="C65" s="413"/>
      <c r="D65" s="414"/>
      <c r="E65" s="414"/>
      <c r="F65" s="414"/>
      <c r="G65" s="413"/>
      <c r="H65" s="413"/>
      <c r="I65" s="413"/>
      <c r="J65" s="413"/>
      <c r="K65" s="413"/>
      <c r="L65" s="413"/>
      <c r="M65" s="413"/>
      <c r="O65" s="83">
        <v>0.9</v>
      </c>
      <c r="P65" s="83">
        <f t="shared" si="5"/>
        <v>18.27</v>
      </c>
      <c r="W65" s="133">
        <v>42439</v>
      </c>
      <c r="X65" s="10">
        <v>23.43</v>
      </c>
      <c r="Y65" s="10">
        <v>23.7</v>
      </c>
      <c r="Z65" s="10">
        <v>22.83</v>
      </c>
      <c r="AA65" s="10">
        <v>23.14</v>
      </c>
      <c r="AB65" s="95">
        <v>1983700</v>
      </c>
      <c r="AC65" s="10">
        <v>23.14</v>
      </c>
      <c r="AD65" s="2">
        <f t="shared" si="0"/>
        <v>0.87000000000000099</v>
      </c>
      <c r="AE65" s="138">
        <f t="shared" si="1"/>
        <v>-6.8669527896996208E-3</v>
      </c>
    </row>
    <row r="66" spans="1:31" x14ac:dyDescent="0.25">
      <c r="O66" s="34"/>
      <c r="W66" s="133">
        <v>42438</v>
      </c>
      <c r="X66" s="10">
        <v>23.46</v>
      </c>
      <c r="Y66" s="10">
        <v>23.54</v>
      </c>
      <c r="Z66" s="10">
        <v>22.89</v>
      </c>
      <c r="AA66" s="10">
        <v>23.3</v>
      </c>
      <c r="AB66" s="95">
        <v>1949100</v>
      </c>
      <c r="AC66" s="10">
        <v>23.3</v>
      </c>
      <c r="AD66" s="2">
        <f t="shared" si="0"/>
        <v>0.64999999999999858</v>
      </c>
      <c r="AE66" s="138">
        <f t="shared" si="1"/>
        <v>1.7196904557179593E-3</v>
      </c>
    </row>
    <row r="67" spans="1:31" x14ac:dyDescent="0.25">
      <c r="W67" s="133">
        <v>42437</v>
      </c>
      <c r="X67" s="10">
        <v>23.38</v>
      </c>
      <c r="Y67" s="10">
        <v>23.65</v>
      </c>
      <c r="Z67" s="10">
        <v>23.09</v>
      </c>
      <c r="AA67" s="10">
        <v>23.26</v>
      </c>
      <c r="AB67" s="95">
        <v>1359100</v>
      </c>
      <c r="AC67" s="10">
        <v>23.26</v>
      </c>
      <c r="AD67" s="2">
        <f>Y67-Z67</f>
        <v>0.55999999999999872</v>
      </c>
      <c r="AE67" s="138" t="e">
        <f>AC67/AC68-1</f>
        <v>#DIV/0!</v>
      </c>
    </row>
    <row r="68" spans="1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1" priority="27">
      <formula>F27&gt;0</formula>
    </cfRule>
    <cfRule type="expression" dxfId="270" priority="28">
      <formula>F27&lt;0</formula>
    </cfRule>
  </conditionalFormatting>
  <conditionalFormatting sqref="F29:F33">
    <cfRule type="expression" dxfId="269" priority="23">
      <formula>F29&gt;0</formula>
    </cfRule>
    <cfRule type="expression" dxfId="268" priority="24">
      <formula>F29&lt;0</formula>
    </cfRule>
  </conditionalFormatting>
  <conditionalFormatting sqref="F29:F32">
    <cfRule type="expression" dxfId="267" priority="25">
      <formula>F29&gt;0</formula>
    </cfRule>
    <cfRule type="expression" dxfId="266" priority="26">
      <formula>F29&lt;0</formula>
    </cfRule>
  </conditionalFormatting>
  <conditionalFormatting sqref="H27:H33">
    <cfRule type="expression" dxfId="265" priority="21">
      <formula>H27&gt;0</formula>
    </cfRule>
    <cfRule type="expression" dxfId="264" priority="22">
      <formula>H27&lt;0</formula>
    </cfRule>
  </conditionalFormatting>
  <conditionalFormatting sqref="F34">
    <cfRule type="expression" dxfId="263" priority="19">
      <formula>F34&gt;0</formula>
    </cfRule>
    <cfRule type="expression" dxfId="262" priority="20">
      <formula>F34&lt;0</formula>
    </cfRule>
  </conditionalFormatting>
  <conditionalFormatting sqref="H34">
    <cfRule type="expression" dxfId="261" priority="17">
      <formula>H34&gt;0</formula>
    </cfRule>
    <cfRule type="expression" dxfId="260" priority="18">
      <formula>H34&lt;0</formula>
    </cfRule>
  </conditionalFormatting>
  <conditionalFormatting sqref="F36:F43">
    <cfRule type="expression" dxfId="259" priority="15">
      <formula>F36&gt;0</formula>
    </cfRule>
    <cfRule type="expression" dxfId="258" priority="16">
      <formula>F36&lt;0</formula>
    </cfRule>
  </conditionalFormatting>
  <conditionalFormatting sqref="H36:H43">
    <cfRule type="expression" dxfId="257" priority="13">
      <formula>H36&gt;0</formula>
    </cfRule>
    <cfRule type="expression" dxfId="256" priority="14">
      <formula>H36&lt;0</formula>
    </cfRule>
  </conditionalFormatting>
  <conditionalFormatting sqref="F35">
    <cfRule type="expression" dxfId="255" priority="11">
      <formula>F35&gt;0</formula>
    </cfRule>
    <cfRule type="expression" dxfId="254" priority="12">
      <formula>F35&lt;0</formula>
    </cfRule>
  </conditionalFormatting>
  <conditionalFormatting sqref="H35">
    <cfRule type="expression" dxfId="253" priority="9">
      <formula>H35&gt;0</formula>
    </cfRule>
    <cfRule type="expression" dxfId="252" priority="10">
      <formula>H35&lt;0</formula>
    </cfRule>
  </conditionalFormatting>
  <conditionalFormatting sqref="F22:F26">
    <cfRule type="expression" dxfId="251" priority="7">
      <formula>F22&gt;0</formula>
    </cfRule>
    <cfRule type="expression" dxfId="250" priority="8">
      <formula>F22&lt;0</formula>
    </cfRule>
  </conditionalFormatting>
  <conditionalFormatting sqref="H22:H26">
    <cfRule type="expression" dxfId="249" priority="5">
      <formula>H22&gt;0</formula>
    </cfRule>
    <cfRule type="expression" dxfId="248" priority="6">
      <formula>H22&lt;0</formula>
    </cfRule>
  </conditionalFormatting>
  <conditionalFormatting sqref="Q8">
    <cfRule type="expression" dxfId="247" priority="1">
      <formula>Q8&gt;0</formula>
    </cfRule>
    <cfRule type="expression" dxfId="246" priority="2">
      <formula>Q8&lt;0</formula>
    </cfRule>
  </conditionalFormatting>
  <conditionalFormatting sqref="Q7">
    <cfRule type="expression" dxfId="245" priority="3">
      <formula>Q7&gt;0</formula>
    </cfRule>
    <cfRule type="expression" dxfId="24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1" x14ac:dyDescent="0.25">
      <c r="A2" s="6" t="s">
        <v>194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42530</v>
      </c>
      <c r="X2" s="10">
        <v>48.65</v>
      </c>
      <c r="Y2" s="10">
        <v>49.03</v>
      </c>
      <c r="Z2" s="10">
        <v>48.44</v>
      </c>
      <c r="AA2" s="10">
        <v>48.96</v>
      </c>
      <c r="AB2" s="95">
        <v>2569300</v>
      </c>
      <c r="AC2" s="10">
        <v>48.96</v>
      </c>
      <c r="AD2" s="2">
        <f>Y2-Z2</f>
        <v>0.59000000000000341</v>
      </c>
      <c r="AE2" s="138">
        <f>AC2/AC3-1</f>
        <v>-4.0832993058381728E-4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47.95</v>
      </c>
      <c r="T3" s="1">
        <v>42312</v>
      </c>
      <c r="U3" t="s">
        <v>156</v>
      </c>
      <c r="W3" s="133">
        <v>42529</v>
      </c>
      <c r="X3" s="10">
        <v>49.04</v>
      </c>
      <c r="Y3" s="10">
        <v>49.46</v>
      </c>
      <c r="Z3" s="10">
        <v>48.77</v>
      </c>
      <c r="AA3" s="10">
        <v>48.98</v>
      </c>
      <c r="AB3" s="95">
        <v>3460500</v>
      </c>
      <c r="AC3" s="10">
        <v>48.98</v>
      </c>
      <c r="AD3" s="2">
        <f t="shared" ref="AD3:AD66" si="0">Y3-Z3</f>
        <v>0.68999999999999773</v>
      </c>
      <c r="AE3" s="138">
        <f t="shared" ref="AE3:AE66" si="1">AC3/AC4-1</f>
        <v>2.4559967253376946E-3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47.95</v>
      </c>
      <c r="W4" s="133">
        <v>42528</v>
      </c>
      <c r="X4" s="10">
        <v>48.21</v>
      </c>
      <c r="Y4" s="10">
        <v>49.2</v>
      </c>
      <c r="Z4" s="10">
        <v>48.21</v>
      </c>
      <c r="AA4" s="10">
        <v>48.86</v>
      </c>
      <c r="AB4" s="95">
        <v>4169900</v>
      </c>
      <c r="AC4" s="10">
        <v>48.86</v>
      </c>
      <c r="AD4" s="2">
        <f t="shared" si="0"/>
        <v>0.99000000000000199</v>
      </c>
      <c r="AE4" s="138">
        <f t="shared" si="1"/>
        <v>1.6645859342488523E-2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42527</v>
      </c>
      <c r="X5" s="10">
        <v>48.01</v>
      </c>
      <c r="Y5" s="10">
        <v>48.16</v>
      </c>
      <c r="Z5" s="10">
        <v>47.87</v>
      </c>
      <c r="AA5" s="10">
        <v>48.06</v>
      </c>
      <c r="AB5" s="95">
        <v>5026600</v>
      </c>
      <c r="AC5" s="10">
        <v>48.06</v>
      </c>
      <c r="AD5" s="2">
        <f t="shared" si="0"/>
        <v>0.28999999999999915</v>
      </c>
      <c r="AE5" s="138">
        <f t="shared" si="1"/>
        <v>2.085070892410279E-3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42524</v>
      </c>
      <c r="X6" s="10">
        <v>47.88</v>
      </c>
      <c r="Y6" s="10">
        <v>48.01</v>
      </c>
      <c r="Z6" s="10">
        <v>46.95</v>
      </c>
      <c r="AA6" s="10">
        <v>47.96</v>
      </c>
      <c r="AB6" s="95">
        <v>3564600</v>
      </c>
      <c r="AC6" s="10">
        <v>47.96</v>
      </c>
      <c r="AD6" s="2">
        <f t="shared" si="0"/>
        <v>1.0599999999999952</v>
      </c>
      <c r="AE6" s="138">
        <f t="shared" si="1"/>
        <v>-8.3333333333335258E-4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205</v>
      </c>
      <c r="Q7" s="2">
        <f>Q10+Q8</f>
        <v>75.019999999999982</v>
      </c>
      <c r="R7" s="197"/>
      <c r="W7" s="133">
        <v>42523</v>
      </c>
      <c r="X7" s="10">
        <v>47.9</v>
      </c>
      <c r="Y7" s="10">
        <v>48</v>
      </c>
      <c r="Z7" s="10">
        <v>47.58</v>
      </c>
      <c r="AA7" s="10">
        <v>48</v>
      </c>
      <c r="AB7" s="95">
        <v>2843400</v>
      </c>
      <c r="AC7" s="10">
        <v>48</v>
      </c>
      <c r="AD7" s="2">
        <f t="shared" si="0"/>
        <v>0.42000000000000171</v>
      </c>
      <c r="AE7" s="138">
        <f t="shared" si="1"/>
        <v>1.4604631754642217E-3</v>
      </c>
    </row>
    <row r="8" spans="1:41" x14ac:dyDescent="0.25">
      <c r="O8" s="11" t="s">
        <v>210</v>
      </c>
      <c r="P8" s="34"/>
      <c r="Q8" s="2">
        <f>K18+M18-F18+Q2*Q4</f>
        <v>0</v>
      </c>
      <c r="W8" s="133">
        <v>42522</v>
      </c>
      <c r="X8" s="10">
        <v>47.69</v>
      </c>
      <c r="Y8" s="10">
        <v>48</v>
      </c>
      <c r="Z8" s="10">
        <v>47.3</v>
      </c>
      <c r="AA8" s="10">
        <v>47.93</v>
      </c>
      <c r="AB8" s="95">
        <v>3158500</v>
      </c>
      <c r="AC8" s="10">
        <v>47.93</v>
      </c>
      <c r="AD8" s="2">
        <f t="shared" si="0"/>
        <v>0.70000000000000284</v>
      </c>
      <c r="AE8" s="138">
        <f t="shared" si="1"/>
        <v>5.0325015726568889E-3</v>
      </c>
    </row>
    <row r="9" spans="1:41" x14ac:dyDescent="0.25">
      <c r="O9" s="11" t="s">
        <v>282</v>
      </c>
      <c r="Q9" s="138">
        <f>IF(Q2=0, 0, Q8/Q6)</f>
        <v>0</v>
      </c>
      <c r="W9" s="133">
        <v>42521</v>
      </c>
      <c r="X9" s="10">
        <v>47.69</v>
      </c>
      <c r="Y9" s="10">
        <v>48.15</v>
      </c>
      <c r="Z9" s="10">
        <v>47.17</v>
      </c>
      <c r="AA9" s="10">
        <v>47.69</v>
      </c>
      <c r="AB9" s="95">
        <v>3410700</v>
      </c>
      <c r="AC9" s="10">
        <v>47.69</v>
      </c>
      <c r="AD9" s="2">
        <f t="shared" si="0"/>
        <v>0.97999999999999687</v>
      </c>
      <c r="AE9" s="138">
        <f t="shared" si="1"/>
        <v>-1.4656616415410495E-3</v>
      </c>
    </row>
    <row r="10" spans="1:41" x14ac:dyDescent="0.25">
      <c r="O10" s="11" t="s">
        <v>281</v>
      </c>
      <c r="P10" s="34"/>
      <c r="Q10" s="2">
        <f>M36</f>
        <v>75.019999999999982</v>
      </c>
      <c r="W10" s="133">
        <v>42517</v>
      </c>
      <c r="X10" s="10">
        <v>47.73</v>
      </c>
      <c r="Y10" s="10">
        <v>48</v>
      </c>
      <c r="Z10" s="10">
        <v>47.51</v>
      </c>
      <c r="AA10" s="10">
        <v>47.76</v>
      </c>
      <c r="AB10" s="95">
        <v>2012300</v>
      </c>
      <c r="AC10" s="10">
        <v>47.76</v>
      </c>
      <c r="AD10" s="2">
        <f t="shared" si="0"/>
        <v>0.49000000000000199</v>
      </c>
      <c r="AE10" s="138">
        <f t="shared" si="1"/>
        <v>8.3822296730917678E-4</v>
      </c>
    </row>
    <row r="11" spans="1:41" x14ac:dyDescent="0.25">
      <c r="O11" s="11" t="s">
        <v>197</v>
      </c>
      <c r="P11" s="34"/>
      <c r="Q11" s="138">
        <f>IF(U58="N/A (N/A)", 0, VALUE(TRIM(CLEAN(MID(U58, FIND("(", U58)+1, 5)))))</f>
        <v>1.5800000000000002E-2</v>
      </c>
      <c r="W11" s="133">
        <v>42516</v>
      </c>
      <c r="X11" s="10">
        <v>47.9</v>
      </c>
      <c r="Y11" s="10">
        <v>48</v>
      </c>
      <c r="Z11" s="10">
        <v>47.52</v>
      </c>
      <c r="AA11" s="10">
        <v>47.72</v>
      </c>
      <c r="AB11" s="95">
        <v>2568700</v>
      </c>
      <c r="AC11" s="10">
        <v>47.72</v>
      </c>
      <c r="AD11" s="2">
        <f t="shared" si="0"/>
        <v>0.47999999999999687</v>
      </c>
      <c r="AE11" s="138" t="e">
        <f t="shared" si="1"/>
        <v>#DIV/0!</v>
      </c>
    </row>
    <row r="12" spans="1:41" x14ac:dyDescent="0.25">
      <c r="W12" s="133">
        <v>42516</v>
      </c>
      <c r="X12" s="10" t="s">
        <v>201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1" x14ac:dyDescent="0.25">
      <c r="W13" s="133">
        <v>42515</v>
      </c>
      <c r="X13" s="10">
        <v>47.85</v>
      </c>
      <c r="Y13" s="10">
        <v>48.19</v>
      </c>
      <c r="Z13" s="10">
        <v>47.78</v>
      </c>
      <c r="AA13" s="10">
        <v>47.88</v>
      </c>
      <c r="AB13" s="95">
        <v>3549300</v>
      </c>
      <c r="AC13" s="10">
        <v>47.69</v>
      </c>
      <c r="AD13" s="2">
        <f t="shared" si="0"/>
        <v>0.40999999999999659</v>
      </c>
      <c r="AE13" s="138">
        <f t="shared" si="1"/>
        <v>-2.0964360587016895E-4</v>
      </c>
    </row>
    <row r="14" spans="1:41" x14ac:dyDescent="0.25">
      <c r="W14" s="133">
        <v>42514</v>
      </c>
      <c r="X14" s="10">
        <v>47.72</v>
      </c>
      <c r="Y14" s="10">
        <v>48.3</v>
      </c>
      <c r="Z14" s="10">
        <v>47.68</v>
      </c>
      <c r="AA14" s="10">
        <v>47.89</v>
      </c>
      <c r="AB14" s="95">
        <v>4559800</v>
      </c>
      <c r="AC14" s="10">
        <v>47.7</v>
      </c>
      <c r="AD14" s="2">
        <f t="shared" si="0"/>
        <v>0.61999999999999744</v>
      </c>
      <c r="AE14" s="138">
        <f t="shared" si="1"/>
        <v>8.2435003170577836E-3</v>
      </c>
    </row>
    <row r="15" spans="1:41" x14ac:dyDescent="0.25">
      <c r="W15" s="133">
        <v>42513</v>
      </c>
      <c r="X15" s="10">
        <v>46.95</v>
      </c>
      <c r="Y15" s="10">
        <v>47.75</v>
      </c>
      <c r="Z15" s="10">
        <v>46.85</v>
      </c>
      <c r="AA15" s="10">
        <v>47.5</v>
      </c>
      <c r="AB15" s="95">
        <v>3941400</v>
      </c>
      <c r="AC15" s="10">
        <v>47.31</v>
      </c>
      <c r="AD15" s="2">
        <f t="shared" si="0"/>
        <v>0.89999999999999858</v>
      </c>
      <c r="AE15" s="138">
        <f t="shared" si="1"/>
        <v>7.6677316293929376E-3</v>
      </c>
    </row>
    <row r="16" spans="1:41" x14ac:dyDescent="0.25">
      <c r="W16" s="133">
        <v>42510</v>
      </c>
      <c r="X16" s="10">
        <v>47.5</v>
      </c>
      <c r="Y16" s="10">
        <v>47.67</v>
      </c>
      <c r="Z16" s="10">
        <v>47.02</v>
      </c>
      <c r="AA16" s="10">
        <v>47.14</v>
      </c>
      <c r="AB16" s="95">
        <v>3310800</v>
      </c>
      <c r="AC16" s="10">
        <v>46.95</v>
      </c>
      <c r="AD16" s="2">
        <f t="shared" si="0"/>
        <v>0.64999999999999858</v>
      </c>
      <c r="AE16" s="138">
        <f t="shared" si="1"/>
        <v>-6.3856960408670282E-4</v>
      </c>
    </row>
    <row r="17" spans="1:31" x14ac:dyDescent="0.25">
      <c r="W17" s="133">
        <v>42509</v>
      </c>
      <c r="X17" s="10">
        <v>46.96</v>
      </c>
      <c r="Y17" s="10">
        <v>47.23</v>
      </c>
      <c r="Z17" s="10">
        <v>46.5</v>
      </c>
      <c r="AA17" s="10">
        <v>47.17</v>
      </c>
      <c r="AB17" s="95">
        <v>3242000</v>
      </c>
      <c r="AC17" s="10">
        <v>46.98</v>
      </c>
      <c r="AD17" s="2">
        <f t="shared" si="0"/>
        <v>0.72999999999999687</v>
      </c>
      <c r="AE17" s="138">
        <f t="shared" si="1"/>
        <v>1.0654165778818392E-3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42508</v>
      </c>
      <c r="X18" s="10">
        <v>47.26</v>
      </c>
      <c r="Y18" s="10">
        <v>47.46</v>
      </c>
      <c r="Z18" s="10">
        <v>46.57</v>
      </c>
      <c r="AA18" s="10">
        <v>47.12</v>
      </c>
      <c r="AB18" s="95">
        <v>5900900</v>
      </c>
      <c r="AC18" s="10">
        <v>46.93</v>
      </c>
      <c r="AD18" s="2">
        <f t="shared" si="0"/>
        <v>0.89000000000000057</v>
      </c>
      <c r="AE18" s="138">
        <f t="shared" si="1"/>
        <v>-8.0321285140563248E-3</v>
      </c>
    </row>
    <row r="19" spans="1:31" x14ac:dyDescent="0.25">
      <c r="G19" s="2"/>
      <c r="W19" s="133">
        <v>42507</v>
      </c>
      <c r="X19" s="10">
        <v>47.95</v>
      </c>
      <c r="Y19" s="10">
        <v>48.21</v>
      </c>
      <c r="Z19" s="10">
        <v>47.29</v>
      </c>
      <c r="AA19" s="10">
        <v>47.5</v>
      </c>
      <c r="AB19" s="95">
        <v>4522400</v>
      </c>
      <c r="AC19" s="10">
        <v>47.31</v>
      </c>
      <c r="AD19" s="2">
        <f t="shared" si="0"/>
        <v>0.92000000000000171</v>
      </c>
      <c r="AE19" s="138">
        <f t="shared" si="1"/>
        <v>-9.2146596858638796E-3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42506</v>
      </c>
      <c r="X20" s="10">
        <v>47.58</v>
      </c>
      <c r="Y20" s="10">
        <v>48.08</v>
      </c>
      <c r="Z20" s="10">
        <v>47.41</v>
      </c>
      <c r="AA20" s="10">
        <v>47.94</v>
      </c>
      <c r="AB20" s="95">
        <v>3872000</v>
      </c>
      <c r="AC20" s="10">
        <v>47.75</v>
      </c>
      <c r="AD20" s="2">
        <f t="shared" si="0"/>
        <v>0.67000000000000171</v>
      </c>
      <c r="AE20" s="138">
        <f t="shared" si="1"/>
        <v>9.5137420718816035E-3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42503</v>
      </c>
      <c r="X21" s="10">
        <v>48.55</v>
      </c>
      <c r="Y21" s="10">
        <v>48.79</v>
      </c>
      <c r="Z21" s="10">
        <v>47.06</v>
      </c>
      <c r="AA21" s="10">
        <v>47.49</v>
      </c>
      <c r="AB21" s="95">
        <v>6597600</v>
      </c>
      <c r="AC21" s="10">
        <v>47.3</v>
      </c>
      <c r="AD21" s="2">
        <f t="shared" si="0"/>
        <v>1.7299999999999969</v>
      </c>
      <c r="AE21" s="138">
        <f t="shared" si="1"/>
        <v>-2.171664943123075E-2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42502</v>
      </c>
      <c r="X22" s="10">
        <v>48.6</v>
      </c>
      <c r="Y22" s="10">
        <v>48.74</v>
      </c>
      <c r="Z22" s="10">
        <v>48.26</v>
      </c>
      <c r="AA22" s="10">
        <v>48.54</v>
      </c>
      <c r="AB22" s="95">
        <v>3699400</v>
      </c>
      <c r="AC22" s="10">
        <v>48.35</v>
      </c>
      <c r="AD22" s="2">
        <f t="shared" si="0"/>
        <v>0.48000000000000398</v>
      </c>
      <c r="AE22" s="138">
        <f t="shared" si="1"/>
        <v>2.6959767731231654E-3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42501</v>
      </c>
      <c r="X23" s="10">
        <v>49.09</v>
      </c>
      <c r="Y23" s="10">
        <v>49.09</v>
      </c>
      <c r="Z23" s="10">
        <v>48.29</v>
      </c>
      <c r="AA23" s="10">
        <v>48.41</v>
      </c>
      <c r="AB23" s="95">
        <v>5693000</v>
      </c>
      <c r="AC23" s="10">
        <v>48.22</v>
      </c>
      <c r="AD23" s="2">
        <f t="shared" si="0"/>
        <v>0.80000000000000426</v>
      </c>
      <c r="AE23" s="138">
        <f t="shared" si="1"/>
        <v>-1.5315499285276646E-2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42500</v>
      </c>
      <c r="X24" s="10">
        <v>47.98</v>
      </c>
      <c r="Y24" s="10">
        <v>49.18</v>
      </c>
      <c r="Z24" s="10">
        <v>47.82</v>
      </c>
      <c r="AA24" s="10">
        <v>49.17</v>
      </c>
      <c r="AB24" s="95">
        <v>6567500</v>
      </c>
      <c r="AC24" s="10">
        <v>48.97</v>
      </c>
      <c r="AD24" s="2">
        <f t="shared" si="0"/>
        <v>1.3599999999999994</v>
      </c>
      <c r="AE24" s="138">
        <f t="shared" si="1"/>
        <v>2.8133529288263626E-2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42499</v>
      </c>
      <c r="X25" s="10">
        <v>47.19</v>
      </c>
      <c r="Y25" s="10">
        <v>47.99</v>
      </c>
      <c r="Z25" s="10">
        <v>47.19</v>
      </c>
      <c r="AA25" s="10">
        <v>47.82</v>
      </c>
      <c r="AB25" s="95">
        <v>5135600</v>
      </c>
      <c r="AC25" s="10">
        <v>47.63</v>
      </c>
      <c r="AD25" s="2">
        <f t="shared" si="0"/>
        <v>0.80000000000000426</v>
      </c>
      <c r="AE25" s="138">
        <f t="shared" si="1"/>
        <v>1.6648879402348049E-2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42496</v>
      </c>
      <c r="X26" s="10">
        <v>46.75</v>
      </c>
      <c r="Y26" s="10">
        <v>47.06</v>
      </c>
      <c r="Z26" s="10">
        <v>46.41</v>
      </c>
      <c r="AA26" s="10">
        <v>47.04</v>
      </c>
      <c r="AB26" s="95">
        <v>5507300</v>
      </c>
      <c r="AC26" s="10">
        <v>46.85</v>
      </c>
      <c r="AD26" s="2">
        <f t="shared" si="0"/>
        <v>0.65000000000000568</v>
      </c>
      <c r="AE26" s="138">
        <f t="shared" si="1"/>
        <v>2.7825342465754854E-3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42495</v>
      </c>
      <c r="X27" s="10">
        <v>46.63</v>
      </c>
      <c r="Y27" s="10">
        <v>47.2</v>
      </c>
      <c r="Z27" s="10">
        <v>46.41</v>
      </c>
      <c r="AA27" s="10">
        <v>46.91</v>
      </c>
      <c r="AB27" s="95">
        <v>5608600</v>
      </c>
      <c r="AC27" s="10">
        <v>46.72</v>
      </c>
      <c r="AD27" s="2">
        <f t="shared" si="0"/>
        <v>0.79000000000000625</v>
      </c>
      <c r="AE27" s="138">
        <f t="shared" si="1"/>
        <v>4.9473004947300225E-3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42494</v>
      </c>
      <c r="X28" s="10">
        <v>46.34</v>
      </c>
      <c r="Y28" s="10">
        <v>46.81</v>
      </c>
      <c r="Z28" s="10">
        <v>46.07</v>
      </c>
      <c r="AA28" s="10">
        <v>46.68</v>
      </c>
      <c r="AB28" s="95">
        <v>3541500</v>
      </c>
      <c r="AC28" s="10">
        <v>46.49</v>
      </c>
      <c r="AD28" s="2">
        <f t="shared" si="0"/>
        <v>0.74000000000000199</v>
      </c>
      <c r="AE28" s="138">
        <f t="shared" si="1"/>
        <v>1.2922679302176387E-3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42493</v>
      </c>
      <c r="X29" s="10">
        <v>46.81</v>
      </c>
      <c r="Y29" s="10">
        <v>47.11</v>
      </c>
      <c r="Z29" s="10">
        <v>46.48</v>
      </c>
      <c r="AA29" s="10">
        <v>46.61</v>
      </c>
      <c r="AB29" s="95">
        <v>5685100</v>
      </c>
      <c r="AC29" s="10">
        <v>46.43</v>
      </c>
      <c r="AD29" s="2">
        <f t="shared" si="0"/>
        <v>0.63000000000000256</v>
      </c>
      <c r="AE29" s="138">
        <f t="shared" si="1"/>
        <v>-1.1917429240263955E-2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42492</v>
      </c>
      <c r="X30" s="10">
        <v>46.21</v>
      </c>
      <c r="Y30" s="10">
        <v>47.4</v>
      </c>
      <c r="Z30" s="10">
        <v>45.84</v>
      </c>
      <c r="AA30" s="10">
        <v>47.18</v>
      </c>
      <c r="AB30" s="95">
        <v>8044400</v>
      </c>
      <c r="AC30" s="10">
        <v>46.99</v>
      </c>
      <c r="AD30" s="2">
        <f t="shared" si="0"/>
        <v>1.5599999999999952</v>
      </c>
      <c r="AE30" s="138">
        <f t="shared" si="1"/>
        <v>3.5934744268077745E-2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212</v>
      </c>
      <c r="W31" s="133">
        <v>42489</v>
      </c>
      <c r="X31" s="10">
        <v>45.89</v>
      </c>
      <c r="Y31" s="10">
        <v>46.9</v>
      </c>
      <c r="Z31" s="10">
        <v>44.96</v>
      </c>
      <c r="AA31" s="10">
        <v>45.54</v>
      </c>
      <c r="AB31" s="95">
        <v>14456700</v>
      </c>
      <c r="AC31" s="10">
        <v>45.36</v>
      </c>
      <c r="AD31" s="2">
        <f t="shared" si="0"/>
        <v>1.9399999999999977</v>
      </c>
      <c r="AE31" s="138">
        <f t="shared" si="1"/>
        <v>4.8786127167629978E-2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42488</v>
      </c>
      <c r="X32" s="10">
        <v>44.24</v>
      </c>
      <c r="Y32" s="10">
        <v>44.32</v>
      </c>
      <c r="Z32" s="10">
        <v>43.2</v>
      </c>
      <c r="AA32" s="10">
        <v>43.42</v>
      </c>
      <c r="AB32" s="95">
        <v>5722500</v>
      </c>
      <c r="AC32" s="10">
        <v>43.25</v>
      </c>
      <c r="AD32" s="2">
        <f t="shared" si="0"/>
        <v>1.1199999999999974</v>
      </c>
      <c r="AE32" s="138">
        <f t="shared" si="1"/>
        <v>-2.5681459788240657E-2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42487</v>
      </c>
      <c r="X33" s="10">
        <v>44.46</v>
      </c>
      <c r="Y33" s="10">
        <v>44.72</v>
      </c>
      <c r="Z33" s="10">
        <v>44.11</v>
      </c>
      <c r="AA33" s="10">
        <v>44.57</v>
      </c>
      <c r="AB33" s="95">
        <v>5450100</v>
      </c>
      <c r="AC33" s="10">
        <v>44.39</v>
      </c>
      <c r="AD33" s="2">
        <f t="shared" si="0"/>
        <v>0.60999999999999943</v>
      </c>
      <c r="AE33" s="138">
        <f t="shared" si="1"/>
        <v>4.0714770413934342E-3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42486</v>
      </c>
      <c r="X34" s="10">
        <v>44.08</v>
      </c>
      <c r="Y34" s="10">
        <v>44.63</v>
      </c>
      <c r="Z34" s="10">
        <v>43.99</v>
      </c>
      <c r="AA34" s="10">
        <v>44.39</v>
      </c>
      <c r="AB34" s="95">
        <v>5065500</v>
      </c>
      <c r="AC34" s="10">
        <v>44.21</v>
      </c>
      <c r="AD34" s="2">
        <f t="shared" si="0"/>
        <v>0.64000000000000057</v>
      </c>
      <c r="AE34" s="138">
        <f t="shared" si="1"/>
        <v>7.7501709596536905E-3</v>
      </c>
    </row>
    <row r="35" spans="1:31" x14ac:dyDescent="0.25">
      <c r="W35" s="133">
        <v>42485</v>
      </c>
      <c r="X35" s="10">
        <v>44.36</v>
      </c>
      <c r="Y35" s="10">
        <v>44.43</v>
      </c>
      <c r="Z35" s="10">
        <v>43.9</v>
      </c>
      <c r="AA35" s="10">
        <v>44.04</v>
      </c>
      <c r="AB35" s="95">
        <v>4556500</v>
      </c>
      <c r="AC35" s="10">
        <v>43.87</v>
      </c>
      <c r="AD35" s="2">
        <f t="shared" si="0"/>
        <v>0.53000000000000114</v>
      </c>
      <c r="AE35" s="138">
        <f t="shared" si="1"/>
        <v>-7.0167496604799373E-3</v>
      </c>
    </row>
    <row r="36" spans="1:31" x14ac:dyDescent="0.25">
      <c r="L36" t="s">
        <v>285</v>
      </c>
      <c r="M36" s="2">
        <f>M50+K50-F50</f>
        <v>75.019999999999982</v>
      </c>
      <c r="W36" s="133">
        <v>42482</v>
      </c>
      <c r="X36" s="10">
        <v>44.28</v>
      </c>
      <c r="Y36" s="10">
        <v>45</v>
      </c>
      <c r="Z36" s="10">
        <v>44.06</v>
      </c>
      <c r="AA36" s="10">
        <v>44.36</v>
      </c>
      <c r="AB36" s="95">
        <v>3268500</v>
      </c>
      <c r="AC36" s="10">
        <v>44.18</v>
      </c>
      <c r="AD36" s="2">
        <f t="shared" si="0"/>
        <v>0.93999999999999773</v>
      </c>
      <c r="AE36" s="138">
        <f t="shared" si="1"/>
        <v>-2.7088036117380865E-3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21" t="s">
        <v>5</v>
      </c>
      <c r="E37" s="421" t="s">
        <v>95</v>
      </c>
      <c r="F37" s="421" t="s">
        <v>60</v>
      </c>
      <c r="G37" s="419" t="s">
        <v>3</v>
      </c>
      <c r="H37" s="419" t="s">
        <v>6</v>
      </c>
      <c r="I37" s="421" t="s">
        <v>7</v>
      </c>
      <c r="J37" s="421" t="s">
        <v>96</v>
      </c>
      <c r="K37" s="421" t="s">
        <v>61</v>
      </c>
      <c r="L37" s="419" t="s">
        <v>77</v>
      </c>
      <c r="M37" s="419" t="s">
        <v>38</v>
      </c>
      <c r="W37" s="133">
        <v>42481</v>
      </c>
      <c r="X37" s="10">
        <v>44.6</v>
      </c>
      <c r="Y37" s="10">
        <v>44.87</v>
      </c>
      <c r="Z37" s="10">
        <v>44.33</v>
      </c>
      <c r="AA37" s="10">
        <v>44.48</v>
      </c>
      <c r="AB37" s="95">
        <v>4252600</v>
      </c>
      <c r="AC37" s="10">
        <v>44.3</v>
      </c>
      <c r="AD37" s="2">
        <f t="shared" si="0"/>
        <v>0.53999999999999915</v>
      </c>
      <c r="AE37" s="138">
        <f t="shared" si="1"/>
        <v>-3.1503150315032036E-3</v>
      </c>
    </row>
    <row r="38" spans="1:31" x14ac:dyDescent="0.25">
      <c r="A38" s="422" t="s">
        <v>194</v>
      </c>
      <c r="B38" s="412">
        <v>42376</v>
      </c>
      <c r="C38" s="413">
        <v>60</v>
      </c>
      <c r="D38" s="414">
        <v>41.01</v>
      </c>
      <c r="E38" s="414">
        <v>0</v>
      </c>
      <c r="F38" s="414">
        <f>C38*D38</f>
        <v>2460.6</v>
      </c>
      <c r="G38" s="412">
        <v>42426</v>
      </c>
      <c r="H38" s="417">
        <v>20</v>
      </c>
      <c r="I38" s="414">
        <v>38.450000000000003</v>
      </c>
      <c r="J38" s="414">
        <v>0.02</v>
      </c>
      <c r="K38" s="414">
        <f>H38*I38-J38</f>
        <v>768.98</v>
      </c>
      <c r="L38" s="412">
        <v>42444</v>
      </c>
      <c r="M38" s="414">
        <v>15.2</v>
      </c>
      <c r="W38" s="133">
        <v>42480</v>
      </c>
      <c r="X38" s="10">
        <v>44.92</v>
      </c>
      <c r="Y38" s="10">
        <v>45</v>
      </c>
      <c r="Z38" s="10">
        <v>44.43</v>
      </c>
      <c r="AA38" s="10">
        <v>44.62</v>
      </c>
      <c r="AB38" s="95">
        <v>5954200</v>
      </c>
      <c r="AC38" s="10">
        <v>44.44</v>
      </c>
      <c r="AD38" s="2">
        <f t="shared" si="0"/>
        <v>0.57000000000000028</v>
      </c>
      <c r="AE38" s="138">
        <f t="shared" si="1"/>
        <v>-5.5940926381741196E-3</v>
      </c>
    </row>
    <row r="39" spans="1:31" x14ac:dyDescent="0.25">
      <c r="A39" s="423" t="s">
        <v>71</v>
      </c>
      <c r="B39" s="412">
        <v>42403</v>
      </c>
      <c r="C39" s="413">
        <v>20</v>
      </c>
      <c r="D39" s="414">
        <v>35.5</v>
      </c>
      <c r="E39" s="414">
        <v>0</v>
      </c>
      <c r="F39" s="414">
        <f>C39*D39</f>
        <v>710</v>
      </c>
      <c r="G39" s="412">
        <v>42426</v>
      </c>
      <c r="H39" s="417">
        <v>30</v>
      </c>
      <c r="I39" s="414">
        <v>38.75</v>
      </c>
      <c r="J39" s="414">
        <v>0.03</v>
      </c>
      <c r="K39" s="414">
        <f>H39*I39-J39</f>
        <v>1162.47</v>
      </c>
      <c r="L39" s="413"/>
      <c r="M39" s="413"/>
      <c r="W39" s="133">
        <v>42479</v>
      </c>
      <c r="X39" s="10">
        <v>44.95</v>
      </c>
      <c r="Y39" s="10">
        <v>45.11</v>
      </c>
      <c r="Z39" s="10">
        <v>44.16</v>
      </c>
      <c r="AA39" s="10">
        <v>44.87</v>
      </c>
      <c r="AB39" s="95">
        <v>8251900</v>
      </c>
      <c r="AC39" s="10">
        <v>44.69</v>
      </c>
      <c r="AD39" s="2">
        <f t="shared" si="0"/>
        <v>0.95000000000000284</v>
      </c>
      <c r="AE39" s="138">
        <f t="shared" si="1"/>
        <v>4.4772778150869996E-4</v>
      </c>
    </row>
    <row r="40" spans="1:31" x14ac:dyDescent="0.25">
      <c r="A40" s="413"/>
      <c r="B40" s="413"/>
      <c r="C40" s="413"/>
      <c r="D40" s="414"/>
      <c r="E40" s="414"/>
      <c r="F40" s="414"/>
      <c r="G40" s="412">
        <v>42447</v>
      </c>
      <c r="H40" s="417">
        <v>30</v>
      </c>
      <c r="I40" s="414">
        <v>43.3</v>
      </c>
      <c r="J40" s="414">
        <v>0.03</v>
      </c>
      <c r="K40" s="414">
        <f>H40*I40-J40</f>
        <v>1298.97</v>
      </c>
      <c r="L40" s="413"/>
      <c r="M40" s="413"/>
      <c r="W40" s="133">
        <v>42478</v>
      </c>
      <c r="X40" s="10">
        <v>44</v>
      </c>
      <c r="Y40" s="10">
        <v>45.19</v>
      </c>
      <c r="Z40" s="10">
        <v>44</v>
      </c>
      <c r="AA40" s="10">
        <v>44.85</v>
      </c>
      <c r="AB40" s="95">
        <v>10003000</v>
      </c>
      <c r="AC40" s="10">
        <v>44.67</v>
      </c>
      <c r="AD40" s="2">
        <f t="shared" si="0"/>
        <v>1.1899999999999977</v>
      </c>
      <c r="AE40" s="138">
        <f t="shared" si="1"/>
        <v>1.1778029445073779E-2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4"/>
      <c r="J41" s="414"/>
      <c r="K41" s="414"/>
      <c r="L41" s="413"/>
      <c r="M41" s="413"/>
      <c r="O41" s="34"/>
      <c r="R41" s="34"/>
      <c r="W41" s="133">
        <v>42475</v>
      </c>
      <c r="X41" s="10">
        <v>44.25</v>
      </c>
      <c r="Y41" s="10">
        <v>44.74</v>
      </c>
      <c r="Z41" s="10">
        <v>43.67</v>
      </c>
      <c r="AA41" s="10">
        <v>44.33</v>
      </c>
      <c r="AB41" s="95">
        <v>42417300</v>
      </c>
      <c r="AC41" s="10">
        <v>44.15</v>
      </c>
      <c r="AD41" s="2">
        <f t="shared" si="0"/>
        <v>1.0700000000000003</v>
      </c>
      <c r="AE41" s="138">
        <f t="shared" si="1"/>
        <v>3.1810952056350317E-3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4"/>
      <c r="J42" s="414"/>
      <c r="K42" s="414"/>
      <c r="L42" s="413"/>
      <c r="M42" s="413"/>
      <c r="O42" s="260" t="s">
        <v>78</v>
      </c>
      <c r="P42" s="260"/>
      <c r="Q42" s="34"/>
      <c r="R42" s="34"/>
      <c r="T42" s="91" t="s">
        <v>114</v>
      </c>
      <c r="W42" s="133">
        <v>42474</v>
      </c>
      <c r="X42" s="10">
        <v>44.42</v>
      </c>
      <c r="Y42" s="10">
        <v>44.65</v>
      </c>
      <c r="Z42" s="10">
        <v>43.89</v>
      </c>
      <c r="AA42" s="10">
        <v>44.19</v>
      </c>
      <c r="AB42" s="95">
        <v>6431600</v>
      </c>
      <c r="AC42" s="10">
        <v>44.01</v>
      </c>
      <c r="AD42" s="2">
        <f t="shared" si="0"/>
        <v>0.75999999999999801</v>
      </c>
      <c r="AE42" s="138">
        <f t="shared" si="1"/>
        <v>-8.1135902636916279E-3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4"/>
      <c r="J43" s="414"/>
      <c r="K43" s="414"/>
      <c r="L43" s="413"/>
      <c r="M43" s="413"/>
      <c r="O43" s="83">
        <v>1.1000000000000001</v>
      </c>
      <c r="P43" s="83">
        <f>O43*$Q$4</f>
        <v>52.745000000000005</v>
      </c>
      <c r="Q43" s="34"/>
      <c r="R43" s="34"/>
      <c r="T43" s="128" t="s">
        <v>99</v>
      </c>
      <c r="U43" s="98">
        <v>48.98</v>
      </c>
      <c r="W43" s="133">
        <v>42473</v>
      </c>
      <c r="X43" s="10">
        <v>44.24</v>
      </c>
      <c r="Y43" s="10">
        <v>44.67</v>
      </c>
      <c r="Z43" s="10">
        <v>43.97</v>
      </c>
      <c r="AA43" s="10">
        <v>44.55</v>
      </c>
      <c r="AB43" s="95">
        <v>4808000</v>
      </c>
      <c r="AC43" s="10">
        <v>44.37</v>
      </c>
      <c r="AD43" s="2">
        <f t="shared" si="0"/>
        <v>0.70000000000000284</v>
      </c>
      <c r="AE43" s="138">
        <f t="shared" si="1"/>
        <v>1.6727772685609432E-2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4"/>
      <c r="J44" s="414"/>
      <c r="K44" s="414"/>
      <c r="L44" s="413"/>
      <c r="M44" s="413"/>
      <c r="O44" s="83">
        <v>1.0900000000000001</v>
      </c>
      <c r="P44" s="83">
        <f t="shared" ref="P44:P63" si="5">O44*$Q$4</f>
        <v>52.26550000000001</v>
      </c>
      <c r="Q44" s="34"/>
      <c r="R44" s="34"/>
      <c r="T44" s="93" t="s">
        <v>100</v>
      </c>
      <c r="U44" s="88">
        <v>48.65</v>
      </c>
      <c r="W44" s="133">
        <v>42472</v>
      </c>
      <c r="X44" s="10">
        <v>43.94</v>
      </c>
      <c r="Y44" s="10">
        <v>43.98</v>
      </c>
      <c r="Z44" s="10">
        <v>43.11</v>
      </c>
      <c r="AA44" s="10">
        <v>43.81</v>
      </c>
      <c r="AB44" s="95">
        <v>5061700</v>
      </c>
      <c r="AC44" s="10">
        <v>43.64</v>
      </c>
      <c r="AD44" s="2">
        <f t="shared" si="0"/>
        <v>0.86999999999999744</v>
      </c>
      <c r="AE44" s="138">
        <f t="shared" si="1"/>
        <v>1.1470520761642788E-3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4"/>
      <c r="J45" s="414"/>
      <c r="K45" s="414"/>
      <c r="L45" s="413"/>
      <c r="M45" s="413"/>
      <c r="O45" s="83">
        <v>1.08</v>
      </c>
      <c r="P45" s="83">
        <f t="shared" si="5"/>
        <v>51.786000000000008</v>
      </c>
      <c r="Q45" s="34"/>
      <c r="R45" s="34"/>
      <c r="T45" s="93" t="s">
        <v>101</v>
      </c>
      <c r="U45" s="88" t="s">
        <v>394</v>
      </c>
      <c r="W45" s="133">
        <v>42471</v>
      </c>
      <c r="X45" s="10">
        <v>43.97</v>
      </c>
      <c r="Y45" s="10">
        <v>44.58</v>
      </c>
      <c r="Z45" s="10">
        <v>43.74</v>
      </c>
      <c r="AA45" s="10">
        <v>43.76</v>
      </c>
      <c r="AB45" s="95">
        <v>4761800</v>
      </c>
      <c r="AC45" s="10">
        <v>43.59</v>
      </c>
      <c r="AD45" s="2">
        <f t="shared" si="0"/>
        <v>0.83999999999999631</v>
      </c>
      <c r="AE45" s="138">
        <f t="shared" si="1"/>
        <v>-1.8319212273871788E-3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4"/>
      <c r="J46" s="414"/>
      <c r="K46" s="414"/>
      <c r="L46" s="413"/>
      <c r="M46" s="413"/>
      <c r="O46" s="83">
        <v>1.07</v>
      </c>
      <c r="P46" s="83">
        <f t="shared" si="5"/>
        <v>51.306500000000007</v>
      </c>
      <c r="Q46" s="83"/>
      <c r="R46" s="34"/>
      <c r="T46" s="93" t="s">
        <v>102</v>
      </c>
      <c r="U46" s="88" t="s">
        <v>395</v>
      </c>
      <c r="W46" s="133">
        <v>42468</v>
      </c>
      <c r="X46" s="10">
        <v>44.24</v>
      </c>
      <c r="Y46" s="10">
        <v>44.74</v>
      </c>
      <c r="Z46" s="10">
        <v>43.57</v>
      </c>
      <c r="AA46" s="10">
        <v>43.84</v>
      </c>
      <c r="AB46" s="95">
        <v>6082500</v>
      </c>
      <c r="AC46" s="10">
        <v>43.67</v>
      </c>
      <c r="AD46" s="2">
        <f t="shared" si="0"/>
        <v>1.1700000000000017</v>
      </c>
      <c r="AE46" s="138">
        <f t="shared" si="1"/>
        <v>0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4"/>
      <c r="J47" s="414"/>
      <c r="K47" s="414"/>
      <c r="L47" s="413"/>
      <c r="M47" s="413"/>
      <c r="O47" s="83">
        <v>1.06</v>
      </c>
      <c r="P47" s="83">
        <f t="shared" si="5"/>
        <v>50.827000000000005</v>
      </c>
      <c r="Q47" s="83"/>
      <c r="R47" s="34"/>
      <c r="T47" s="93" t="s">
        <v>103</v>
      </c>
      <c r="U47" s="88">
        <v>55</v>
      </c>
      <c r="W47" s="133">
        <v>42467</v>
      </c>
      <c r="X47" s="10">
        <v>44.25</v>
      </c>
      <c r="Y47" s="10">
        <v>44.27</v>
      </c>
      <c r="Z47" s="10">
        <v>43.41</v>
      </c>
      <c r="AA47" s="10">
        <v>43.84</v>
      </c>
      <c r="AB47" s="95">
        <v>11054000</v>
      </c>
      <c r="AC47" s="10">
        <v>43.67</v>
      </c>
      <c r="AD47" s="2">
        <f t="shared" si="0"/>
        <v>0.86000000000000654</v>
      </c>
      <c r="AE47" s="138">
        <f t="shared" si="1"/>
        <v>-1.7547806524184528E-2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5"/>
        <v>50.347500000000004</v>
      </c>
      <c r="Q48" s="83"/>
      <c r="R48" s="34"/>
      <c r="T48" s="93" t="s">
        <v>104</v>
      </c>
      <c r="U48" s="88">
        <v>1.20018</v>
      </c>
      <c r="W48" s="133">
        <v>42466</v>
      </c>
      <c r="X48" s="10">
        <v>44.87</v>
      </c>
      <c r="Y48" s="10">
        <v>44.98</v>
      </c>
      <c r="Z48" s="10">
        <v>44.47</v>
      </c>
      <c r="AA48" s="10">
        <v>44.63</v>
      </c>
      <c r="AB48" s="95">
        <v>5864400</v>
      </c>
      <c r="AC48" s="10">
        <v>44.45</v>
      </c>
      <c r="AD48" s="2">
        <f t="shared" si="0"/>
        <v>0.50999999999999801</v>
      </c>
      <c r="AE48" s="138">
        <f t="shared" si="1"/>
        <v>-3.1397174254317317E-3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5"/>
        <v>49.868000000000002</v>
      </c>
      <c r="Q49" s="83"/>
      <c r="R49" s="34"/>
      <c r="T49" s="93" t="s">
        <v>124</v>
      </c>
      <c r="U49" s="88" t="s">
        <v>255</v>
      </c>
      <c r="W49" s="133">
        <v>42465</v>
      </c>
      <c r="X49" s="10">
        <v>44.91</v>
      </c>
      <c r="Y49" s="10">
        <v>45.19</v>
      </c>
      <c r="Z49" s="10">
        <v>44.58</v>
      </c>
      <c r="AA49" s="10">
        <v>44.77</v>
      </c>
      <c r="AB49" s="95">
        <v>5218800</v>
      </c>
      <c r="AC49" s="10">
        <v>44.59</v>
      </c>
      <c r="AD49" s="2">
        <f t="shared" si="0"/>
        <v>0.60999999999999943</v>
      </c>
      <c r="AE49" s="138">
        <f t="shared" si="1"/>
        <v>-1.3058875608676357E-2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49.388500000000008</v>
      </c>
      <c r="Q50" s="83"/>
      <c r="R50" s="34"/>
      <c r="T50" s="93"/>
      <c r="U50" s="88"/>
      <c r="W50" s="133">
        <v>42464</v>
      </c>
      <c r="X50" s="10">
        <v>45.54</v>
      </c>
      <c r="Y50" s="10">
        <v>45.57</v>
      </c>
      <c r="Z50" s="10">
        <v>45.07</v>
      </c>
      <c r="AA50" s="10">
        <v>45.36</v>
      </c>
      <c r="AB50" s="95">
        <v>5755900</v>
      </c>
      <c r="AC50" s="10">
        <v>45.18</v>
      </c>
      <c r="AD50" s="2">
        <f t="shared" si="0"/>
        <v>0.5</v>
      </c>
      <c r="AE50" s="138">
        <f t="shared" si="1"/>
        <v>-3.9682539682539542E-3</v>
      </c>
    </row>
    <row r="51" spans="1:31" x14ac:dyDescent="0.25">
      <c r="G51" s="2"/>
      <c r="O51" s="83">
        <v>1.02</v>
      </c>
      <c r="P51" s="83">
        <f t="shared" si="5"/>
        <v>48.909000000000006</v>
      </c>
      <c r="Q51" s="83"/>
      <c r="R51" s="34"/>
      <c r="T51" s="93" t="s">
        <v>106</v>
      </c>
      <c r="U51" s="88" t="s">
        <v>396</v>
      </c>
      <c r="W51" s="133">
        <v>42461</v>
      </c>
      <c r="X51" s="10">
        <v>43.86</v>
      </c>
      <c r="Y51" s="10">
        <v>45.57</v>
      </c>
      <c r="Z51" s="10">
        <v>43.76</v>
      </c>
      <c r="AA51" s="10">
        <v>45.54</v>
      </c>
      <c r="AB51" s="95">
        <v>6709300</v>
      </c>
      <c r="AC51" s="10">
        <v>45.36</v>
      </c>
      <c r="AD51" s="2">
        <f t="shared" si="0"/>
        <v>1.8100000000000023</v>
      </c>
      <c r="AE51" s="138">
        <f t="shared" si="1"/>
        <v>2.8338245295851383E-2</v>
      </c>
    </row>
    <row r="52" spans="1:31" x14ac:dyDescent="0.25">
      <c r="O52" s="83">
        <v>1.01</v>
      </c>
      <c r="P52" s="83">
        <f t="shared" si="5"/>
        <v>48.429500000000004</v>
      </c>
      <c r="Q52" s="83"/>
      <c r="R52" s="34"/>
      <c r="T52" s="93" t="s">
        <v>107</v>
      </c>
      <c r="U52" s="88" t="s">
        <v>202</v>
      </c>
      <c r="W52" s="133">
        <v>42460</v>
      </c>
      <c r="X52" s="10">
        <v>44.44</v>
      </c>
      <c r="Y52" s="10">
        <v>44.6</v>
      </c>
      <c r="Z52" s="10">
        <v>44.16</v>
      </c>
      <c r="AA52" s="10">
        <v>44.29</v>
      </c>
      <c r="AB52" s="95">
        <v>6020500</v>
      </c>
      <c r="AC52" s="10">
        <v>44.11</v>
      </c>
      <c r="AD52" s="2">
        <f t="shared" si="0"/>
        <v>0.44000000000000483</v>
      </c>
      <c r="AE52" s="138">
        <f t="shared" si="1"/>
        <v>-1.8103643358226007E-3</v>
      </c>
    </row>
    <row r="53" spans="1:31" x14ac:dyDescent="0.25">
      <c r="O53" s="83">
        <v>1</v>
      </c>
      <c r="P53" s="83">
        <f t="shared" si="5"/>
        <v>47.95</v>
      </c>
      <c r="Q53" s="83"/>
      <c r="R53" s="34"/>
      <c r="T53" s="93" t="s">
        <v>108</v>
      </c>
      <c r="U53" s="90">
        <v>2569294</v>
      </c>
      <c r="W53" s="133">
        <v>42459</v>
      </c>
      <c r="X53" s="10">
        <v>45.08</v>
      </c>
      <c r="Y53" s="10">
        <v>45.57</v>
      </c>
      <c r="Z53" s="10">
        <v>44.3</v>
      </c>
      <c r="AA53" s="10">
        <v>44.37</v>
      </c>
      <c r="AB53" s="95">
        <v>8074800</v>
      </c>
      <c r="AC53" s="10">
        <v>44.19</v>
      </c>
      <c r="AD53" s="2">
        <f t="shared" si="0"/>
        <v>1.2700000000000031</v>
      </c>
      <c r="AE53" s="138">
        <f t="shared" si="1"/>
        <v>-1.295510386419485E-2</v>
      </c>
    </row>
    <row r="54" spans="1:31" x14ac:dyDescent="0.25">
      <c r="O54" s="83">
        <v>0.99</v>
      </c>
      <c r="P54" s="83">
        <f t="shared" si="5"/>
        <v>47.470500000000001</v>
      </c>
      <c r="Q54" s="83"/>
      <c r="R54" s="34"/>
      <c r="T54" s="93" t="s">
        <v>111</v>
      </c>
      <c r="U54" s="90">
        <v>5694080</v>
      </c>
      <c r="W54" s="133">
        <v>42458</v>
      </c>
      <c r="X54" s="10">
        <v>43.94</v>
      </c>
      <c r="Y54" s="10">
        <v>44.98</v>
      </c>
      <c r="Z54" s="10">
        <v>43.76</v>
      </c>
      <c r="AA54" s="10">
        <v>44.95</v>
      </c>
      <c r="AB54" s="95">
        <v>5077800</v>
      </c>
      <c r="AC54" s="10">
        <v>44.77</v>
      </c>
      <c r="AD54" s="2">
        <f t="shared" si="0"/>
        <v>1.2199999999999989</v>
      </c>
      <c r="AE54" s="138">
        <f t="shared" si="1"/>
        <v>2.5893675527039361E-2</v>
      </c>
    </row>
    <row r="55" spans="1:31" x14ac:dyDescent="0.25">
      <c r="O55" s="83">
        <v>0.98</v>
      </c>
      <c r="P55" s="83">
        <f t="shared" si="5"/>
        <v>46.991</v>
      </c>
      <c r="Q55" s="83"/>
      <c r="T55" s="93" t="s">
        <v>109</v>
      </c>
      <c r="U55" s="88" t="s">
        <v>397</v>
      </c>
      <c r="W55" s="133">
        <v>42457</v>
      </c>
      <c r="X55" s="10">
        <v>42.96</v>
      </c>
      <c r="Y55" s="10">
        <v>43.83</v>
      </c>
      <c r="Z55" s="10">
        <v>42.79</v>
      </c>
      <c r="AA55" s="10">
        <v>43.81</v>
      </c>
      <c r="AB55" s="95">
        <v>3341200</v>
      </c>
      <c r="AC55" s="10">
        <v>43.64</v>
      </c>
      <c r="AD55" s="2">
        <f t="shared" si="0"/>
        <v>1.0399999999999991</v>
      </c>
      <c r="AE55" s="138">
        <f t="shared" si="1"/>
        <v>1.9387993459472064E-2</v>
      </c>
    </row>
    <row r="56" spans="1:31" x14ac:dyDescent="0.25">
      <c r="O56" s="83">
        <v>0.97</v>
      </c>
      <c r="P56" s="83">
        <f t="shared" si="5"/>
        <v>46.511499999999998</v>
      </c>
      <c r="Q56" s="83"/>
      <c r="T56" s="93" t="s">
        <v>112</v>
      </c>
      <c r="U56" s="88">
        <v>39.29</v>
      </c>
      <c r="W56" s="133">
        <v>42453</v>
      </c>
      <c r="X56" s="10">
        <v>42.8</v>
      </c>
      <c r="Y56" s="10">
        <v>43.47</v>
      </c>
      <c r="Z56" s="10">
        <v>42.72</v>
      </c>
      <c r="AA56" s="10">
        <v>42.98</v>
      </c>
      <c r="AB56" s="95">
        <v>3828800</v>
      </c>
      <c r="AC56" s="10">
        <v>42.81</v>
      </c>
      <c r="AD56" s="2">
        <f t="shared" si="0"/>
        <v>0.75</v>
      </c>
      <c r="AE56" s="138">
        <f t="shared" si="1"/>
        <v>-2.562907735321529E-3</v>
      </c>
    </row>
    <row r="57" spans="1:31" x14ac:dyDescent="0.25">
      <c r="O57" s="83">
        <v>0.96</v>
      </c>
      <c r="P57" s="83">
        <f t="shared" si="5"/>
        <v>46.032000000000004</v>
      </c>
      <c r="Q57" s="83"/>
      <c r="T57" s="93" t="s">
        <v>113</v>
      </c>
      <c r="U57" s="88">
        <v>1.25</v>
      </c>
      <c r="W57" s="133">
        <v>42452</v>
      </c>
      <c r="X57" s="10">
        <v>43.06</v>
      </c>
      <c r="Y57" s="10">
        <v>43.36</v>
      </c>
      <c r="Z57" s="10">
        <v>42.81</v>
      </c>
      <c r="AA57" s="10">
        <v>43.09</v>
      </c>
      <c r="AB57" s="95">
        <v>4835000</v>
      </c>
      <c r="AC57" s="10">
        <v>42.92</v>
      </c>
      <c r="AD57" s="2">
        <f t="shared" si="0"/>
        <v>0.54999999999999716</v>
      </c>
      <c r="AE57" s="138">
        <f t="shared" si="1"/>
        <v>-4.1763341067285742E-3</v>
      </c>
    </row>
    <row r="58" spans="1:31" x14ac:dyDescent="0.25">
      <c r="O58" s="83">
        <v>0.95</v>
      </c>
      <c r="P58" s="83">
        <f t="shared" si="5"/>
        <v>45.552500000000002</v>
      </c>
      <c r="Q58" s="83"/>
      <c r="T58" s="93" t="s">
        <v>110</v>
      </c>
      <c r="U58" s="88" t="s">
        <v>321</v>
      </c>
      <c r="W58" s="133">
        <v>42451</v>
      </c>
      <c r="X58" s="10">
        <v>42.84</v>
      </c>
      <c r="Y58" s="10">
        <v>43.61</v>
      </c>
      <c r="Z58" s="10">
        <v>42.69</v>
      </c>
      <c r="AA58" s="10">
        <v>43.27</v>
      </c>
      <c r="AB58" s="95">
        <v>3001800</v>
      </c>
      <c r="AC58" s="10">
        <v>43.1</v>
      </c>
      <c r="AD58" s="2">
        <f t="shared" si="0"/>
        <v>0.92000000000000171</v>
      </c>
      <c r="AE58" s="138">
        <f t="shared" si="1"/>
        <v>2.3255813953488857E-3</v>
      </c>
    </row>
    <row r="59" spans="1:31" x14ac:dyDescent="0.25">
      <c r="O59" s="83">
        <v>0.94</v>
      </c>
      <c r="P59" s="83">
        <f t="shared" si="5"/>
        <v>45.073</v>
      </c>
      <c r="Q59" s="83"/>
      <c r="W59" s="133">
        <v>42450</v>
      </c>
      <c r="X59" s="10">
        <v>43.02</v>
      </c>
      <c r="Y59" s="10">
        <v>43.54</v>
      </c>
      <c r="Z59" s="10">
        <v>42.58</v>
      </c>
      <c r="AA59" s="10">
        <v>43.17</v>
      </c>
      <c r="AB59" s="95">
        <v>4825600</v>
      </c>
      <c r="AC59" s="10">
        <v>43</v>
      </c>
      <c r="AD59" s="2">
        <f t="shared" si="0"/>
        <v>0.96000000000000085</v>
      </c>
      <c r="AE59" s="138">
        <f t="shared" si="1"/>
        <v>4.4382153702404725E-3</v>
      </c>
    </row>
    <row r="60" spans="1:31" x14ac:dyDescent="0.25">
      <c r="O60" s="83">
        <v>0.93</v>
      </c>
      <c r="P60" s="83">
        <f t="shared" si="5"/>
        <v>44.593500000000006</v>
      </c>
      <c r="Q60" s="83"/>
      <c r="W60" s="133">
        <v>42447</v>
      </c>
      <c r="X60" s="10">
        <v>42.68</v>
      </c>
      <c r="Y60" s="10">
        <v>44.06</v>
      </c>
      <c r="Z60" s="10">
        <v>42.58</v>
      </c>
      <c r="AA60" s="10">
        <v>42.98</v>
      </c>
      <c r="AB60" s="95">
        <v>5624800</v>
      </c>
      <c r="AC60" s="10">
        <v>42.81</v>
      </c>
      <c r="AD60" s="2">
        <f t="shared" si="0"/>
        <v>1.480000000000004</v>
      </c>
      <c r="AE60" s="138">
        <f t="shared" si="1"/>
        <v>8.2430522845031717E-3</v>
      </c>
    </row>
    <row r="61" spans="1:31" x14ac:dyDescent="0.25">
      <c r="O61" s="83">
        <v>0.92</v>
      </c>
      <c r="P61" s="83">
        <f t="shared" si="5"/>
        <v>44.114000000000004</v>
      </c>
      <c r="Q61" s="83"/>
      <c r="W61" s="133">
        <v>42446</v>
      </c>
      <c r="X61" s="10">
        <v>42.13</v>
      </c>
      <c r="Y61" s="10">
        <v>42.97</v>
      </c>
      <c r="Z61" s="10">
        <v>41.79</v>
      </c>
      <c r="AA61" s="10">
        <v>42.63</v>
      </c>
      <c r="AB61" s="95">
        <v>4164200</v>
      </c>
      <c r="AC61" s="10">
        <v>42.46</v>
      </c>
      <c r="AD61" s="2">
        <f t="shared" si="0"/>
        <v>1.1799999999999997</v>
      </c>
      <c r="AE61" s="138">
        <f t="shared" si="1"/>
        <v>1.1193141224100867E-2</v>
      </c>
    </row>
    <row r="62" spans="1:31" x14ac:dyDescent="0.25">
      <c r="O62" s="83">
        <v>0.91</v>
      </c>
      <c r="P62" s="83">
        <f t="shared" si="5"/>
        <v>43.634500000000003</v>
      </c>
      <c r="Q62" s="83"/>
      <c r="W62" s="133">
        <v>42445</v>
      </c>
      <c r="X62" s="10">
        <v>41.19</v>
      </c>
      <c r="Y62" s="10">
        <v>42.39</v>
      </c>
      <c r="Z62" s="10">
        <v>41.04</v>
      </c>
      <c r="AA62" s="10">
        <v>42.16</v>
      </c>
      <c r="AB62" s="95">
        <v>4891200</v>
      </c>
      <c r="AC62" s="10">
        <v>41.99</v>
      </c>
      <c r="AD62" s="2">
        <f t="shared" si="0"/>
        <v>1.3500000000000014</v>
      </c>
      <c r="AE62" s="138">
        <f t="shared" si="1"/>
        <v>1.8927444794952786E-2</v>
      </c>
    </row>
    <row r="63" spans="1:31" x14ac:dyDescent="0.25">
      <c r="O63" s="83">
        <v>0.9</v>
      </c>
      <c r="P63" s="83">
        <f t="shared" si="5"/>
        <v>43.155000000000001</v>
      </c>
      <c r="Q63" s="83"/>
      <c r="W63" s="133">
        <v>42444</v>
      </c>
      <c r="X63" s="10">
        <v>40.97</v>
      </c>
      <c r="Y63" s="10">
        <v>41.54</v>
      </c>
      <c r="Z63" s="10">
        <v>40.700000000000003</v>
      </c>
      <c r="AA63" s="10">
        <v>41.37</v>
      </c>
      <c r="AB63" s="95">
        <v>3050800</v>
      </c>
      <c r="AC63" s="10">
        <v>41.21</v>
      </c>
      <c r="AD63" s="2">
        <f t="shared" si="0"/>
        <v>0.83999999999999631</v>
      </c>
      <c r="AE63" s="138">
        <f t="shared" si="1"/>
        <v>2.4324981756262964E-3</v>
      </c>
    </row>
    <row r="64" spans="1:31" x14ac:dyDescent="0.25">
      <c r="O64" s="34"/>
      <c r="W64" s="133">
        <v>42443</v>
      </c>
      <c r="X64" s="10">
        <v>40.97</v>
      </c>
      <c r="Y64" s="10">
        <v>41.33</v>
      </c>
      <c r="Z64" s="10">
        <v>40.700000000000003</v>
      </c>
      <c r="AA64" s="10">
        <v>41.27</v>
      </c>
      <c r="AB64" s="95">
        <v>3257100</v>
      </c>
      <c r="AC64" s="10">
        <v>41.11</v>
      </c>
      <c r="AD64" s="2">
        <f t="shared" si="0"/>
        <v>0.62999999999999545</v>
      </c>
      <c r="AE64" s="138">
        <f t="shared" si="1"/>
        <v>2.6829268292682951E-3</v>
      </c>
    </row>
    <row r="65" spans="15:31" x14ac:dyDescent="0.25">
      <c r="W65" s="133">
        <v>42440</v>
      </c>
      <c r="X65" s="10">
        <v>40.25</v>
      </c>
      <c r="Y65" s="10">
        <v>41.21</v>
      </c>
      <c r="Z65" s="10">
        <v>40.06</v>
      </c>
      <c r="AA65" s="10">
        <v>41.16</v>
      </c>
      <c r="AB65" s="95">
        <v>6646900</v>
      </c>
      <c r="AC65" s="10">
        <v>41</v>
      </c>
      <c r="AD65" s="2">
        <f t="shared" si="0"/>
        <v>1.1499999999999986</v>
      </c>
      <c r="AE65" s="138">
        <f t="shared" si="1"/>
        <v>3.4308779011099855E-2</v>
      </c>
    </row>
    <row r="66" spans="15:31" x14ac:dyDescent="0.25">
      <c r="W66" s="133">
        <v>42439</v>
      </c>
      <c r="X66" s="10">
        <v>40.159999999999997</v>
      </c>
      <c r="Y66" s="10">
        <v>40.159999999999997</v>
      </c>
      <c r="Z66" s="10">
        <v>39.049999999999997</v>
      </c>
      <c r="AA66" s="10">
        <v>39.799999999999997</v>
      </c>
      <c r="AB66" s="95">
        <v>4870900</v>
      </c>
      <c r="AC66" s="10">
        <v>39.64</v>
      </c>
      <c r="AD66" s="2">
        <f t="shared" si="0"/>
        <v>1.1099999999999994</v>
      </c>
      <c r="AE66" s="138">
        <f t="shared" si="1"/>
        <v>-1.2597631645250296E-3</v>
      </c>
    </row>
    <row r="67" spans="15:31" x14ac:dyDescent="0.25">
      <c r="W67" s="133">
        <v>42438</v>
      </c>
      <c r="X67" s="10">
        <v>38.979999999999997</v>
      </c>
      <c r="Y67" s="10">
        <v>39.869999999999997</v>
      </c>
      <c r="Z67" s="10">
        <v>38.82</v>
      </c>
      <c r="AA67" s="10">
        <v>39.85</v>
      </c>
      <c r="AB67" s="95">
        <v>6918600</v>
      </c>
      <c r="AC67" s="10">
        <v>39.69</v>
      </c>
      <c r="AD67" s="2">
        <f>Y67-Z67</f>
        <v>1.0499999999999972</v>
      </c>
      <c r="AE67" s="138">
        <f>AC67/AC68-1</f>
        <v>2.9571984435797782E-2</v>
      </c>
    </row>
    <row r="68" spans="15:31" x14ac:dyDescent="0.25">
      <c r="W68" s="133">
        <v>42437</v>
      </c>
      <c r="X68" s="10">
        <v>39.229999999999997</v>
      </c>
      <c r="Y68" s="10">
        <v>39.229999999999997</v>
      </c>
      <c r="Z68" s="10">
        <v>38.14</v>
      </c>
      <c r="AA68" s="10">
        <v>38.700000000000003</v>
      </c>
      <c r="AB68" s="95">
        <v>4901200</v>
      </c>
      <c r="AC68" s="10">
        <v>38.549999999999997</v>
      </c>
      <c r="AD68" s="2">
        <f>Y68-Z68</f>
        <v>1.0899999999999963</v>
      </c>
      <c r="AE68" s="138" t="e">
        <f>AC68/AC69-1</f>
        <v>#DIV/0!</v>
      </c>
    </row>
    <row r="69" spans="15:31" x14ac:dyDescent="0.25">
      <c r="O69" s="34"/>
      <c r="W69" s="301" t="s">
        <v>123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3" priority="33">
      <formula>F25&gt;0</formula>
    </cfRule>
    <cfRule type="expression" dxfId="242" priority="34">
      <formula>F25&lt;0</formula>
    </cfRule>
  </conditionalFormatting>
  <conditionalFormatting sqref="H25:H27">
    <cfRule type="expression" dxfId="241" priority="31">
      <formula>H25&gt;0</formula>
    </cfRule>
    <cfRule type="expression" dxfId="240" priority="32">
      <formula>H25&lt;0</formula>
    </cfRule>
  </conditionalFormatting>
  <conditionalFormatting sqref="H28">
    <cfRule type="expression" dxfId="239" priority="29">
      <formula>H28&gt;0</formula>
    </cfRule>
    <cfRule type="expression" dxfId="238" priority="30">
      <formula>H28&lt;0</formula>
    </cfRule>
  </conditionalFormatting>
  <conditionalFormatting sqref="H29">
    <cfRule type="expression" dxfId="237" priority="27">
      <formula>H29&gt;0</formula>
    </cfRule>
    <cfRule type="expression" dxfId="236" priority="28">
      <formula>H29&lt;0</formula>
    </cfRule>
  </conditionalFormatting>
  <conditionalFormatting sqref="H30:H34">
    <cfRule type="expression" dxfId="235" priority="25">
      <formula>H30&gt;0</formula>
    </cfRule>
    <cfRule type="expression" dxfId="234" priority="26">
      <formula>H30&lt;0</formula>
    </cfRule>
  </conditionalFormatting>
  <conditionalFormatting sqref="F21:F24">
    <cfRule type="expression" dxfId="233" priority="23">
      <formula>F21&gt;0</formula>
    </cfRule>
    <cfRule type="expression" dxfId="232" priority="24">
      <formula>F21&lt;0</formula>
    </cfRule>
  </conditionalFormatting>
  <conditionalFormatting sqref="H21:H24">
    <cfRule type="expression" dxfId="231" priority="21">
      <formula>H21&gt;0</formula>
    </cfRule>
    <cfRule type="expression" dxfId="230" priority="22">
      <formula>H21&lt;0</formula>
    </cfRule>
  </conditionalFormatting>
  <conditionalFormatting sqref="F30:F31">
    <cfRule type="expression" dxfId="229" priority="17">
      <formula>F30&gt;0</formula>
    </cfRule>
    <cfRule type="expression" dxfId="228" priority="18">
      <formula>F30&lt;0</formula>
    </cfRule>
  </conditionalFormatting>
  <conditionalFormatting sqref="I25:I27">
    <cfRule type="expression" dxfId="227" priority="15">
      <formula>I25&gt;0</formula>
    </cfRule>
    <cfRule type="expression" dxfId="226" priority="16">
      <formula>I25&lt;0</formula>
    </cfRule>
  </conditionalFormatting>
  <conditionalFormatting sqref="I28">
    <cfRule type="expression" dxfId="225" priority="13">
      <formula>I28&gt;0</formula>
    </cfRule>
    <cfRule type="expression" dxfId="224" priority="14">
      <formula>I28&lt;0</formula>
    </cfRule>
  </conditionalFormatting>
  <conditionalFormatting sqref="I29">
    <cfRule type="expression" dxfId="223" priority="11">
      <formula>I29&gt;0</formula>
    </cfRule>
    <cfRule type="expression" dxfId="222" priority="12">
      <formula>I29&lt;0</formula>
    </cfRule>
  </conditionalFormatting>
  <conditionalFormatting sqref="I30:I34">
    <cfRule type="expression" dxfId="221" priority="9">
      <formula>I30&gt;0</formula>
    </cfRule>
    <cfRule type="expression" dxfId="220" priority="10">
      <formula>I30&lt;0</formula>
    </cfRule>
  </conditionalFormatting>
  <conditionalFormatting sqref="I21:I24">
    <cfRule type="expression" dxfId="219" priority="7">
      <formula>I21&gt;0</formula>
    </cfRule>
    <cfRule type="expression" dxfId="218" priority="8">
      <formula>I21&lt;0</formula>
    </cfRule>
  </conditionalFormatting>
  <conditionalFormatting sqref="F32">
    <cfRule type="expression" dxfId="217" priority="5">
      <formula>F32&gt;0</formula>
    </cfRule>
    <cfRule type="expression" dxfId="216" priority="6">
      <formula>F32&lt;0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conditionalFormatting sqref="Q7">
    <cfRule type="expression" dxfId="213" priority="3">
      <formula>Q7&gt;0</formula>
    </cfRule>
    <cfRule type="expression" dxfId="21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42530</v>
      </c>
      <c r="X2" s="10">
        <v>50.33</v>
      </c>
      <c r="Y2" s="10">
        <v>50.87</v>
      </c>
      <c r="Z2" s="10">
        <v>49.8</v>
      </c>
      <c r="AA2" s="10">
        <v>50.74</v>
      </c>
      <c r="AB2" s="95">
        <v>4607600</v>
      </c>
      <c r="AC2" s="10">
        <v>50.74</v>
      </c>
      <c r="AD2" s="2">
        <f>Y2-Z2</f>
        <v>1.0700000000000003</v>
      </c>
      <c r="AE2" s="138">
        <f>AC2/AC3-1</f>
        <v>1.38148805999605E-3</v>
      </c>
      <c r="AP2" t="s">
        <v>171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49.84</v>
      </c>
      <c r="T3" s="1">
        <v>42312</v>
      </c>
      <c r="U3" t="s">
        <v>156</v>
      </c>
      <c r="W3" s="133">
        <v>42529</v>
      </c>
      <c r="X3" s="10">
        <v>50.86</v>
      </c>
      <c r="Y3" s="10">
        <v>50.9</v>
      </c>
      <c r="Z3" s="10">
        <v>50.3</v>
      </c>
      <c r="AA3" s="10">
        <v>50.67</v>
      </c>
      <c r="AB3" s="95">
        <v>6343800</v>
      </c>
      <c r="AC3" s="10">
        <v>50.67</v>
      </c>
      <c r="AD3" s="2">
        <f t="shared" ref="AD3:AD66" si="0">Y3-Z3</f>
        <v>0.60000000000000142</v>
      </c>
      <c r="AE3" s="138">
        <f t="shared" ref="AE3:AE66" si="1">AC3/AC4-1</f>
        <v>-3.5398230088495852E-3</v>
      </c>
      <c r="AI3" t="s">
        <v>173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49.84</v>
      </c>
      <c r="W4" s="133">
        <v>42528</v>
      </c>
      <c r="X4" s="10">
        <v>49.17</v>
      </c>
      <c r="Y4" s="10">
        <v>50.97</v>
      </c>
      <c r="Z4" s="10">
        <v>49.16</v>
      </c>
      <c r="AA4" s="10">
        <v>50.85</v>
      </c>
      <c r="AB4" s="95">
        <v>6019400</v>
      </c>
      <c r="AC4" s="10">
        <v>50.85</v>
      </c>
      <c r="AD4" s="2">
        <f t="shared" si="0"/>
        <v>1.8100000000000023</v>
      </c>
      <c r="AE4" s="138">
        <f t="shared" si="1"/>
        <v>2.5408348457350183E-2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42527</v>
      </c>
      <c r="X5" s="10">
        <v>48.45</v>
      </c>
      <c r="Y5" s="10">
        <v>49.88</v>
      </c>
      <c r="Z5" s="10">
        <v>48.16</v>
      </c>
      <c r="AA5" s="10">
        <v>49.59</v>
      </c>
      <c r="AB5" s="95">
        <v>5452700</v>
      </c>
      <c r="AC5" s="10">
        <v>49.59</v>
      </c>
      <c r="AD5" s="2">
        <f t="shared" si="0"/>
        <v>1.720000000000006</v>
      </c>
      <c r="AE5" s="138">
        <f t="shared" si="1"/>
        <v>2.3529411764705799E-2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42524</v>
      </c>
      <c r="X6" s="10">
        <v>46.88</v>
      </c>
      <c r="Y6" s="10">
        <v>49.02</v>
      </c>
      <c r="Z6" s="10">
        <v>46.88</v>
      </c>
      <c r="AA6" s="10">
        <v>48.45</v>
      </c>
      <c r="AB6" s="95">
        <v>7114800</v>
      </c>
      <c r="AC6" s="10">
        <v>48.45</v>
      </c>
      <c r="AD6" s="2">
        <f t="shared" si="0"/>
        <v>2.1400000000000006</v>
      </c>
      <c r="AE6" s="138">
        <f t="shared" si="1"/>
        <v>1.9785308356135678E-2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205</v>
      </c>
      <c r="Q7" s="2">
        <f>Q10+Q8</f>
        <v>745.43999999999505</v>
      </c>
      <c r="R7" s="197"/>
      <c r="W7" s="133">
        <v>42523</v>
      </c>
      <c r="X7" s="10">
        <v>45.42</v>
      </c>
      <c r="Y7" s="10">
        <v>47.83</v>
      </c>
      <c r="Z7" s="10">
        <v>45.3</v>
      </c>
      <c r="AA7" s="10">
        <v>47.51</v>
      </c>
      <c r="AB7" s="95">
        <v>9362600</v>
      </c>
      <c r="AC7" s="10">
        <v>47.51</v>
      </c>
      <c r="AD7" s="2">
        <f t="shared" si="0"/>
        <v>2.5300000000000011</v>
      </c>
      <c r="AE7" s="138">
        <f t="shared" si="1"/>
        <v>4.3029637760702455E-2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210</v>
      </c>
      <c r="P8" s="34"/>
      <c r="Q8" s="2">
        <f>K18+M18-F18+Q2*Q4</f>
        <v>0</v>
      </c>
      <c r="W8" s="133">
        <v>42522</v>
      </c>
      <c r="X8" s="10">
        <v>42.72</v>
      </c>
      <c r="Y8" s="10">
        <v>46</v>
      </c>
      <c r="Z8" s="10">
        <v>42.72</v>
      </c>
      <c r="AA8" s="10">
        <v>45.55</v>
      </c>
      <c r="AB8" s="95">
        <v>16510200</v>
      </c>
      <c r="AC8" s="10">
        <v>45.55</v>
      </c>
      <c r="AD8" s="2">
        <f t="shared" si="0"/>
        <v>3.2800000000000011</v>
      </c>
      <c r="AE8" s="138">
        <f t="shared" si="1"/>
        <v>6.6245318352059934E-2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282</v>
      </c>
      <c r="Q9" s="138">
        <f>IF(Q2=0, 0, Q8/Q6)</f>
        <v>0</v>
      </c>
      <c r="W9" s="133">
        <v>42521</v>
      </c>
      <c r="X9" s="10">
        <v>41.66</v>
      </c>
      <c r="Y9" s="10">
        <v>42.93</v>
      </c>
      <c r="Z9" s="10">
        <v>41.41</v>
      </c>
      <c r="AA9" s="10">
        <v>42.72</v>
      </c>
      <c r="AB9" s="95">
        <v>9845500</v>
      </c>
      <c r="AC9" s="10">
        <v>42.72</v>
      </c>
      <c r="AD9" s="2">
        <f t="shared" si="0"/>
        <v>1.5200000000000031</v>
      </c>
      <c r="AE9" s="138">
        <f t="shared" si="1"/>
        <v>2.2254127781766053E-2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281</v>
      </c>
      <c r="P10" s="34"/>
      <c r="Q10" s="2">
        <f>M35</f>
        <v>745.43999999999505</v>
      </c>
      <c r="W10" s="133">
        <v>42517</v>
      </c>
      <c r="X10" s="10">
        <v>41.94</v>
      </c>
      <c r="Y10" s="10">
        <v>42.08</v>
      </c>
      <c r="Z10" s="10">
        <v>41.55</v>
      </c>
      <c r="AA10" s="10">
        <v>41.79</v>
      </c>
      <c r="AB10" s="95">
        <v>2931800</v>
      </c>
      <c r="AC10" s="10">
        <v>41.79</v>
      </c>
      <c r="AD10" s="2">
        <f t="shared" si="0"/>
        <v>0.53000000000000114</v>
      </c>
      <c r="AE10" s="138">
        <f t="shared" si="1"/>
        <v>-7.1736011477763206E-4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197</v>
      </c>
      <c r="P11" s="34"/>
      <c r="Q11" s="138">
        <f>IF(U58="N/A (N/A)", 0, VALUE(TRIM(CLEAN(MID(U58, FIND("(", U58)+1, 5)))))</f>
        <v>0</v>
      </c>
      <c r="W11" s="133">
        <v>42516</v>
      </c>
      <c r="X11" s="10">
        <v>42.34</v>
      </c>
      <c r="Y11" s="10">
        <v>42.6</v>
      </c>
      <c r="Z11" s="10">
        <v>41.48</v>
      </c>
      <c r="AA11" s="10">
        <v>41.82</v>
      </c>
      <c r="AB11" s="95">
        <v>2988500</v>
      </c>
      <c r="AC11" s="10">
        <v>41.82</v>
      </c>
      <c r="AD11" s="2">
        <f t="shared" si="0"/>
        <v>1.1200000000000045</v>
      </c>
      <c r="AE11" s="138">
        <f t="shared" si="1"/>
        <v>4.7846889952163352E-4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42515</v>
      </c>
      <c r="X12" s="10">
        <v>41.06</v>
      </c>
      <c r="Y12" s="10">
        <v>41.89</v>
      </c>
      <c r="Z12" s="10">
        <v>40.99</v>
      </c>
      <c r="AA12" s="10">
        <v>41.8</v>
      </c>
      <c r="AB12" s="95">
        <v>2735500</v>
      </c>
      <c r="AC12" s="10">
        <v>41.8</v>
      </c>
      <c r="AD12" s="2">
        <f t="shared" si="0"/>
        <v>0.89999999999999858</v>
      </c>
      <c r="AE12" s="138">
        <f t="shared" si="1"/>
        <v>5.7747834456207681E-3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42514</v>
      </c>
      <c r="X13" s="10">
        <v>41.51</v>
      </c>
      <c r="Y13" s="10">
        <v>41.93</v>
      </c>
      <c r="Z13" s="10">
        <v>40.72</v>
      </c>
      <c r="AA13" s="10">
        <v>41.56</v>
      </c>
      <c r="AB13" s="95">
        <v>3961400</v>
      </c>
      <c r="AC13" s="10">
        <v>41.56</v>
      </c>
      <c r="AD13" s="2">
        <f t="shared" si="0"/>
        <v>1.2100000000000009</v>
      </c>
      <c r="AE13" s="138">
        <f t="shared" si="1"/>
        <v>1.2045290291498034E-3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42513</v>
      </c>
      <c r="X14" s="10">
        <v>41.87</v>
      </c>
      <c r="Y14" s="10">
        <v>42.74</v>
      </c>
      <c r="Z14" s="10">
        <v>41.49</v>
      </c>
      <c r="AA14" s="10">
        <v>41.51</v>
      </c>
      <c r="AB14" s="95">
        <v>3617600</v>
      </c>
      <c r="AC14" s="10">
        <v>41.51</v>
      </c>
      <c r="AD14" s="2">
        <f t="shared" si="0"/>
        <v>1.25</v>
      </c>
      <c r="AE14" s="138">
        <f t="shared" si="1"/>
        <v>-9.6269554753303233E-4</v>
      </c>
    </row>
    <row r="15" spans="1:43" x14ac:dyDescent="0.25">
      <c r="W15" s="133">
        <v>42510</v>
      </c>
      <c r="X15" s="10">
        <v>40.840000000000003</v>
      </c>
      <c r="Y15" s="10">
        <v>41.64</v>
      </c>
      <c r="Z15" s="10">
        <v>40.81</v>
      </c>
      <c r="AA15" s="10">
        <v>41.55</v>
      </c>
      <c r="AB15" s="95">
        <v>2736200</v>
      </c>
      <c r="AC15" s="10">
        <v>41.55</v>
      </c>
      <c r="AD15" s="2">
        <f t="shared" si="0"/>
        <v>0.82999999999999829</v>
      </c>
      <c r="AE15" s="138">
        <f t="shared" si="1"/>
        <v>2.0884520884520752E-2</v>
      </c>
    </row>
    <row r="16" spans="1:43" x14ac:dyDescent="0.25">
      <c r="W16" s="133">
        <v>42509</v>
      </c>
      <c r="X16" s="10">
        <v>40.659999999999997</v>
      </c>
      <c r="Y16" s="10">
        <v>41.46</v>
      </c>
      <c r="Z16" s="10">
        <v>40.36</v>
      </c>
      <c r="AA16" s="10">
        <v>40.700000000000003</v>
      </c>
      <c r="AB16" s="95">
        <v>3616000</v>
      </c>
      <c r="AC16" s="10">
        <v>40.700000000000003</v>
      </c>
      <c r="AD16" s="2">
        <f t="shared" si="0"/>
        <v>1.1000000000000014</v>
      </c>
      <c r="AE16" s="138">
        <f t="shared" si="1"/>
        <v>-1.2269938650305567E-3</v>
      </c>
    </row>
    <row r="17" spans="1:31" x14ac:dyDescent="0.25">
      <c r="B17" s="1"/>
      <c r="C17" s="4"/>
      <c r="W17" s="133">
        <v>42508</v>
      </c>
      <c r="X17" s="10">
        <v>41.38</v>
      </c>
      <c r="Y17" s="10">
        <v>41.98</v>
      </c>
      <c r="Z17" s="10">
        <v>40.450000000000003</v>
      </c>
      <c r="AA17" s="10">
        <v>40.75</v>
      </c>
      <c r="AB17" s="95">
        <v>3140200</v>
      </c>
      <c r="AC17" s="10">
        <v>40.75</v>
      </c>
      <c r="AD17" s="2">
        <f t="shared" si="0"/>
        <v>1.529999999999994</v>
      </c>
      <c r="AE17" s="138">
        <f t="shared" si="1"/>
        <v>-2.1138601969733384E-2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42507</v>
      </c>
      <c r="X18" s="10">
        <v>41.43</v>
      </c>
      <c r="Y18" s="10">
        <v>42.35</v>
      </c>
      <c r="Z18" s="10">
        <v>40.74</v>
      </c>
      <c r="AA18" s="10">
        <v>41.63</v>
      </c>
      <c r="AB18" s="95">
        <v>4715400</v>
      </c>
      <c r="AC18" s="10">
        <v>41.63</v>
      </c>
      <c r="AD18" s="2">
        <f t="shared" si="0"/>
        <v>1.6099999999999994</v>
      </c>
      <c r="AE18" s="138">
        <f t="shared" si="1"/>
        <v>4.1003376748673936E-3</v>
      </c>
    </row>
    <row r="19" spans="1:31" x14ac:dyDescent="0.25">
      <c r="G19" s="2"/>
      <c r="W19" s="133">
        <v>42506</v>
      </c>
      <c r="X19" s="10">
        <v>41.86</v>
      </c>
      <c r="Y19" s="10">
        <v>41.98</v>
      </c>
      <c r="Z19" s="10">
        <v>40.99</v>
      </c>
      <c r="AA19" s="10">
        <v>41.46</v>
      </c>
      <c r="AB19" s="95">
        <v>3049500</v>
      </c>
      <c r="AC19" s="10">
        <v>41.46</v>
      </c>
      <c r="AD19" s="2">
        <f t="shared" si="0"/>
        <v>0.98999999999999488</v>
      </c>
      <c r="AE19" s="138">
        <f t="shared" si="1"/>
        <v>-1.0737294201860981E-2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W20" s="133">
        <v>42503</v>
      </c>
      <c r="X20" s="10">
        <v>43.07</v>
      </c>
      <c r="Y20" s="10">
        <v>43.1</v>
      </c>
      <c r="Z20" s="10">
        <v>40.81</v>
      </c>
      <c r="AA20" s="10">
        <v>41.91</v>
      </c>
      <c r="AB20" s="95">
        <v>9161800</v>
      </c>
      <c r="AC20" s="10">
        <v>41.91</v>
      </c>
      <c r="AD20" s="2">
        <f t="shared" si="0"/>
        <v>2.2899999999999991</v>
      </c>
      <c r="AE20" s="138">
        <f t="shared" si="1"/>
        <v>-4.2932176295958024E-2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42502</v>
      </c>
      <c r="X21" s="10">
        <v>44.34</v>
      </c>
      <c r="Y21" s="10">
        <v>44.44</v>
      </c>
      <c r="Z21" s="10">
        <v>43.06</v>
      </c>
      <c r="AA21" s="10">
        <v>43.79</v>
      </c>
      <c r="AB21" s="95">
        <v>5574800</v>
      </c>
      <c r="AC21" s="10">
        <v>43.79</v>
      </c>
      <c r="AD21" s="2">
        <f t="shared" si="0"/>
        <v>1.3799999999999955</v>
      </c>
      <c r="AE21" s="138">
        <f t="shared" si="1"/>
        <v>-4.9988638945693831E-3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42501</v>
      </c>
      <c r="X22" s="10">
        <v>46.23</v>
      </c>
      <c r="Y22" s="10">
        <v>46.67</v>
      </c>
      <c r="Z22" s="10">
        <v>43.54</v>
      </c>
      <c r="AA22" s="10">
        <v>44.01</v>
      </c>
      <c r="AB22" s="95">
        <v>14997900</v>
      </c>
      <c r="AC22" s="10">
        <v>44.01</v>
      </c>
      <c r="AD22" s="2">
        <f t="shared" si="0"/>
        <v>3.1300000000000026</v>
      </c>
      <c r="AE22" s="138">
        <f t="shared" si="1"/>
        <v>-0.11803607214428857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42500</v>
      </c>
      <c r="X23" s="10">
        <v>50.69</v>
      </c>
      <c r="Y23" s="10">
        <v>50.72</v>
      </c>
      <c r="Z23" s="10">
        <v>49.19</v>
      </c>
      <c r="AA23" s="10">
        <v>49.9</v>
      </c>
      <c r="AB23" s="95">
        <v>3611900</v>
      </c>
      <c r="AC23" s="10">
        <v>49.9</v>
      </c>
      <c r="AD23" s="2">
        <f t="shared" si="0"/>
        <v>1.5300000000000011</v>
      </c>
      <c r="AE23" s="138">
        <f t="shared" si="1"/>
        <v>-1.5390686661404862E-2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42499</v>
      </c>
      <c r="X24" s="10">
        <v>50.56</v>
      </c>
      <c r="Y24" s="10">
        <v>51.38</v>
      </c>
      <c r="Z24" s="10">
        <v>50.39</v>
      </c>
      <c r="AA24" s="10">
        <v>50.68</v>
      </c>
      <c r="AB24" s="95">
        <v>2022800</v>
      </c>
      <c r="AC24" s="10">
        <v>50.68</v>
      </c>
      <c r="AD24" s="2">
        <f t="shared" si="0"/>
        <v>0.99000000000000199</v>
      </c>
      <c r="AE24" s="138">
        <f t="shared" si="1"/>
        <v>-3.7350108118733294E-3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42496</v>
      </c>
      <c r="X25" s="10">
        <v>50.18</v>
      </c>
      <c r="Y25" s="10">
        <v>51.13</v>
      </c>
      <c r="Z25" s="10">
        <v>49.67</v>
      </c>
      <c r="AA25" s="10">
        <v>50.87</v>
      </c>
      <c r="AB25" s="95">
        <v>1987400</v>
      </c>
      <c r="AC25" s="10">
        <v>50.87</v>
      </c>
      <c r="AD25" s="2">
        <f t="shared" si="0"/>
        <v>1.4600000000000009</v>
      </c>
      <c r="AE25" s="138">
        <f t="shared" si="1"/>
        <v>1.3750498206456685E-2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42495</v>
      </c>
      <c r="X26" s="10">
        <v>51.08</v>
      </c>
      <c r="Y26" s="10">
        <v>51.34</v>
      </c>
      <c r="Z26" s="10">
        <v>50.11</v>
      </c>
      <c r="AA26" s="10">
        <v>50.18</v>
      </c>
      <c r="AB26" s="95">
        <v>2268500</v>
      </c>
      <c r="AC26" s="10">
        <v>50.18</v>
      </c>
      <c r="AD26" s="2">
        <f t="shared" si="0"/>
        <v>1.230000000000004</v>
      </c>
      <c r="AE26" s="138">
        <f t="shared" si="1"/>
        <v>-2.2022997466380922E-2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42494</v>
      </c>
      <c r="X27" s="10">
        <v>52.11</v>
      </c>
      <c r="Y27" s="10">
        <v>52.66</v>
      </c>
      <c r="Z27" s="10">
        <v>51.08</v>
      </c>
      <c r="AA27" s="10">
        <v>51.31</v>
      </c>
      <c r="AB27" s="95">
        <v>1645300</v>
      </c>
      <c r="AC27" s="10">
        <v>51.31</v>
      </c>
      <c r="AD27" s="2">
        <f t="shared" si="0"/>
        <v>1.5799999999999983</v>
      </c>
      <c r="AE27" s="138">
        <f t="shared" si="1"/>
        <v>-2.1361815754339042E-2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42493</v>
      </c>
      <c r="X28" s="10">
        <v>52.12</v>
      </c>
      <c r="Y28" s="10">
        <v>52.56</v>
      </c>
      <c r="Z28" s="10">
        <v>51.44</v>
      </c>
      <c r="AA28" s="10">
        <v>52.43</v>
      </c>
      <c r="AB28" s="95">
        <v>2197600</v>
      </c>
      <c r="AC28" s="10">
        <v>52.43</v>
      </c>
      <c r="AD28" s="2">
        <f t="shared" si="0"/>
        <v>1.1200000000000045</v>
      </c>
      <c r="AE28" s="138">
        <f t="shared" si="1"/>
        <v>-9.8205854579792584E-3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42492</v>
      </c>
      <c r="X29" s="10">
        <v>51.97</v>
      </c>
      <c r="Y29" s="10">
        <v>53.06</v>
      </c>
      <c r="Z29" s="10">
        <v>51.24</v>
      </c>
      <c r="AA29" s="10">
        <v>52.95</v>
      </c>
      <c r="AB29" s="95">
        <v>2488900</v>
      </c>
      <c r="AC29" s="10">
        <v>52.95</v>
      </c>
      <c r="AD29" s="2">
        <f t="shared" si="0"/>
        <v>1.8200000000000003</v>
      </c>
      <c r="AE29" s="138">
        <f t="shared" si="1"/>
        <v>2.4970963995354367E-2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42489</v>
      </c>
      <c r="X30" s="10">
        <v>52.78</v>
      </c>
      <c r="Y30" s="10">
        <v>52.87</v>
      </c>
      <c r="Z30" s="10">
        <v>50.9</v>
      </c>
      <c r="AA30" s="10">
        <v>51.66</v>
      </c>
      <c r="AB30" s="95">
        <v>3476400</v>
      </c>
      <c r="AC30" s="10">
        <v>51.66</v>
      </c>
      <c r="AD30" s="2">
        <f t="shared" si="0"/>
        <v>1.9699999999999989</v>
      </c>
      <c r="AE30" s="138">
        <f t="shared" si="1"/>
        <v>-2.1961378265808462E-2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42488</v>
      </c>
      <c r="X31" s="10">
        <v>54.89</v>
      </c>
      <c r="Y31" s="10">
        <v>55.23</v>
      </c>
      <c r="Z31" s="10">
        <v>52.65</v>
      </c>
      <c r="AA31" s="10">
        <v>52.82</v>
      </c>
      <c r="AB31" s="95">
        <v>2356700</v>
      </c>
      <c r="AC31" s="10">
        <v>52.82</v>
      </c>
      <c r="AD31" s="2">
        <f t="shared" si="0"/>
        <v>2.5799999999999983</v>
      </c>
      <c r="AE31" s="138">
        <f t="shared" si="1"/>
        <v>-4.172714078374451E-2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42487</v>
      </c>
      <c r="X32" s="10">
        <v>54.3</v>
      </c>
      <c r="Y32" s="10">
        <v>55.37</v>
      </c>
      <c r="Z32" s="10">
        <v>54</v>
      </c>
      <c r="AA32" s="10">
        <v>55.12</v>
      </c>
      <c r="AB32" s="95">
        <v>3435100</v>
      </c>
      <c r="AC32" s="10">
        <v>55.12</v>
      </c>
      <c r="AD32" s="2">
        <f t="shared" si="0"/>
        <v>1.3699999999999974</v>
      </c>
      <c r="AE32" s="138">
        <f t="shared" si="1"/>
        <v>3.2016476315296805E-2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42486</v>
      </c>
      <c r="X33" s="10">
        <v>52.01</v>
      </c>
      <c r="Y33" s="10">
        <v>53.54</v>
      </c>
      <c r="Z33" s="10">
        <v>52.01</v>
      </c>
      <c r="AA33" s="10">
        <v>53.41</v>
      </c>
      <c r="AB33" s="95">
        <v>3497300</v>
      </c>
      <c r="AC33" s="10">
        <v>53.41</v>
      </c>
      <c r="AD33" s="2">
        <f t="shared" si="0"/>
        <v>1.5300000000000011</v>
      </c>
      <c r="AE33" s="138">
        <f t="shared" si="1"/>
        <v>3.0285493827160392E-2</v>
      </c>
    </row>
    <row r="34" spans="1:31" x14ac:dyDescent="0.25">
      <c r="W34" s="133">
        <v>42485</v>
      </c>
      <c r="X34" s="10">
        <v>51.75</v>
      </c>
      <c r="Y34" s="10">
        <v>52.58</v>
      </c>
      <c r="Z34" s="10">
        <v>51.5</v>
      </c>
      <c r="AA34" s="10">
        <v>51.84</v>
      </c>
      <c r="AB34" s="95">
        <v>2134000</v>
      </c>
      <c r="AC34" s="10">
        <v>51.84</v>
      </c>
      <c r="AD34" s="2">
        <f t="shared" si="0"/>
        <v>1.0799999999999983</v>
      </c>
      <c r="AE34" s="138">
        <f t="shared" si="1"/>
        <v>4.6511627906977715E-3</v>
      </c>
    </row>
    <row r="35" spans="1:31" x14ac:dyDescent="0.25">
      <c r="L35" t="s">
        <v>281</v>
      </c>
      <c r="M35" s="2">
        <f>M51+K51-F51</f>
        <v>745.43999999999505</v>
      </c>
      <c r="W35" s="133">
        <v>42482</v>
      </c>
      <c r="X35" s="10">
        <v>51.01</v>
      </c>
      <c r="Y35" s="10">
        <v>51.62</v>
      </c>
      <c r="Z35" s="10">
        <v>50.89</v>
      </c>
      <c r="AA35" s="10">
        <v>51.6</v>
      </c>
      <c r="AB35" s="95">
        <v>2537800</v>
      </c>
      <c r="AC35" s="10">
        <v>51.6</v>
      </c>
      <c r="AD35" s="2">
        <f t="shared" si="0"/>
        <v>0.72999999999999687</v>
      </c>
      <c r="AE35" s="138">
        <f t="shared" si="1"/>
        <v>-7.7459333849727585E-4</v>
      </c>
    </row>
    <row r="36" spans="1:31" x14ac:dyDescent="0.25">
      <c r="A36" s="419" t="s">
        <v>1</v>
      </c>
      <c r="B36" s="419" t="s">
        <v>2</v>
      </c>
      <c r="C36" s="419" t="s">
        <v>4</v>
      </c>
      <c r="D36" s="421" t="s">
        <v>5</v>
      </c>
      <c r="E36" s="421" t="s">
        <v>95</v>
      </c>
      <c r="F36" s="421" t="s">
        <v>60</v>
      </c>
      <c r="G36" s="419" t="s">
        <v>3</v>
      </c>
      <c r="H36" s="419" t="s">
        <v>6</v>
      </c>
      <c r="I36" s="421" t="s">
        <v>7</v>
      </c>
      <c r="J36" s="421" t="s">
        <v>96</v>
      </c>
      <c r="K36" s="421" t="s">
        <v>61</v>
      </c>
      <c r="L36" s="419" t="s">
        <v>77</v>
      </c>
      <c r="M36" s="419" t="s">
        <v>38</v>
      </c>
      <c r="W36" s="133">
        <v>42481</v>
      </c>
      <c r="X36" s="10">
        <v>52.34</v>
      </c>
      <c r="Y36" s="10">
        <v>52.58</v>
      </c>
      <c r="Z36" s="10">
        <v>51.59</v>
      </c>
      <c r="AA36" s="10">
        <v>51.64</v>
      </c>
      <c r="AB36" s="95">
        <v>1650000</v>
      </c>
      <c r="AC36" s="10">
        <v>51.64</v>
      </c>
      <c r="AD36" s="2">
        <f t="shared" si="0"/>
        <v>0.98999999999999488</v>
      </c>
      <c r="AE36" s="138">
        <f t="shared" si="1"/>
        <v>-6.5409772989610815E-3</v>
      </c>
    </row>
    <row r="37" spans="1:31" x14ac:dyDescent="0.25">
      <c r="A37" s="422" t="s">
        <v>24</v>
      </c>
      <c r="B37" s="412">
        <v>42156</v>
      </c>
      <c r="C37" s="413">
        <v>5</v>
      </c>
      <c r="D37" s="414">
        <v>48.55</v>
      </c>
      <c r="E37" s="414">
        <v>0</v>
      </c>
      <c r="F37" s="414">
        <f>C37*D37</f>
        <v>242.75</v>
      </c>
      <c r="G37" s="412">
        <v>42186</v>
      </c>
      <c r="H37" s="413">
        <v>100</v>
      </c>
      <c r="I37" s="414">
        <v>44.99</v>
      </c>
      <c r="J37" s="414">
        <v>0.08</v>
      </c>
      <c r="K37" s="414">
        <f>H37*I37-J37</f>
        <v>4498.92</v>
      </c>
      <c r="L37" s="413" t="s">
        <v>80</v>
      </c>
      <c r="M37" s="413"/>
      <c r="W37" s="133">
        <v>42480</v>
      </c>
      <c r="X37" s="10">
        <v>51.34</v>
      </c>
      <c r="Y37" s="10">
        <v>52.32</v>
      </c>
      <c r="Z37" s="10">
        <v>50.84</v>
      </c>
      <c r="AA37" s="10">
        <v>51.98</v>
      </c>
      <c r="AB37" s="95">
        <v>3473600</v>
      </c>
      <c r="AC37" s="10">
        <v>51.98</v>
      </c>
      <c r="AD37" s="2">
        <f t="shared" si="0"/>
        <v>1.4799999999999969</v>
      </c>
      <c r="AE37" s="138">
        <f t="shared" si="1"/>
        <v>0</v>
      </c>
    </row>
    <row r="38" spans="1:31" x14ac:dyDescent="0.25">
      <c r="A38" s="423" t="s">
        <v>71</v>
      </c>
      <c r="B38" s="412">
        <v>42156</v>
      </c>
      <c r="C38" s="413">
        <v>5</v>
      </c>
      <c r="D38" s="414">
        <v>47.01</v>
      </c>
      <c r="E38" s="414">
        <v>0</v>
      </c>
      <c r="F38" s="414">
        <f t="shared" ref="F38:F49" si="5">C38*D38</f>
        <v>235.04999999999998</v>
      </c>
      <c r="G38" s="412">
        <v>42227</v>
      </c>
      <c r="H38" s="413">
        <v>100</v>
      </c>
      <c r="I38" s="414">
        <v>43</v>
      </c>
      <c r="J38" s="414">
        <v>0.08</v>
      </c>
      <c r="K38" s="414">
        <f>H38*I38-J38</f>
        <v>4299.92</v>
      </c>
      <c r="L38" s="413"/>
      <c r="M38" s="413"/>
      <c r="W38" s="133">
        <v>42479</v>
      </c>
      <c r="X38" s="10">
        <v>52.71</v>
      </c>
      <c r="Y38" s="10">
        <v>52.71</v>
      </c>
      <c r="Z38" s="10">
        <v>51.83</v>
      </c>
      <c r="AA38" s="10">
        <v>51.98</v>
      </c>
      <c r="AB38" s="95">
        <v>3942500</v>
      </c>
      <c r="AC38" s="10">
        <v>51.98</v>
      </c>
      <c r="AD38" s="2">
        <f t="shared" si="0"/>
        <v>0.88000000000000256</v>
      </c>
      <c r="AE38" s="138">
        <f t="shared" si="1"/>
        <v>-1.2537993920972768E-2</v>
      </c>
    </row>
    <row r="39" spans="1:31" x14ac:dyDescent="0.25">
      <c r="A39" s="413"/>
      <c r="B39" s="412">
        <v>42156</v>
      </c>
      <c r="C39" s="413">
        <v>10</v>
      </c>
      <c r="D39" s="414">
        <v>46.5</v>
      </c>
      <c r="E39" s="414">
        <v>0</v>
      </c>
      <c r="F39" s="414">
        <f t="shared" si="5"/>
        <v>465</v>
      </c>
      <c r="G39" s="412">
        <v>42312</v>
      </c>
      <c r="H39" s="417">
        <v>40</v>
      </c>
      <c r="I39" s="414">
        <v>42.5</v>
      </c>
      <c r="J39" s="414">
        <v>0.03</v>
      </c>
      <c r="K39" s="414">
        <f>H39*I39-J39</f>
        <v>1699.97</v>
      </c>
      <c r="L39" s="413"/>
      <c r="M39" s="413"/>
      <c r="W39" s="133">
        <v>42478</v>
      </c>
      <c r="X39" s="10">
        <v>52.17</v>
      </c>
      <c r="Y39" s="10">
        <v>52.95</v>
      </c>
      <c r="Z39" s="10">
        <v>52.14</v>
      </c>
      <c r="AA39" s="10">
        <v>52.64</v>
      </c>
      <c r="AB39" s="95">
        <v>1580200</v>
      </c>
      <c r="AC39" s="10">
        <v>52.64</v>
      </c>
      <c r="AD39" s="2">
        <f t="shared" si="0"/>
        <v>0.81000000000000227</v>
      </c>
      <c r="AE39" s="138">
        <f t="shared" si="1"/>
        <v>6.6934404283802706E-3</v>
      </c>
    </row>
    <row r="40" spans="1:31" x14ac:dyDescent="0.25">
      <c r="A40" s="413"/>
      <c r="B40" s="412">
        <v>42156</v>
      </c>
      <c r="C40" s="413">
        <v>50</v>
      </c>
      <c r="D40" s="414">
        <v>45.95</v>
      </c>
      <c r="E40" s="414">
        <v>0</v>
      </c>
      <c r="F40" s="414">
        <f t="shared" si="5"/>
        <v>2297.5</v>
      </c>
      <c r="G40" s="412">
        <v>42318</v>
      </c>
      <c r="H40" s="417">
        <v>14</v>
      </c>
      <c r="I40" s="414">
        <v>43.5</v>
      </c>
      <c r="J40" s="414">
        <v>0.01</v>
      </c>
      <c r="K40" s="414">
        <f t="shared" ref="K40:K47" si="6">H40*I40-J40</f>
        <v>608.99</v>
      </c>
      <c r="L40" s="413"/>
      <c r="M40" s="413"/>
      <c r="W40" s="133">
        <v>42475</v>
      </c>
      <c r="X40" s="10">
        <v>51.68</v>
      </c>
      <c r="Y40" s="10">
        <v>52.44</v>
      </c>
      <c r="Z40" s="10">
        <v>51.48</v>
      </c>
      <c r="AA40" s="10">
        <v>52.29</v>
      </c>
      <c r="AB40" s="95">
        <v>1932700</v>
      </c>
      <c r="AC40" s="10">
        <v>52.29</v>
      </c>
      <c r="AD40" s="2">
        <f t="shared" si="0"/>
        <v>0.96000000000000085</v>
      </c>
      <c r="AE40" s="138">
        <f t="shared" si="1"/>
        <v>9.4594594594594739E-3</v>
      </c>
    </row>
    <row r="41" spans="1:31" x14ac:dyDescent="0.25">
      <c r="A41" s="413"/>
      <c r="B41" s="412">
        <v>42156</v>
      </c>
      <c r="C41" s="413">
        <v>30</v>
      </c>
      <c r="D41" s="414">
        <v>45.95</v>
      </c>
      <c r="E41" s="414">
        <v>0</v>
      </c>
      <c r="F41" s="414">
        <f t="shared" si="5"/>
        <v>1378.5</v>
      </c>
      <c r="G41" s="412">
        <v>42318</v>
      </c>
      <c r="H41" s="417">
        <v>26</v>
      </c>
      <c r="I41" s="414">
        <v>43.78</v>
      </c>
      <c r="J41" s="414">
        <v>0.02</v>
      </c>
      <c r="K41" s="414">
        <f t="shared" si="6"/>
        <v>1138.26</v>
      </c>
      <c r="L41" s="413"/>
      <c r="M41" s="413"/>
      <c r="W41" s="133">
        <v>42474</v>
      </c>
      <c r="X41" s="10">
        <v>53.07</v>
      </c>
      <c r="Y41" s="10">
        <v>53.36</v>
      </c>
      <c r="Z41" s="10">
        <v>51.59</v>
      </c>
      <c r="AA41" s="10">
        <v>51.8</v>
      </c>
      <c r="AB41" s="95">
        <v>2076800</v>
      </c>
      <c r="AC41" s="10">
        <v>51.8</v>
      </c>
      <c r="AD41" s="2">
        <f t="shared" si="0"/>
        <v>1.769999999999996</v>
      </c>
      <c r="AE41" s="138">
        <f t="shared" si="1"/>
        <v>-2.539981185324558E-2</v>
      </c>
    </row>
    <row r="42" spans="1:31" ht="20.25" thickBot="1" x14ac:dyDescent="0.35">
      <c r="A42" s="413"/>
      <c r="B42" s="412">
        <v>42186</v>
      </c>
      <c r="C42" s="413">
        <v>100</v>
      </c>
      <c r="D42" s="414">
        <v>44.9</v>
      </c>
      <c r="E42" s="414">
        <v>0</v>
      </c>
      <c r="F42" s="414">
        <f t="shared" si="5"/>
        <v>4490</v>
      </c>
      <c r="G42" s="412">
        <v>42320</v>
      </c>
      <c r="H42" s="417">
        <v>10</v>
      </c>
      <c r="I42" s="414">
        <v>43.9</v>
      </c>
      <c r="J42" s="414">
        <v>0.01</v>
      </c>
      <c r="K42" s="414">
        <f t="shared" si="6"/>
        <v>438.99</v>
      </c>
      <c r="L42" s="413"/>
      <c r="M42" s="413"/>
      <c r="O42" s="160" t="s">
        <v>78</v>
      </c>
      <c r="P42" s="160"/>
      <c r="T42" s="91" t="s">
        <v>114</v>
      </c>
      <c r="W42" s="133">
        <v>42473</v>
      </c>
      <c r="X42" s="10">
        <v>51.93</v>
      </c>
      <c r="Y42" s="10">
        <v>53.48</v>
      </c>
      <c r="Z42" s="10">
        <v>51.34</v>
      </c>
      <c r="AA42" s="10">
        <v>53.15</v>
      </c>
      <c r="AB42" s="95">
        <v>3532700</v>
      </c>
      <c r="AC42" s="10">
        <v>53.15</v>
      </c>
      <c r="AD42" s="2">
        <f t="shared" si="0"/>
        <v>2.1399999999999935</v>
      </c>
      <c r="AE42" s="138">
        <f t="shared" si="1"/>
        <v>2.9639674544750028E-2</v>
      </c>
    </row>
    <row r="43" spans="1:31" ht="15.75" thickTop="1" x14ac:dyDescent="0.25">
      <c r="A43" s="413"/>
      <c r="B43" s="412">
        <v>42206</v>
      </c>
      <c r="C43" s="413">
        <v>20</v>
      </c>
      <c r="D43" s="414">
        <v>41.2</v>
      </c>
      <c r="E43" s="414">
        <v>0</v>
      </c>
      <c r="F43" s="414">
        <f t="shared" si="5"/>
        <v>824</v>
      </c>
      <c r="G43" s="412">
        <v>42333</v>
      </c>
      <c r="H43" s="417">
        <v>50</v>
      </c>
      <c r="I43" s="414">
        <v>41.67</v>
      </c>
      <c r="J43" s="414">
        <v>0.04</v>
      </c>
      <c r="K43" s="414">
        <f t="shared" si="6"/>
        <v>2083.46</v>
      </c>
      <c r="L43" s="413"/>
      <c r="M43" s="413"/>
      <c r="O43" s="83">
        <v>1.1000000000000001</v>
      </c>
      <c r="P43" s="83">
        <f>O43*$Q$4</f>
        <v>54.824000000000005</v>
      </c>
      <c r="T43" s="128" t="s">
        <v>99</v>
      </c>
      <c r="U43" s="98">
        <v>50.67</v>
      </c>
      <c r="W43" s="133">
        <v>42472</v>
      </c>
      <c r="X43" s="10">
        <v>51.38</v>
      </c>
      <c r="Y43" s="10">
        <v>51.95</v>
      </c>
      <c r="Z43" s="10">
        <v>50.79</v>
      </c>
      <c r="AA43" s="10">
        <v>51.62</v>
      </c>
      <c r="AB43" s="95">
        <v>2534300</v>
      </c>
      <c r="AC43" s="10">
        <v>51.62</v>
      </c>
      <c r="AD43" s="2">
        <f t="shared" si="0"/>
        <v>1.1600000000000037</v>
      </c>
      <c r="AE43" s="138">
        <f t="shared" si="1"/>
        <v>4.6710782405603446E-3</v>
      </c>
    </row>
    <row r="44" spans="1:31" x14ac:dyDescent="0.25">
      <c r="A44" s="413"/>
      <c r="B44" s="412">
        <v>42207</v>
      </c>
      <c r="C44" s="413">
        <v>20</v>
      </c>
      <c r="D44" s="414">
        <v>40.68</v>
      </c>
      <c r="E44" s="414">
        <v>0</v>
      </c>
      <c r="F44" s="414">
        <f t="shared" si="5"/>
        <v>813.6</v>
      </c>
      <c r="G44" s="412">
        <v>42335</v>
      </c>
      <c r="H44" s="417">
        <v>50</v>
      </c>
      <c r="I44" s="414">
        <v>41.85</v>
      </c>
      <c r="J44" s="414">
        <v>0.04</v>
      </c>
      <c r="K44" s="414">
        <f t="shared" si="6"/>
        <v>2092.46</v>
      </c>
      <c r="L44" s="413"/>
      <c r="M44" s="413"/>
      <c r="O44" s="83">
        <v>1.0900000000000001</v>
      </c>
      <c r="P44" s="83">
        <f t="shared" ref="P44:P63" si="7">O44*$Q$4</f>
        <v>54.325600000000009</v>
      </c>
      <c r="T44" s="93" t="s">
        <v>100</v>
      </c>
      <c r="U44" s="88">
        <v>50.33</v>
      </c>
      <c r="W44" s="133">
        <v>42471</v>
      </c>
      <c r="X44" s="10">
        <v>51.3</v>
      </c>
      <c r="Y44" s="10">
        <v>52.74</v>
      </c>
      <c r="Z44" s="10">
        <v>50.41</v>
      </c>
      <c r="AA44" s="10">
        <v>51.38</v>
      </c>
      <c r="AB44" s="95">
        <v>4051400</v>
      </c>
      <c r="AC44" s="10">
        <v>51.38</v>
      </c>
      <c r="AD44" s="2">
        <f t="shared" si="0"/>
        <v>2.3300000000000054</v>
      </c>
      <c r="AE44" s="138">
        <f t="shared" si="1"/>
        <v>3.711662434069174E-3</v>
      </c>
    </row>
    <row r="45" spans="1:31" x14ac:dyDescent="0.25">
      <c r="A45" s="413"/>
      <c r="B45" s="412">
        <v>42292</v>
      </c>
      <c r="C45" s="413">
        <v>40</v>
      </c>
      <c r="D45" s="414">
        <v>41.65</v>
      </c>
      <c r="E45" s="414">
        <v>0</v>
      </c>
      <c r="F45" s="414">
        <f t="shared" si="5"/>
        <v>1666</v>
      </c>
      <c r="G45" s="412">
        <v>42335</v>
      </c>
      <c r="H45" s="417">
        <v>50</v>
      </c>
      <c r="I45" s="414">
        <v>42.4</v>
      </c>
      <c r="J45" s="414">
        <v>0.04</v>
      </c>
      <c r="K45" s="414">
        <f t="shared" si="6"/>
        <v>2119.96</v>
      </c>
      <c r="L45" s="413"/>
      <c r="M45" s="413"/>
      <c r="O45" s="83">
        <v>1.08</v>
      </c>
      <c r="P45" s="83">
        <f t="shared" si="7"/>
        <v>53.827200000000005</v>
      </c>
      <c r="R45" s="34"/>
      <c r="T45" s="93" t="s">
        <v>101</v>
      </c>
      <c r="U45" s="88" t="s">
        <v>398</v>
      </c>
      <c r="W45" s="133">
        <v>42468</v>
      </c>
      <c r="X45" s="10">
        <v>54.03</v>
      </c>
      <c r="Y45" s="10">
        <v>54.2</v>
      </c>
      <c r="Z45" s="10">
        <v>51.11</v>
      </c>
      <c r="AA45" s="10">
        <v>51.19</v>
      </c>
      <c r="AB45" s="95">
        <v>4622400</v>
      </c>
      <c r="AC45" s="10">
        <v>51.19</v>
      </c>
      <c r="AD45" s="2">
        <f t="shared" si="0"/>
        <v>3.0900000000000034</v>
      </c>
      <c r="AE45" s="138">
        <f t="shared" si="1"/>
        <v>-4.7450688500186189E-2</v>
      </c>
    </row>
    <row r="46" spans="1:31" x14ac:dyDescent="0.25">
      <c r="A46" s="413"/>
      <c r="B46" s="412">
        <v>42298</v>
      </c>
      <c r="C46" s="413">
        <v>80</v>
      </c>
      <c r="D46" s="414">
        <v>40.450000000000003</v>
      </c>
      <c r="E46" s="414">
        <v>0</v>
      </c>
      <c r="F46" s="414">
        <f t="shared" si="5"/>
        <v>3236</v>
      </c>
      <c r="G46" s="412">
        <v>42398</v>
      </c>
      <c r="H46" s="417">
        <v>50</v>
      </c>
      <c r="I46" s="414">
        <v>39.65</v>
      </c>
      <c r="J46" s="414">
        <v>0.04</v>
      </c>
      <c r="K46" s="414">
        <f t="shared" si="6"/>
        <v>1982.46</v>
      </c>
      <c r="L46" s="413"/>
      <c r="M46" s="413"/>
      <c r="O46" s="83">
        <v>1.07</v>
      </c>
      <c r="P46" s="83">
        <f t="shared" si="7"/>
        <v>53.328800000000008</v>
      </c>
      <c r="Q46" s="34"/>
      <c r="R46" s="34"/>
      <c r="T46" s="93" t="s">
        <v>102</v>
      </c>
      <c r="U46" s="88" t="s">
        <v>399</v>
      </c>
      <c r="W46" s="133">
        <v>42467</v>
      </c>
      <c r="X46" s="10">
        <v>55.66</v>
      </c>
      <c r="Y46" s="10">
        <v>55.95</v>
      </c>
      <c r="Z46" s="10">
        <v>53.46</v>
      </c>
      <c r="AA46" s="10">
        <v>53.74</v>
      </c>
      <c r="AB46" s="95">
        <v>4208000</v>
      </c>
      <c r="AC46" s="10">
        <v>53.74</v>
      </c>
      <c r="AD46" s="2">
        <f t="shared" si="0"/>
        <v>2.490000000000002</v>
      </c>
      <c r="AE46" s="138">
        <f t="shared" si="1"/>
        <v>-4.5809659090909061E-2</v>
      </c>
    </row>
    <row r="47" spans="1:31" x14ac:dyDescent="0.25">
      <c r="A47" s="413"/>
      <c r="B47" s="412">
        <v>42298</v>
      </c>
      <c r="C47" s="413">
        <v>80</v>
      </c>
      <c r="D47" s="414">
        <v>39.9</v>
      </c>
      <c r="E47" s="414">
        <v>0</v>
      </c>
      <c r="F47" s="414">
        <f t="shared" si="5"/>
        <v>3192</v>
      </c>
      <c r="G47" s="412">
        <v>42408</v>
      </c>
      <c r="H47" s="417">
        <v>50</v>
      </c>
      <c r="I47" s="414">
        <v>51.5</v>
      </c>
      <c r="J47" s="414">
        <v>0.05</v>
      </c>
      <c r="K47" s="414">
        <f t="shared" si="6"/>
        <v>2574.9499999999998</v>
      </c>
      <c r="L47" s="413"/>
      <c r="M47" s="413"/>
      <c r="O47" s="83">
        <v>1.06</v>
      </c>
      <c r="P47" s="83">
        <f t="shared" si="7"/>
        <v>52.830400000000004</v>
      </c>
      <c r="Q47" s="34"/>
      <c r="R47" s="34"/>
      <c r="T47" s="93" t="s">
        <v>103</v>
      </c>
      <c r="U47" s="88">
        <v>56.5</v>
      </c>
      <c r="W47" s="133">
        <v>42466</v>
      </c>
      <c r="X47" s="10">
        <v>55.97</v>
      </c>
      <c r="Y47" s="10">
        <v>56.6</v>
      </c>
      <c r="Z47" s="10">
        <v>55.55</v>
      </c>
      <c r="AA47" s="10">
        <v>56.32</v>
      </c>
      <c r="AB47" s="95">
        <v>2051800</v>
      </c>
      <c r="AC47" s="10">
        <v>56.32</v>
      </c>
      <c r="AD47" s="2">
        <f t="shared" si="0"/>
        <v>1.0500000000000043</v>
      </c>
      <c r="AE47" s="138">
        <f t="shared" si="1"/>
        <v>7.5134168157424686E-3</v>
      </c>
    </row>
    <row r="48" spans="1:31" x14ac:dyDescent="0.25">
      <c r="A48" s="413"/>
      <c r="B48" s="412">
        <v>42333</v>
      </c>
      <c r="C48" s="413">
        <v>50</v>
      </c>
      <c r="D48" s="414">
        <v>41.2</v>
      </c>
      <c r="E48" s="414">
        <v>0</v>
      </c>
      <c r="F48" s="414">
        <f t="shared" si="5"/>
        <v>2060</v>
      </c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7"/>
        <v>52.332000000000008</v>
      </c>
      <c r="Q48" s="34"/>
      <c r="R48" s="34"/>
      <c r="T48" s="93" t="s">
        <v>104</v>
      </c>
      <c r="U48" s="88">
        <v>0.17508599999999999</v>
      </c>
      <c r="W48" s="133">
        <v>42465</v>
      </c>
      <c r="X48" s="10">
        <v>56.22</v>
      </c>
      <c r="Y48" s="10">
        <v>56.71</v>
      </c>
      <c r="Z48" s="10">
        <v>55.82</v>
      </c>
      <c r="AA48" s="10">
        <v>55.9</v>
      </c>
      <c r="AB48" s="95">
        <v>2496600</v>
      </c>
      <c r="AC48" s="10">
        <v>55.9</v>
      </c>
      <c r="AD48" s="2">
        <f t="shared" si="0"/>
        <v>0.89000000000000057</v>
      </c>
      <c r="AE48" s="138">
        <f t="shared" si="1"/>
        <v>-7.9858030168589167E-3</v>
      </c>
    </row>
    <row r="49" spans="1:31" x14ac:dyDescent="0.25">
      <c r="A49" s="413"/>
      <c r="B49" s="412">
        <v>42377</v>
      </c>
      <c r="C49" s="413">
        <v>50</v>
      </c>
      <c r="D49" s="414">
        <v>37.85</v>
      </c>
      <c r="E49" s="414">
        <v>0</v>
      </c>
      <c r="F49" s="414">
        <f t="shared" si="5"/>
        <v>1892.5</v>
      </c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7"/>
        <v>51.833600000000004</v>
      </c>
      <c r="Q49" s="34"/>
      <c r="R49" s="34"/>
      <c r="T49" s="93" t="s">
        <v>124</v>
      </c>
      <c r="U49" s="88" t="s">
        <v>270</v>
      </c>
      <c r="W49" s="133">
        <v>42464</v>
      </c>
      <c r="X49" s="10">
        <v>57.39</v>
      </c>
      <c r="Y49" s="10">
        <v>58.63</v>
      </c>
      <c r="Z49" s="10">
        <v>56.28</v>
      </c>
      <c r="AA49" s="10">
        <v>56.35</v>
      </c>
      <c r="AB49" s="95">
        <v>3126300</v>
      </c>
      <c r="AC49" s="10">
        <v>56.35</v>
      </c>
      <c r="AD49" s="2">
        <f t="shared" si="0"/>
        <v>2.3500000000000014</v>
      </c>
      <c r="AE49" s="138">
        <f t="shared" si="1"/>
        <v>-1.0882920835527443E-2</v>
      </c>
    </row>
    <row r="50" spans="1:31" x14ac:dyDescent="0.25">
      <c r="A50" s="413"/>
      <c r="B50" s="412"/>
      <c r="C50" s="413"/>
      <c r="D50" s="414"/>
      <c r="E50" s="414"/>
      <c r="F50" s="414"/>
      <c r="G50" s="413"/>
      <c r="H50" s="413"/>
      <c r="I50" s="414"/>
      <c r="J50" s="414"/>
      <c r="K50" s="414"/>
      <c r="L50" s="413"/>
      <c r="M50" s="413"/>
      <c r="O50" s="83">
        <v>1.03</v>
      </c>
      <c r="P50" s="83">
        <f t="shared" si="7"/>
        <v>51.335200000000007</v>
      </c>
      <c r="Q50" s="83"/>
      <c r="R50" s="34"/>
      <c r="T50" s="93"/>
      <c r="U50" s="88"/>
      <c r="W50" s="133">
        <v>42461</v>
      </c>
      <c r="X50" s="10">
        <v>56.82</v>
      </c>
      <c r="Y50" s="10">
        <v>57.06</v>
      </c>
      <c r="Z50" s="10">
        <v>56.04</v>
      </c>
      <c r="AA50" s="10">
        <v>56.97</v>
      </c>
      <c r="AB50" s="95">
        <v>2560700</v>
      </c>
      <c r="AC50" s="10">
        <v>56.97</v>
      </c>
      <c r="AD50" s="2">
        <f t="shared" si="0"/>
        <v>1.0200000000000031</v>
      </c>
      <c r="AE50" s="138">
        <f t="shared" si="1"/>
        <v>1.7556179775279901E-4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50.836800000000004</v>
      </c>
      <c r="Q51" s="83"/>
      <c r="R51" s="34"/>
      <c r="T51" s="93" t="s">
        <v>106</v>
      </c>
      <c r="U51" s="88" t="s">
        <v>400</v>
      </c>
      <c r="W51" s="133">
        <v>42460</v>
      </c>
      <c r="X51" s="10">
        <v>56.87</v>
      </c>
      <c r="Y51" s="10">
        <v>57.54</v>
      </c>
      <c r="Z51" s="10">
        <v>56.84</v>
      </c>
      <c r="AA51" s="10">
        <v>56.96</v>
      </c>
      <c r="AB51" s="95">
        <v>1913300</v>
      </c>
      <c r="AC51" s="10">
        <v>56.96</v>
      </c>
      <c r="AD51" s="2">
        <f t="shared" si="0"/>
        <v>0.69999999999999574</v>
      </c>
      <c r="AE51" s="138">
        <f t="shared" si="1"/>
        <v>1.5825567082821124E-3</v>
      </c>
    </row>
    <row r="52" spans="1:31" x14ac:dyDescent="0.25">
      <c r="A52" s="413"/>
      <c r="B52" s="413"/>
      <c r="C52" s="413"/>
      <c r="D52" s="414"/>
      <c r="E52" s="414"/>
      <c r="F52" s="414"/>
      <c r="G52" s="414"/>
      <c r="H52" s="413"/>
      <c r="I52" s="414"/>
      <c r="J52" s="414"/>
      <c r="K52" s="414"/>
      <c r="L52" s="413"/>
      <c r="M52" s="413"/>
      <c r="O52" s="83">
        <v>1.01</v>
      </c>
      <c r="P52" s="83">
        <f t="shared" si="7"/>
        <v>50.338400000000007</v>
      </c>
      <c r="Q52" s="83"/>
      <c r="R52" s="34"/>
      <c r="T52" s="93" t="s">
        <v>107</v>
      </c>
      <c r="U52" s="88" t="s">
        <v>308</v>
      </c>
      <c r="W52" s="133">
        <v>42459</v>
      </c>
      <c r="X52" s="10">
        <v>56.9</v>
      </c>
      <c r="Y52" s="10">
        <v>57.19</v>
      </c>
      <c r="Z52" s="10">
        <v>56.41</v>
      </c>
      <c r="AA52" s="10">
        <v>56.87</v>
      </c>
      <c r="AB52" s="95">
        <v>1517400</v>
      </c>
      <c r="AC52" s="10">
        <v>56.87</v>
      </c>
      <c r="AD52" s="2">
        <f t="shared" si="0"/>
        <v>0.78000000000000114</v>
      </c>
      <c r="AE52" s="138">
        <f t="shared" si="1"/>
        <v>8.8699662941280621E-3</v>
      </c>
    </row>
    <row r="53" spans="1:31" x14ac:dyDescent="0.25">
      <c r="O53" s="83">
        <v>1</v>
      </c>
      <c r="P53" s="83">
        <f t="shared" si="7"/>
        <v>49.84</v>
      </c>
      <c r="Q53" s="83"/>
      <c r="R53" s="34"/>
      <c r="T53" s="93" t="s">
        <v>108</v>
      </c>
      <c r="U53" s="90">
        <v>4610416</v>
      </c>
      <c r="W53" s="133">
        <v>42458</v>
      </c>
      <c r="X53" s="10">
        <v>56.14</v>
      </c>
      <c r="Y53" s="10">
        <v>56.4</v>
      </c>
      <c r="Z53" s="10">
        <v>55.7</v>
      </c>
      <c r="AA53" s="10">
        <v>56.37</v>
      </c>
      <c r="AB53" s="95">
        <v>1657700</v>
      </c>
      <c r="AC53" s="10">
        <v>56.37</v>
      </c>
      <c r="AD53" s="2">
        <f t="shared" si="0"/>
        <v>0.69999999999999574</v>
      </c>
      <c r="AE53" s="138">
        <f t="shared" si="1"/>
        <v>1.7771459036786119E-3</v>
      </c>
    </row>
    <row r="54" spans="1:31" x14ac:dyDescent="0.25">
      <c r="O54" s="83">
        <v>0.99</v>
      </c>
      <c r="P54" s="83">
        <f t="shared" si="7"/>
        <v>49.3416</v>
      </c>
      <c r="Q54" s="83"/>
      <c r="R54" s="34"/>
      <c r="T54" s="93" t="s">
        <v>111</v>
      </c>
      <c r="U54" s="90">
        <v>3753820</v>
      </c>
      <c r="W54" s="133">
        <v>42457</v>
      </c>
      <c r="X54" s="10">
        <v>55.74</v>
      </c>
      <c r="Y54" s="10">
        <v>56.66</v>
      </c>
      <c r="Z54" s="10">
        <v>55.48</v>
      </c>
      <c r="AA54" s="10">
        <v>56.27</v>
      </c>
      <c r="AB54" s="95">
        <v>1604400</v>
      </c>
      <c r="AC54" s="10">
        <v>56.27</v>
      </c>
      <c r="AD54" s="2">
        <f t="shared" si="0"/>
        <v>1.1799999999999997</v>
      </c>
      <c r="AE54" s="138">
        <f t="shared" si="1"/>
        <v>1.332613001980909E-2</v>
      </c>
    </row>
    <row r="55" spans="1:31" x14ac:dyDescent="0.25">
      <c r="O55" s="83">
        <v>0.98</v>
      </c>
      <c r="P55" s="83">
        <f t="shared" si="7"/>
        <v>48.843200000000003</v>
      </c>
      <c r="Q55" s="83"/>
      <c r="R55" s="34"/>
      <c r="T55" s="93" t="s">
        <v>109</v>
      </c>
      <c r="U55" s="88" t="s">
        <v>401</v>
      </c>
      <c r="W55" s="133">
        <v>42453</v>
      </c>
      <c r="X55" s="10">
        <v>55.81</v>
      </c>
      <c r="Y55" s="10">
        <v>55.82</v>
      </c>
      <c r="Z55" s="10">
        <v>55.05</v>
      </c>
      <c r="AA55" s="10">
        <v>55.53</v>
      </c>
      <c r="AB55" s="95">
        <v>1994700</v>
      </c>
      <c r="AC55" s="10">
        <v>55.53</v>
      </c>
      <c r="AD55" s="2">
        <f t="shared" si="0"/>
        <v>0.77000000000000313</v>
      </c>
      <c r="AE55" s="138">
        <f t="shared" si="1"/>
        <v>-7.1517968889682759E-3</v>
      </c>
    </row>
    <row r="56" spans="1:31" x14ac:dyDescent="0.25">
      <c r="O56" s="83">
        <v>0.97</v>
      </c>
      <c r="P56" s="83">
        <f t="shared" si="7"/>
        <v>48.344799999999999</v>
      </c>
      <c r="Q56" s="83"/>
      <c r="R56" s="34"/>
      <c r="T56" s="93" t="s">
        <v>112</v>
      </c>
      <c r="U56" s="88">
        <v>11.43</v>
      </c>
      <c r="W56" s="133">
        <v>42452</v>
      </c>
      <c r="X56" s="10">
        <v>56.04</v>
      </c>
      <c r="Y56" s="10">
        <v>56.55</v>
      </c>
      <c r="Z56" s="10">
        <v>55.38</v>
      </c>
      <c r="AA56" s="10">
        <v>55.93</v>
      </c>
      <c r="AB56" s="95">
        <v>2118500</v>
      </c>
      <c r="AC56" s="10">
        <v>55.93</v>
      </c>
      <c r="AD56" s="2">
        <f t="shared" si="0"/>
        <v>1.1699999999999946</v>
      </c>
      <c r="AE56" s="138">
        <f t="shared" si="1"/>
        <v>-1.9628836545324546E-3</v>
      </c>
    </row>
    <row r="57" spans="1:31" x14ac:dyDescent="0.25">
      <c r="O57" s="83">
        <v>0.96</v>
      </c>
      <c r="P57" s="83">
        <f t="shared" si="7"/>
        <v>47.846400000000003</v>
      </c>
      <c r="Q57" s="83"/>
      <c r="R57" s="34"/>
      <c r="T57" s="93" t="s">
        <v>113</v>
      </c>
      <c r="U57" s="88">
        <v>4.4400000000000004</v>
      </c>
      <c r="W57" s="133">
        <v>42451</v>
      </c>
      <c r="X57" s="10">
        <v>56.59</v>
      </c>
      <c r="Y57" s="10">
        <v>56.75</v>
      </c>
      <c r="Z57" s="10">
        <v>55.37</v>
      </c>
      <c r="AA57" s="10">
        <v>56.04</v>
      </c>
      <c r="AB57" s="95">
        <v>1844800</v>
      </c>
      <c r="AC57" s="10">
        <v>56.04</v>
      </c>
      <c r="AD57" s="2">
        <f t="shared" si="0"/>
        <v>1.3800000000000026</v>
      </c>
      <c r="AE57" s="138">
        <f t="shared" si="1"/>
        <v>-1.5460295151089265E-2</v>
      </c>
    </row>
    <row r="58" spans="1:31" x14ac:dyDescent="0.25">
      <c r="O58" s="83">
        <v>0.95</v>
      </c>
      <c r="P58" s="83">
        <f t="shared" si="7"/>
        <v>47.347999999999999</v>
      </c>
      <c r="Q58" s="83"/>
      <c r="R58" s="34"/>
      <c r="T58" s="93" t="s">
        <v>110</v>
      </c>
      <c r="U58" s="88" t="s">
        <v>125</v>
      </c>
      <c r="W58" s="133">
        <v>42450</v>
      </c>
      <c r="X58" s="10">
        <v>56.77</v>
      </c>
      <c r="Y58" s="10">
        <v>57.48</v>
      </c>
      <c r="Z58" s="10">
        <v>56.65</v>
      </c>
      <c r="AA58" s="10">
        <v>56.92</v>
      </c>
      <c r="AB58" s="95">
        <v>1425600</v>
      </c>
      <c r="AC58" s="10">
        <v>56.92</v>
      </c>
      <c r="AD58" s="2">
        <f t="shared" si="0"/>
        <v>0.82999999999999829</v>
      </c>
      <c r="AE58" s="138">
        <f t="shared" si="1"/>
        <v>-8.7765490609093E-4</v>
      </c>
    </row>
    <row r="59" spans="1:31" x14ac:dyDescent="0.25">
      <c r="O59" s="83">
        <v>0.94</v>
      </c>
      <c r="P59" s="83">
        <f t="shared" si="7"/>
        <v>46.849600000000002</v>
      </c>
      <c r="Q59" s="83"/>
      <c r="W59" s="133">
        <v>42447</v>
      </c>
      <c r="X59" s="10">
        <v>57.17</v>
      </c>
      <c r="Y59" s="10">
        <v>57.54</v>
      </c>
      <c r="Z59" s="10">
        <v>56.22</v>
      </c>
      <c r="AA59" s="10">
        <v>56.97</v>
      </c>
      <c r="AB59" s="95">
        <v>3001900</v>
      </c>
      <c r="AC59" s="10">
        <v>56.97</v>
      </c>
      <c r="AD59" s="2">
        <f t="shared" si="0"/>
        <v>1.3200000000000003</v>
      </c>
      <c r="AE59" s="138">
        <f t="shared" si="1"/>
        <v>3.1695721077653616E-3</v>
      </c>
    </row>
    <row r="60" spans="1:31" x14ac:dyDescent="0.25">
      <c r="O60" s="83">
        <v>0.93</v>
      </c>
      <c r="P60" s="83">
        <f t="shared" si="7"/>
        <v>46.351200000000006</v>
      </c>
      <c r="Q60" s="83"/>
      <c r="W60" s="133">
        <v>42446</v>
      </c>
      <c r="X60" s="10">
        <v>56.08</v>
      </c>
      <c r="Y60" s="10">
        <v>57.09</v>
      </c>
      <c r="Z60" s="10">
        <v>56.07</v>
      </c>
      <c r="AA60" s="10">
        <v>56.79</v>
      </c>
      <c r="AB60" s="95">
        <v>2531800</v>
      </c>
      <c r="AC60" s="10">
        <v>56.79</v>
      </c>
      <c r="AD60" s="2">
        <f t="shared" si="0"/>
        <v>1.0200000000000031</v>
      </c>
      <c r="AE60" s="138">
        <f t="shared" si="1"/>
        <v>1.3021762397431358E-2</v>
      </c>
    </row>
    <row r="61" spans="1:31" x14ac:dyDescent="0.25">
      <c r="O61" s="83">
        <v>0.92</v>
      </c>
      <c r="P61" s="83">
        <f t="shared" si="7"/>
        <v>45.852800000000002</v>
      </c>
      <c r="Q61" s="83"/>
      <c r="W61" s="133">
        <v>42445</v>
      </c>
      <c r="X61" s="10">
        <v>57</v>
      </c>
      <c r="Y61" s="10">
        <v>57.15</v>
      </c>
      <c r="Z61" s="10">
        <v>55.2</v>
      </c>
      <c r="AA61" s="10">
        <v>56.06</v>
      </c>
      <c r="AB61" s="95">
        <v>3596100</v>
      </c>
      <c r="AC61" s="10">
        <v>56.06</v>
      </c>
      <c r="AD61" s="2">
        <f t="shared" si="0"/>
        <v>1.9499999999999957</v>
      </c>
      <c r="AE61" s="138">
        <f t="shared" si="1"/>
        <v>-2.1469715482632212E-2</v>
      </c>
    </row>
    <row r="62" spans="1:31" x14ac:dyDescent="0.25">
      <c r="O62" s="83">
        <v>0.91</v>
      </c>
      <c r="P62" s="83">
        <f t="shared" si="7"/>
        <v>45.354400000000005</v>
      </c>
      <c r="Q62" s="83"/>
      <c r="W62" s="133">
        <v>42444</v>
      </c>
      <c r="X62" s="10">
        <v>58.23</v>
      </c>
      <c r="Y62" s="10">
        <v>58.46</v>
      </c>
      <c r="Z62" s="10">
        <v>56.66</v>
      </c>
      <c r="AA62" s="10">
        <v>57.29</v>
      </c>
      <c r="AB62" s="95">
        <v>2411300</v>
      </c>
      <c r="AC62" s="10">
        <v>57.29</v>
      </c>
      <c r="AD62" s="2">
        <f t="shared" si="0"/>
        <v>1.8000000000000043</v>
      </c>
      <c r="AE62" s="138">
        <f t="shared" si="1"/>
        <v>-2.1352921079603737E-2</v>
      </c>
    </row>
    <row r="63" spans="1:31" x14ac:dyDescent="0.25">
      <c r="O63" s="83">
        <v>0.9</v>
      </c>
      <c r="P63" s="83">
        <f t="shared" si="7"/>
        <v>44.856000000000002</v>
      </c>
      <c r="Q63" s="83"/>
      <c r="W63" s="133">
        <v>42443</v>
      </c>
      <c r="X63" s="10">
        <v>58.52</v>
      </c>
      <c r="Y63" s="10">
        <v>59.49</v>
      </c>
      <c r="Z63" s="10">
        <v>58.47</v>
      </c>
      <c r="AA63" s="10">
        <v>58.54</v>
      </c>
      <c r="AB63" s="95">
        <v>2527400</v>
      </c>
      <c r="AC63" s="10">
        <v>58.54</v>
      </c>
      <c r="AD63" s="2">
        <f t="shared" si="0"/>
        <v>1.0200000000000031</v>
      </c>
      <c r="AE63" s="138">
        <f t="shared" si="1"/>
        <v>6.8376068376063692E-4</v>
      </c>
    </row>
    <row r="64" spans="1:31" x14ac:dyDescent="0.25">
      <c r="Q64" s="83"/>
      <c r="W64" s="133">
        <v>42440</v>
      </c>
      <c r="X64" s="10">
        <v>58.01</v>
      </c>
      <c r="Y64" s="10">
        <v>58.6</v>
      </c>
      <c r="Z64" s="10">
        <v>57.66</v>
      </c>
      <c r="AA64" s="10">
        <v>58.5</v>
      </c>
      <c r="AB64" s="95">
        <v>2292900</v>
      </c>
      <c r="AC64" s="10">
        <v>58.5</v>
      </c>
      <c r="AD64" s="2">
        <f t="shared" si="0"/>
        <v>0.94000000000000483</v>
      </c>
      <c r="AE64" s="138">
        <f t="shared" si="1"/>
        <v>1.9696705595258823E-2</v>
      </c>
    </row>
    <row r="65" spans="15:31" x14ac:dyDescent="0.25">
      <c r="Q65" s="83"/>
      <c r="W65" s="133">
        <v>42439</v>
      </c>
      <c r="X65" s="10">
        <v>58.19</v>
      </c>
      <c r="Y65" s="10">
        <v>58.32</v>
      </c>
      <c r="Z65" s="10">
        <v>56.53</v>
      </c>
      <c r="AA65" s="10">
        <v>57.37</v>
      </c>
      <c r="AB65" s="95">
        <v>3203900</v>
      </c>
      <c r="AC65" s="10">
        <v>57.37</v>
      </c>
      <c r="AD65" s="2">
        <f t="shared" si="0"/>
        <v>1.7899999999999991</v>
      </c>
      <c r="AE65" s="138">
        <f t="shared" si="1"/>
        <v>-1.3243894048847626E-2</v>
      </c>
    </row>
    <row r="66" spans="15:31" x14ac:dyDescent="0.25">
      <c r="Q66" s="83"/>
      <c r="W66" s="133">
        <v>42438</v>
      </c>
      <c r="X66" s="10">
        <v>57.27</v>
      </c>
      <c r="Y66" s="10">
        <v>58.5</v>
      </c>
      <c r="Z66" s="10">
        <v>56.73</v>
      </c>
      <c r="AA66" s="10">
        <v>58.14</v>
      </c>
      <c r="AB66" s="95">
        <v>2958000</v>
      </c>
      <c r="AC66" s="10">
        <v>58.14</v>
      </c>
      <c r="AD66" s="2">
        <f t="shared" si="0"/>
        <v>1.7700000000000031</v>
      </c>
      <c r="AE66" s="138">
        <f t="shared" si="1"/>
        <v>2.4493392070484621E-2</v>
      </c>
    </row>
    <row r="67" spans="15:31" x14ac:dyDescent="0.25">
      <c r="Q67" s="83"/>
      <c r="W67" s="133">
        <v>42437</v>
      </c>
      <c r="X67" s="10">
        <v>57.08</v>
      </c>
      <c r="Y67" s="10">
        <v>57.61</v>
      </c>
      <c r="Z67" s="10">
        <v>56.34</v>
      </c>
      <c r="AA67" s="10">
        <v>56.75</v>
      </c>
      <c r="AB67" s="95">
        <v>2495200</v>
      </c>
      <c r="AC67" s="10">
        <v>56.75</v>
      </c>
      <c r="AD67" s="2">
        <f>Y67-Z67</f>
        <v>1.269999999999996</v>
      </c>
      <c r="AE67" s="138" t="e">
        <f>AC67/AC68-1</f>
        <v>#DIV/0!</v>
      </c>
    </row>
    <row r="68" spans="15:31" x14ac:dyDescent="0.25">
      <c r="O68" s="34"/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1" priority="19">
      <formula>F31&gt;0</formula>
    </cfRule>
    <cfRule type="expression" dxfId="210" priority="20">
      <formula>F31&lt;0</formula>
    </cfRule>
  </conditionalFormatting>
  <conditionalFormatting sqref="H31:H33">
    <cfRule type="expression" dxfId="209" priority="11">
      <formula>H31&gt;0</formula>
    </cfRule>
    <cfRule type="expression" dxfId="208" priority="12">
      <formula>H31&lt;0</formula>
    </cfRule>
  </conditionalFormatting>
  <conditionalFormatting sqref="F21:F30">
    <cfRule type="expression" dxfId="207" priority="7">
      <formula>F21&gt;0</formula>
    </cfRule>
    <cfRule type="expression" dxfId="206" priority="8">
      <formula>F21&lt;0</formula>
    </cfRule>
  </conditionalFormatting>
  <conditionalFormatting sqref="H21:H30">
    <cfRule type="expression" dxfId="205" priority="5">
      <formula>H21&gt;0</formula>
    </cfRule>
    <cfRule type="expression" dxfId="204" priority="6">
      <formula>H21&lt;0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21" t="s">
        <v>38</v>
      </c>
      <c r="T1" s="84" t="s">
        <v>94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108" t="s">
        <v>121</v>
      </c>
      <c r="AE1" s="11" t="s">
        <v>128</v>
      </c>
      <c r="AF1" s="11" t="s">
        <v>130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42530</v>
      </c>
      <c r="Y2" s="9">
        <v>67.489999999999995</v>
      </c>
      <c r="Z2" s="9">
        <v>67.959999999999994</v>
      </c>
      <c r="AA2" s="9">
        <v>67.37</v>
      </c>
      <c r="AB2" s="9">
        <v>67.790000000000006</v>
      </c>
      <c r="AC2" s="104">
        <v>1456700</v>
      </c>
      <c r="AD2" s="9">
        <v>67.790000000000006</v>
      </c>
      <c r="AE2" s="2">
        <f>Z2-AA2</f>
        <v>0.5899999999999892</v>
      </c>
      <c r="AF2" s="138">
        <f>AD2/AD3-1</f>
        <v>1.6252955082742826E-3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67.459999999999994</v>
      </c>
      <c r="T3" s="85"/>
      <c r="X3" s="110">
        <v>42529</v>
      </c>
      <c r="Y3" s="9">
        <v>67.209999999999994</v>
      </c>
      <c r="Z3" s="9">
        <v>67.88</v>
      </c>
      <c r="AA3" s="9">
        <v>67.11</v>
      </c>
      <c r="AB3" s="9">
        <v>67.680000000000007</v>
      </c>
      <c r="AC3" s="104">
        <v>1645500</v>
      </c>
      <c r="AD3" s="9">
        <v>67.680000000000007</v>
      </c>
      <c r="AE3" s="2">
        <f t="shared" ref="AE3:AE66" si="0">Z3-AA3</f>
        <v>0.76999999999999602</v>
      </c>
      <c r="AF3" s="138">
        <f t="shared" ref="AF3:AF66" si="1">AD3/AD4-1</f>
        <v>3.7075485688862209E-3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67.459999999999994</v>
      </c>
      <c r="X4" s="110">
        <v>42528</v>
      </c>
      <c r="Y4" s="9">
        <v>67.72</v>
      </c>
      <c r="Z4" s="9">
        <v>67.88</v>
      </c>
      <c r="AA4" s="9">
        <v>67.319999999999993</v>
      </c>
      <c r="AB4" s="9">
        <v>67.430000000000007</v>
      </c>
      <c r="AC4" s="104">
        <v>1484100</v>
      </c>
      <c r="AD4" s="9">
        <v>67.430000000000007</v>
      </c>
      <c r="AE4" s="2">
        <f t="shared" si="0"/>
        <v>0.56000000000000227</v>
      </c>
      <c r="AF4" s="138">
        <f t="shared" si="1"/>
        <v>-2.8098195800059234E-3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42527</v>
      </c>
      <c r="Y5" s="9">
        <v>67.53</v>
      </c>
      <c r="Z5" s="9">
        <v>68.02</v>
      </c>
      <c r="AA5" s="9">
        <v>67.42</v>
      </c>
      <c r="AB5" s="9">
        <v>67.62</v>
      </c>
      <c r="AC5" s="104">
        <v>1959600</v>
      </c>
      <c r="AD5" s="9">
        <v>67.62</v>
      </c>
      <c r="AE5" s="2">
        <f t="shared" si="0"/>
        <v>0.59999999999999432</v>
      </c>
      <c r="AF5" s="138">
        <f t="shared" si="1"/>
        <v>2.8177369123534302E-3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42524</v>
      </c>
      <c r="Y6" s="9">
        <v>67.02</v>
      </c>
      <c r="Z6" s="9">
        <v>67.709999999999994</v>
      </c>
      <c r="AA6" s="9">
        <v>66.64</v>
      </c>
      <c r="AB6" s="9">
        <v>67.430000000000007</v>
      </c>
      <c r="AC6" s="104">
        <v>1625700</v>
      </c>
      <c r="AD6" s="9">
        <v>67.430000000000007</v>
      </c>
      <c r="AE6" s="2">
        <f t="shared" si="0"/>
        <v>1.0699999999999932</v>
      </c>
      <c r="AF6" s="138">
        <f t="shared" si="1"/>
        <v>-1.4827995255028981E-4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205</v>
      </c>
      <c r="Q7" s="2">
        <f>Q10+Q8</f>
        <v>523.61999999999898</v>
      </c>
      <c r="R7" s="247"/>
      <c r="T7" s="85"/>
      <c r="X7" s="110">
        <v>42523</v>
      </c>
      <c r="Y7" s="9">
        <v>67.290000000000006</v>
      </c>
      <c r="Z7" s="9">
        <v>67.44</v>
      </c>
      <c r="AA7" s="9">
        <v>67.11</v>
      </c>
      <c r="AB7" s="9">
        <v>67.44</v>
      </c>
      <c r="AC7" s="104">
        <v>1153100</v>
      </c>
      <c r="AD7" s="9">
        <v>67.44</v>
      </c>
      <c r="AE7" s="2">
        <f t="shared" si="0"/>
        <v>0.32999999999999829</v>
      </c>
      <c r="AF7" s="138">
        <f t="shared" si="1"/>
        <v>0</v>
      </c>
    </row>
    <row r="8" spans="1:32" x14ac:dyDescent="0.25">
      <c r="O8" s="11" t="s">
        <v>210</v>
      </c>
      <c r="P8" s="34"/>
      <c r="Q8" s="2">
        <f>K18+M18-F18+Q2*Q4</f>
        <v>0</v>
      </c>
      <c r="R8" s="167"/>
      <c r="T8" s="85"/>
      <c r="X8" s="110">
        <v>42522</v>
      </c>
      <c r="Y8" s="9">
        <v>67.180000000000007</v>
      </c>
      <c r="Z8" s="9">
        <v>67.5</v>
      </c>
      <c r="AA8" s="9">
        <v>66.67</v>
      </c>
      <c r="AB8" s="9">
        <v>67.44</v>
      </c>
      <c r="AC8" s="104">
        <v>1498400</v>
      </c>
      <c r="AD8" s="9">
        <v>67.44</v>
      </c>
      <c r="AE8" s="2">
        <f t="shared" si="0"/>
        <v>0.82999999999999829</v>
      </c>
      <c r="AF8" s="138" t="e">
        <f t="shared" si="1"/>
        <v>#DIV/0!</v>
      </c>
    </row>
    <row r="9" spans="1:32" x14ac:dyDescent="0.25">
      <c r="O9" s="11" t="s">
        <v>282</v>
      </c>
      <c r="Q9" s="138">
        <f>IF(Q2=0, 0, Q8/Q6)</f>
        <v>0</v>
      </c>
      <c r="X9" s="110">
        <v>42522</v>
      </c>
      <c r="Y9" s="9" t="s">
        <v>322</v>
      </c>
      <c r="Z9" s="9"/>
      <c r="AA9" s="9"/>
      <c r="AB9" s="9"/>
      <c r="AC9" s="104"/>
      <c r="AD9" s="9"/>
      <c r="AE9" s="2">
        <f t="shared" si="0"/>
        <v>0</v>
      </c>
      <c r="AF9" s="138">
        <f t="shared" si="1"/>
        <v>-1</v>
      </c>
    </row>
    <row r="10" spans="1:32" x14ac:dyDescent="0.25">
      <c r="O10" s="11" t="s">
        <v>281</v>
      </c>
      <c r="P10" s="34"/>
      <c r="Q10" s="2">
        <f>M40</f>
        <v>523.61999999999898</v>
      </c>
      <c r="T10" s="121"/>
      <c r="U10" s="68"/>
      <c r="X10" s="110">
        <v>42521</v>
      </c>
      <c r="Y10" s="9">
        <v>67.75</v>
      </c>
      <c r="Z10" s="9">
        <v>67.959999999999994</v>
      </c>
      <c r="AA10" s="9">
        <v>67.17</v>
      </c>
      <c r="AB10" s="9">
        <v>67.510000000000005</v>
      </c>
      <c r="AC10" s="104">
        <v>3554400</v>
      </c>
      <c r="AD10" s="9">
        <v>67.180000000000007</v>
      </c>
      <c r="AE10" s="2">
        <f t="shared" si="0"/>
        <v>0.78999999999999204</v>
      </c>
      <c r="AF10" s="138">
        <f t="shared" si="1"/>
        <v>-2.5241276911653898E-3</v>
      </c>
    </row>
    <row r="11" spans="1:32" x14ac:dyDescent="0.25">
      <c r="O11" s="11" t="s">
        <v>197</v>
      </c>
      <c r="P11" s="34"/>
      <c r="Q11" s="138">
        <f>VALUE(TRIM(CLEAN(MID(U55, FIND("(", U55)+1, 5))))</f>
        <v>1.95E-2</v>
      </c>
      <c r="T11" s="121"/>
      <c r="U11" s="68"/>
      <c r="X11" s="110">
        <v>42517</v>
      </c>
      <c r="Y11" s="9">
        <v>67.56</v>
      </c>
      <c r="Z11" s="9">
        <v>67.87</v>
      </c>
      <c r="AA11" s="9">
        <v>67.459999999999994</v>
      </c>
      <c r="AB11" s="9">
        <v>67.680000000000007</v>
      </c>
      <c r="AC11" s="104">
        <v>839800</v>
      </c>
      <c r="AD11" s="9">
        <v>67.349999999999994</v>
      </c>
      <c r="AE11" s="2">
        <f t="shared" si="0"/>
        <v>0.4100000000000108</v>
      </c>
      <c r="AF11" s="138">
        <f t="shared" si="1"/>
        <v>2.5305150342362914E-3</v>
      </c>
    </row>
    <row r="12" spans="1:32" x14ac:dyDescent="0.25">
      <c r="X12" s="110">
        <v>42516</v>
      </c>
      <c r="Y12" s="9">
        <v>67.28</v>
      </c>
      <c r="Z12" s="9">
        <v>67.58</v>
      </c>
      <c r="AA12" s="9">
        <v>67.150000000000006</v>
      </c>
      <c r="AB12" s="9">
        <v>67.510000000000005</v>
      </c>
      <c r="AC12" s="104">
        <v>1229800</v>
      </c>
      <c r="AD12" s="9">
        <v>67.180000000000007</v>
      </c>
      <c r="AE12" s="2">
        <f t="shared" si="0"/>
        <v>0.42999999999999261</v>
      </c>
      <c r="AF12" s="138">
        <f t="shared" si="1"/>
        <v>3.4353995519045277E-3</v>
      </c>
    </row>
    <row r="13" spans="1:32" x14ac:dyDescent="0.25">
      <c r="Q13" s="2"/>
      <c r="X13" s="110">
        <v>42515</v>
      </c>
      <c r="Y13" s="9">
        <v>67.680000000000007</v>
      </c>
      <c r="Z13" s="9">
        <v>67.83</v>
      </c>
      <c r="AA13" s="9">
        <v>67.209999999999994</v>
      </c>
      <c r="AB13" s="9">
        <v>67.28</v>
      </c>
      <c r="AC13" s="104">
        <v>1715500</v>
      </c>
      <c r="AD13" s="9">
        <v>66.95</v>
      </c>
      <c r="AE13" s="2">
        <f t="shared" si="0"/>
        <v>0.62000000000000455</v>
      </c>
      <c r="AF13" s="138">
        <f t="shared" si="1"/>
        <v>-2.3841454328713541E-3</v>
      </c>
    </row>
    <row r="14" spans="1:32" x14ac:dyDescent="0.25">
      <c r="X14" s="110">
        <v>42514</v>
      </c>
      <c r="Y14" s="9">
        <v>67.27</v>
      </c>
      <c r="Z14" s="9">
        <v>67.75</v>
      </c>
      <c r="AA14" s="9">
        <v>66.989999999999995</v>
      </c>
      <c r="AB14" s="9">
        <v>67.44</v>
      </c>
      <c r="AC14" s="104">
        <v>1840000</v>
      </c>
      <c r="AD14" s="9">
        <v>67.11</v>
      </c>
      <c r="AE14" s="2">
        <f t="shared" si="0"/>
        <v>0.76000000000000512</v>
      </c>
      <c r="AF14" s="138">
        <f t="shared" si="1"/>
        <v>8.4147257700977196E-3</v>
      </c>
    </row>
    <row r="15" spans="1:32" x14ac:dyDescent="0.25">
      <c r="X15" s="110">
        <v>42513</v>
      </c>
      <c r="Y15" s="9">
        <v>67.09</v>
      </c>
      <c r="Z15" s="9">
        <v>67.209999999999994</v>
      </c>
      <c r="AA15" s="9">
        <v>66.680000000000007</v>
      </c>
      <c r="AB15" s="9">
        <v>66.88</v>
      </c>
      <c r="AC15" s="104">
        <v>1331300</v>
      </c>
      <c r="AD15" s="9">
        <v>66.55</v>
      </c>
      <c r="AE15" s="2">
        <f t="shared" si="0"/>
        <v>0.52999999999998693</v>
      </c>
      <c r="AF15" s="138">
        <f t="shared" si="1"/>
        <v>-4.0407063753367112E-3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42510</v>
      </c>
      <c r="Y16" s="9">
        <v>67.11</v>
      </c>
      <c r="Z16" s="9">
        <v>67.709999999999994</v>
      </c>
      <c r="AA16" s="9">
        <v>66.959999999999994</v>
      </c>
      <c r="AB16" s="9">
        <v>67.150000000000006</v>
      </c>
      <c r="AC16" s="104">
        <v>1889000</v>
      </c>
      <c r="AD16" s="9">
        <v>66.819999999999993</v>
      </c>
      <c r="AE16" s="2">
        <f t="shared" si="0"/>
        <v>0.75</v>
      </c>
      <c r="AF16" s="138">
        <f t="shared" si="1"/>
        <v>4.660953240114063E-3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42509</v>
      </c>
      <c r="Y17" s="9">
        <v>66.98</v>
      </c>
      <c r="Z17" s="9">
        <v>67.25</v>
      </c>
      <c r="AA17" s="9">
        <v>66.59</v>
      </c>
      <c r="AB17" s="9">
        <v>66.84</v>
      </c>
      <c r="AC17" s="104">
        <v>2160700</v>
      </c>
      <c r="AD17" s="9">
        <v>66.510000000000005</v>
      </c>
      <c r="AE17" s="2">
        <f t="shared" si="0"/>
        <v>0.65999999999999659</v>
      </c>
      <c r="AF17" s="138">
        <f t="shared" si="1"/>
        <v>-7.7577204236908281E-3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42508</v>
      </c>
      <c r="Y18" s="9">
        <v>66.84</v>
      </c>
      <c r="Z18" s="9">
        <v>67.59</v>
      </c>
      <c r="AA18" s="9">
        <v>66.760000000000005</v>
      </c>
      <c r="AB18" s="9">
        <v>67.36</v>
      </c>
      <c r="AC18" s="104">
        <v>2444500</v>
      </c>
      <c r="AD18" s="9">
        <v>67.03</v>
      </c>
      <c r="AE18" s="2">
        <f t="shared" si="0"/>
        <v>0.82999999999999829</v>
      </c>
      <c r="AF18" s="138">
        <f t="shared" si="1"/>
        <v>3.8939643552493575E-3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42507</v>
      </c>
      <c r="Y19" s="9">
        <v>67.510000000000005</v>
      </c>
      <c r="Z19" s="9">
        <v>67.709999999999994</v>
      </c>
      <c r="AA19" s="9">
        <v>66.89</v>
      </c>
      <c r="AB19" s="9">
        <v>67.099999999999994</v>
      </c>
      <c r="AC19" s="104">
        <v>2015400</v>
      </c>
      <c r="AD19" s="9">
        <v>66.77</v>
      </c>
      <c r="AE19" s="2">
        <f t="shared" si="0"/>
        <v>0.81999999999999318</v>
      </c>
      <c r="AF19" s="138">
        <f t="shared" si="1"/>
        <v>-6.6944361797084406E-3</v>
      </c>
    </row>
    <row r="20" spans="1:32" x14ac:dyDescent="0.25">
      <c r="X20" s="110">
        <v>42506</v>
      </c>
      <c r="Y20" s="9">
        <v>67.19</v>
      </c>
      <c r="Z20" s="9">
        <v>67.790000000000006</v>
      </c>
      <c r="AA20" s="9">
        <v>67.13</v>
      </c>
      <c r="AB20" s="9">
        <v>67.55</v>
      </c>
      <c r="AC20" s="104">
        <v>2019800</v>
      </c>
      <c r="AD20" s="9">
        <v>67.22</v>
      </c>
      <c r="AE20" s="2">
        <f t="shared" si="0"/>
        <v>0.6600000000000108</v>
      </c>
      <c r="AF20" s="138">
        <f t="shared" si="1"/>
        <v>2.5354213273676152E-3</v>
      </c>
    </row>
    <row r="21" spans="1:32" x14ac:dyDescent="0.25">
      <c r="X21" s="110">
        <v>42503</v>
      </c>
      <c r="Y21" s="9">
        <v>67.650000000000006</v>
      </c>
      <c r="Z21" s="9">
        <v>67.78</v>
      </c>
      <c r="AA21" s="9">
        <v>67.28</v>
      </c>
      <c r="AB21" s="9">
        <v>67.38</v>
      </c>
      <c r="AC21" s="104">
        <v>1736100</v>
      </c>
      <c r="AD21" s="9">
        <v>67.05</v>
      </c>
      <c r="AE21" s="2">
        <f t="shared" si="0"/>
        <v>0.5</v>
      </c>
      <c r="AF21" s="138">
        <f t="shared" si="1"/>
        <v>-2.3805981252789099E-3</v>
      </c>
    </row>
    <row r="22" spans="1:32" x14ac:dyDescent="0.25">
      <c r="X22" s="110">
        <v>42502</v>
      </c>
      <c r="Y22" s="9">
        <v>67.569999999999993</v>
      </c>
      <c r="Z22" s="9">
        <v>67.77</v>
      </c>
      <c r="AA22" s="9">
        <v>67.08</v>
      </c>
      <c r="AB22" s="9">
        <v>67.540000000000006</v>
      </c>
      <c r="AC22" s="104">
        <v>2517300</v>
      </c>
      <c r="AD22" s="9">
        <v>67.209999999999994</v>
      </c>
      <c r="AE22" s="2">
        <f t="shared" si="0"/>
        <v>0.68999999999999773</v>
      </c>
      <c r="AF22" s="138">
        <f t="shared" si="1"/>
        <v>2.8349746344373816E-3</v>
      </c>
    </row>
    <row r="23" spans="1:32" x14ac:dyDescent="0.25">
      <c r="X23" s="110">
        <v>42501</v>
      </c>
      <c r="Y23" s="9">
        <v>67.680000000000007</v>
      </c>
      <c r="Z23" s="9">
        <v>67.97</v>
      </c>
      <c r="AA23" s="9">
        <v>67.319999999999993</v>
      </c>
      <c r="AB23" s="9">
        <v>67.349999999999994</v>
      </c>
      <c r="AC23" s="104">
        <v>2056700</v>
      </c>
      <c r="AD23" s="9">
        <v>67.02</v>
      </c>
      <c r="AE23" s="2">
        <f t="shared" si="0"/>
        <v>0.65000000000000568</v>
      </c>
      <c r="AF23" s="138">
        <f t="shared" si="1"/>
        <v>-9.3126385809314538E-3</v>
      </c>
    </row>
    <row r="24" spans="1:32" x14ac:dyDescent="0.25">
      <c r="X24" s="110">
        <v>42500</v>
      </c>
      <c r="Y24" s="9">
        <v>67.58</v>
      </c>
      <c r="Z24" s="9">
        <v>68</v>
      </c>
      <c r="AA24" s="9">
        <v>67.349999999999994</v>
      </c>
      <c r="AB24" s="9">
        <v>67.98</v>
      </c>
      <c r="AC24" s="104">
        <v>2248800</v>
      </c>
      <c r="AD24" s="9">
        <v>67.650000000000006</v>
      </c>
      <c r="AE24" s="2">
        <f t="shared" si="0"/>
        <v>0.65000000000000568</v>
      </c>
      <c r="AF24" s="138">
        <f t="shared" si="1"/>
        <v>1.1513157894736947E-2</v>
      </c>
    </row>
    <row r="25" spans="1:32" x14ac:dyDescent="0.25">
      <c r="X25" s="110">
        <v>42499</v>
      </c>
      <c r="Y25" s="9">
        <v>67.099999999999994</v>
      </c>
      <c r="Z25" s="9">
        <v>67.650000000000006</v>
      </c>
      <c r="AA25" s="9">
        <v>66.87</v>
      </c>
      <c r="AB25" s="9">
        <v>67.209999999999994</v>
      </c>
      <c r="AC25" s="104">
        <v>1836100</v>
      </c>
      <c r="AD25" s="9">
        <v>66.88</v>
      </c>
      <c r="AE25" s="2">
        <f t="shared" si="0"/>
        <v>0.78000000000000114</v>
      </c>
      <c r="AF25" s="138">
        <f t="shared" si="1"/>
        <v>1.6474464579900872E-3</v>
      </c>
    </row>
    <row r="26" spans="1:32" x14ac:dyDescent="0.25">
      <c r="B26" s="199" t="s">
        <v>115</v>
      </c>
      <c r="C26" s="199" t="s">
        <v>154</v>
      </c>
      <c r="D26" s="200" t="s">
        <v>153</v>
      </c>
      <c r="E26" s="202" t="s">
        <v>155</v>
      </c>
      <c r="F26" s="203" t="s">
        <v>65</v>
      </c>
      <c r="G26" s="240" t="s">
        <v>159</v>
      </c>
      <c r="H26" s="240" t="s">
        <v>89</v>
      </c>
      <c r="X26" s="110">
        <v>42496</v>
      </c>
      <c r="Y26" s="9">
        <v>67.5</v>
      </c>
      <c r="Z26" s="9">
        <v>67.55</v>
      </c>
      <c r="AA26" s="9">
        <v>66.58</v>
      </c>
      <c r="AB26" s="9">
        <v>67.099999999999994</v>
      </c>
      <c r="AC26" s="104">
        <v>2213600</v>
      </c>
      <c r="AD26" s="9">
        <v>66.77</v>
      </c>
      <c r="AE26" s="2">
        <f t="shared" si="0"/>
        <v>0.96999999999999886</v>
      </c>
      <c r="AF26" s="138">
        <f t="shared" si="1"/>
        <v>-1.1400651465798162E-2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42495</v>
      </c>
      <c r="Y27" s="9">
        <v>68.09</v>
      </c>
      <c r="Z27" s="9">
        <v>69.239999999999995</v>
      </c>
      <c r="AA27" s="9">
        <v>67.05</v>
      </c>
      <c r="AB27" s="9">
        <v>67.87</v>
      </c>
      <c r="AC27" s="104">
        <v>4521600</v>
      </c>
      <c r="AD27" s="9">
        <v>67.540000000000006</v>
      </c>
      <c r="AE27" s="2">
        <f t="shared" si="0"/>
        <v>2.1899999999999977</v>
      </c>
      <c r="AF27" s="138">
        <f t="shared" si="1"/>
        <v>3.9716748768473087E-2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42494</v>
      </c>
      <c r="Y28" s="9">
        <v>64.819999999999993</v>
      </c>
      <c r="Z28" s="9">
        <v>65.55</v>
      </c>
      <c r="AA28" s="9">
        <v>64.59</v>
      </c>
      <c r="AB28" s="9">
        <v>65.28</v>
      </c>
      <c r="AC28" s="104">
        <v>2936100</v>
      </c>
      <c r="AD28" s="9">
        <v>64.959999999999994</v>
      </c>
      <c r="AE28" s="2">
        <f t="shared" si="0"/>
        <v>0.95999999999999375</v>
      </c>
      <c r="AF28" s="138">
        <f t="shared" si="1"/>
        <v>-1.9972345982487427E-3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42493</v>
      </c>
      <c r="Y29" s="9">
        <v>64.8</v>
      </c>
      <c r="Z29" s="9">
        <v>65.59</v>
      </c>
      <c r="AA29" s="9">
        <v>64.67</v>
      </c>
      <c r="AB29" s="9">
        <v>65.41</v>
      </c>
      <c r="AC29" s="104">
        <v>1865900</v>
      </c>
      <c r="AD29" s="9">
        <v>65.09</v>
      </c>
      <c r="AE29" s="2">
        <f t="shared" si="0"/>
        <v>0.92000000000000171</v>
      </c>
      <c r="AF29" s="138">
        <f t="shared" si="1"/>
        <v>7.6875768757678209E-4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42492</v>
      </c>
      <c r="Y30" s="9">
        <v>65.58</v>
      </c>
      <c r="Z30" s="9">
        <v>65.58</v>
      </c>
      <c r="AA30" s="9">
        <v>65.010000000000005</v>
      </c>
      <c r="AB30" s="9">
        <v>65.36</v>
      </c>
      <c r="AC30" s="104">
        <v>2004200</v>
      </c>
      <c r="AD30" s="9">
        <v>65.040000000000006</v>
      </c>
      <c r="AE30" s="2">
        <f t="shared" si="0"/>
        <v>0.56999999999999318</v>
      </c>
      <c r="AF30" s="138">
        <f t="shared" si="1"/>
        <v>4.7891240537618618E-3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42489</v>
      </c>
      <c r="Y31" s="9">
        <v>64.83</v>
      </c>
      <c r="Z31" s="9">
        <v>65.23</v>
      </c>
      <c r="AA31" s="9">
        <v>64.36</v>
      </c>
      <c r="AB31" s="9">
        <v>65.05</v>
      </c>
      <c r="AC31" s="104">
        <v>2180400</v>
      </c>
      <c r="AD31" s="9">
        <v>64.73</v>
      </c>
      <c r="AE31" s="2">
        <f t="shared" si="0"/>
        <v>0.87000000000000455</v>
      </c>
      <c r="AF31" s="138">
        <f t="shared" si="1"/>
        <v>1.5472690700915059E-3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42488</v>
      </c>
      <c r="Y32" s="9">
        <v>65.02</v>
      </c>
      <c r="Z32" s="9">
        <v>65.55</v>
      </c>
      <c r="AA32" s="9">
        <v>64.8</v>
      </c>
      <c r="AB32" s="9">
        <v>64.95</v>
      </c>
      <c r="AC32" s="104">
        <v>1482800</v>
      </c>
      <c r="AD32" s="9">
        <v>64.63</v>
      </c>
      <c r="AE32" s="2">
        <f t="shared" si="0"/>
        <v>0.75</v>
      </c>
      <c r="AF32" s="138">
        <f t="shared" si="1"/>
        <v>-8.5902745819911308E-3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42487</v>
      </c>
      <c r="Y33" s="9">
        <v>65.86</v>
      </c>
      <c r="Z33" s="9">
        <v>65.95</v>
      </c>
      <c r="AA33" s="9">
        <v>65.28</v>
      </c>
      <c r="AB33" s="9">
        <v>65.510000000000005</v>
      </c>
      <c r="AC33" s="104">
        <v>1540000</v>
      </c>
      <c r="AD33" s="9">
        <v>65.19</v>
      </c>
      <c r="AE33" s="2">
        <f t="shared" si="0"/>
        <v>0.67000000000000171</v>
      </c>
      <c r="AF33" s="138">
        <f t="shared" si="1"/>
        <v>-5.4919908466819489E-3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42486</v>
      </c>
      <c r="Y34" s="9">
        <v>65.790000000000006</v>
      </c>
      <c r="Z34" s="9">
        <v>66.010000000000005</v>
      </c>
      <c r="AA34" s="9">
        <v>65.39</v>
      </c>
      <c r="AB34" s="9">
        <v>65.87</v>
      </c>
      <c r="AC34" s="104">
        <v>1775600</v>
      </c>
      <c r="AD34" s="9">
        <v>65.55</v>
      </c>
      <c r="AE34" s="2">
        <f t="shared" si="0"/>
        <v>0.62000000000000455</v>
      </c>
      <c r="AF34" s="138">
        <f t="shared" si="1"/>
        <v>3.9822331137997491E-3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0" t="s">
        <v>78</v>
      </c>
      <c r="P35" s="470"/>
      <c r="X35" s="110">
        <v>42485</v>
      </c>
      <c r="Y35" s="9">
        <v>65.739999999999995</v>
      </c>
      <c r="Z35" s="9">
        <v>65.739999999999995</v>
      </c>
      <c r="AA35" s="9">
        <v>64.98</v>
      </c>
      <c r="AB35" s="9">
        <v>65.61</v>
      </c>
      <c r="AC35" s="104">
        <v>1529000</v>
      </c>
      <c r="AD35" s="9">
        <v>65.290000000000006</v>
      </c>
      <c r="AE35" s="2">
        <f t="shared" si="0"/>
        <v>0.75999999999999091</v>
      </c>
      <c r="AF35" s="138">
        <f t="shared" si="1"/>
        <v>-1.987159889941803E-3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74.206000000000003</v>
      </c>
      <c r="Q36" s="2"/>
      <c r="X36" s="110">
        <v>42482</v>
      </c>
      <c r="Y36" s="9">
        <v>65.44</v>
      </c>
      <c r="Z36" s="9">
        <v>66.069999999999993</v>
      </c>
      <c r="AA36" s="9">
        <v>65.36</v>
      </c>
      <c r="AB36" s="9">
        <v>65.739999999999995</v>
      </c>
      <c r="AC36" s="104">
        <v>1743300</v>
      </c>
      <c r="AD36" s="9">
        <v>65.42</v>
      </c>
      <c r="AE36" s="2">
        <f t="shared" si="0"/>
        <v>0.70999999999999375</v>
      </c>
      <c r="AF36" s="138">
        <f t="shared" si="1"/>
        <v>4.4526331951482145E-3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73.531400000000005</v>
      </c>
      <c r="Q37" s="2"/>
      <c r="X37" s="110">
        <v>42481</v>
      </c>
      <c r="Y37" s="9">
        <v>65.400000000000006</v>
      </c>
      <c r="Z37" s="9">
        <v>66.569999999999993</v>
      </c>
      <c r="AA37" s="9">
        <v>65.239999999999995</v>
      </c>
      <c r="AB37" s="9">
        <v>65.45</v>
      </c>
      <c r="AC37" s="104">
        <v>3295900</v>
      </c>
      <c r="AD37" s="9">
        <v>65.13</v>
      </c>
      <c r="AE37" s="2">
        <f t="shared" si="0"/>
        <v>1.3299999999999983</v>
      </c>
      <c r="AF37" s="138">
        <f t="shared" si="1"/>
        <v>-2.1925213996095594E-2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72.856799999999993</v>
      </c>
      <c r="Q38" s="2"/>
      <c r="X38" s="110">
        <v>42480</v>
      </c>
      <c r="Y38" s="9">
        <v>67.69</v>
      </c>
      <c r="Z38" s="9">
        <v>67.69</v>
      </c>
      <c r="AA38" s="9">
        <v>66.62</v>
      </c>
      <c r="AB38" s="9">
        <v>66.92</v>
      </c>
      <c r="AC38" s="104">
        <v>1446200</v>
      </c>
      <c r="AD38" s="9">
        <v>66.59</v>
      </c>
      <c r="AE38" s="2">
        <f t="shared" si="0"/>
        <v>1.0699999999999932</v>
      </c>
      <c r="AF38" s="138">
        <f t="shared" si="1"/>
        <v>-9.0773809523809756E-3</v>
      </c>
    </row>
    <row r="39" spans="1:32" ht="20.25" thickBot="1" x14ac:dyDescent="0.35">
      <c r="O39" s="83">
        <v>1.07</v>
      </c>
      <c r="P39" s="83">
        <f t="shared" si="3"/>
        <v>72.182199999999995</v>
      </c>
      <c r="Q39" s="2"/>
      <c r="T39" s="112" t="s">
        <v>93</v>
      </c>
      <c r="U39" s="2"/>
      <c r="X39" s="110">
        <v>42479</v>
      </c>
      <c r="Y39" s="9">
        <v>67.569999999999993</v>
      </c>
      <c r="Z39" s="9">
        <v>67.91</v>
      </c>
      <c r="AA39" s="9">
        <v>67.37</v>
      </c>
      <c r="AB39" s="9">
        <v>67.53</v>
      </c>
      <c r="AC39" s="104">
        <v>1471900</v>
      </c>
      <c r="AD39" s="9">
        <v>67.2</v>
      </c>
      <c r="AE39" s="2">
        <f t="shared" si="0"/>
        <v>0.53999999999999204</v>
      </c>
      <c r="AF39" s="138">
        <f t="shared" si="1"/>
        <v>3.4343736001194447E-3</v>
      </c>
    </row>
    <row r="40" spans="1:32" ht="15.75" thickTop="1" x14ac:dyDescent="0.25">
      <c r="L40" t="s">
        <v>281</v>
      </c>
      <c r="M40" s="2">
        <f>K56+M56-F56</f>
        <v>523.61999999999898</v>
      </c>
      <c r="O40" s="83">
        <v>1.06</v>
      </c>
      <c r="P40" s="83">
        <f t="shared" si="3"/>
        <v>71.507599999999996</v>
      </c>
      <c r="Q40" s="2"/>
      <c r="T40" s="113" t="s">
        <v>99</v>
      </c>
      <c r="U40" s="106">
        <v>67.680000000000007</v>
      </c>
      <c r="X40" s="110">
        <v>42478</v>
      </c>
      <c r="Y40" s="9">
        <v>66.489999999999995</v>
      </c>
      <c r="Z40" s="9">
        <v>67.33</v>
      </c>
      <c r="AA40" s="9">
        <v>66.3</v>
      </c>
      <c r="AB40" s="9">
        <v>67.3</v>
      </c>
      <c r="AC40" s="104">
        <v>1968900</v>
      </c>
      <c r="AD40" s="9">
        <v>66.97</v>
      </c>
      <c r="AE40" s="2">
        <f t="shared" si="0"/>
        <v>1.0300000000000011</v>
      </c>
      <c r="AF40" s="138">
        <f t="shared" si="1"/>
        <v>1.056284895126014E-2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95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96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70.832999999999998</v>
      </c>
      <c r="Q41" s="2"/>
      <c r="T41" s="113" t="s">
        <v>100</v>
      </c>
      <c r="U41" s="106">
        <v>67.489999999999995</v>
      </c>
      <c r="X41" s="110">
        <v>42475</v>
      </c>
      <c r="Y41" s="9">
        <v>66.64</v>
      </c>
      <c r="Z41" s="9">
        <v>67.099999999999994</v>
      </c>
      <c r="AA41" s="9">
        <v>66.25</v>
      </c>
      <c r="AB41" s="9">
        <v>66.599999999999994</v>
      </c>
      <c r="AC41" s="104">
        <v>2779200</v>
      </c>
      <c r="AD41" s="9">
        <v>66.27</v>
      </c>
      <c r="AE41" s="2">
        <f t="shared" si="0"/>
        <v>0.84999999999999432</v>
      </c>
      <c r="AF41" s="138">
        <f t="shared" si="1"/>
        <v>-1.0551703346398655E-3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70.1584</v>
      </c>
      <c r="Q42" s="2"/>
      <c r="T42" s="113" t="s">
        <v>101</v>
      </c>
      <c r="U42" s="106" t="s">
        <v>402</v>
      </c>
      <c r="X42" s="110">
        <v>42474</v>
      </c>
      <c r="Y42" s="9">
        <v>67.150000000000006</v>
      </c>
      <c r="Z42" s="9">
        <v>67.47</v>
      </c>
      <c r="AA42" s="9">
        <v>66.58</v>
      </c>
      <c r="AB42" s="9">
        <v>66.67</v>
      </c>
      <c r="AC42" s="104">
        <v>2457500</v>
      </c>
      <c r="AD42" s="9">
        <v>66.34</v>
      </c>
      <c r="AE42" s="2">
        <f t="shared" si="0"/>
        <v>0.89000000000000057</v>
      </c>
      <c r="AF42" s="138">
        <f t="shared" si="1"/>
        <v>-1.2797619047619002E-2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69.483800000000002</v>
      </c>
      <c r="Q43" s="2"/>
      <c r="T43" s="113" t="s">
        <v>102</v>
      </c>
      <c r="U43" s="106" t="s">
        <v>403</v>
      </c>
      <c r="X43" s="110">
        <v>42473</v>
      </c>
      <c r="Y43" s="9">
        <v>67.540000000000006</v>
      </c>
      <c r="Z43" s="9">
        <v>67.89</v>
      </c>
      <c r="AA43" s="9">
        <v>66.819999999999993</v>
      </c>
      <c r="AB43" s="9">
        <v>67.53</v>
      </c>
      <c r="AC43" s="104">
        <v>1687600</v>
      </c>
      <c r="AD43" s="9">
        <v>67.2</v>
      </c>
      <c r="AE43" s="2">
        <f t="shared" si="0"/>
        <v>1.0700000000000074</v>
      </c>
      <c r="AF43" s="138">
        <f t="shared" si="1"/>
        <v>4.784688995215447E-3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68.80919999999999</v>
      </c>
      <c r="Q44" s="2"/>
      <c r="T44" s="113" t="s">
        <v>103</v>
      </c>
      <c r="U44" s="106">
        <v>73.209999999999994</v>
      </c>
      <c r="X44" s="110">
        <v>42472</v>
      </c>
      <c r="Y44" s="9">
        <v>66.75</v>
      </c>
      <c r="Z44" s="9">
        <v>67.400000000000006</v>
      </c>
      <c r="AA44" s="9">
        <v>66.62</v>
      </c>
      <c r="AB44" s="9">
        <v>67.209999999999994</v>
      </c>
      <c r="AC44" s="104">
        <v>1571300</v>
      </c>
      <c r="AD44" s="9">
        <v>66.88</v>
      </c>
      <c r="AE44" s="2">
        <f t="shared" si="0"/>
        <v>0.78000000000000114</v>
      </c>
      <c r="AF44" s="138">
        <f t="shared" si="1"/>
        <v>6.3195907312669775E-3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68.134599999999992</v>
      </c>
      <c r="Q45" s="2"/>
      <c r="T45" s="113" t="s">
        <v>104</v>
      </c>
      <c r="U45" s="106">
        <v>1.0727100000000001</v>
      </c>
      <c r="X45" s="110">
        <v>42471</v>
      </c>
      <c r="Y45" s="9">
        <v>66.83</v>
      </c>
      <c r="Z45" s="9">
        <v>67.48</v>
      </c>
      <c r="AA45" s="9">
        <v>66.78</v>
      </c>
      <c r="AB45" s="9">
        <v>66.790000000000006</v>
      </c>
      <c r="AC45" s="104">
        <v>1683400</v>
      </c>
      <c r="AD45" s="9">
        <v>66.459999999999994</v>
      </c>
      <c r="AE45" s="2">
        <f t="shared" si="0"/>
        <v>0.70000000000000284</v>
      </c>
      <c r="AF45" s="138">
        <f t="shared" si="1"/>
        <v>-7.5176665163145806E-4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67.459999999999994</v>
      </c>
      <c r="Q46" s="2"/>
      <c r="T46" s="113" t="s">
        <v>105</v>
      </c>
      <c r="U46" s="106" t="s">
        <v>272</v>
      </c>
      <c r="X46" s="110">
        <v>42468</v>
      </c>
      <c r="Y46" s="9">
        <v>66.819999999999993</v>
      </c>
      <c r="Z46" s="9">
        <v>67.45</v>
      </c>
      <c r="AA46" s="9">
        <v>66.680000000000007</v>
      </c>
      <c r="AB46" s="9">
        <v>66.84</v>
      </c>
      <c r="AC46" s="104">
        <v>1694800</v>
      </c>
      <c r="AD46" s="9">
        <v>66.510000000000005</v>
      </c>
      <c r="AE46" s="2">
        <f t="shared" si="0"/>
        <v>0.76999999999999602</v>
      </c>
      <c r="AF46" s="138">
        <f t="shared" si="1"/>
        <v>8.3383869011524059E-3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66.785399999999996</v>
      </c>
      <c r="Q47" s="2"/>
      <c r="T47" s="113"/>
      <c r="U47" s="106"/>
      <c r="X47" s="110">
        <v>42467</v>
      </c>
      <c r="Y47" s="9">
        <v>66.489999999999995</v>
      </c>
      <c r="Z47" s="9">
        <v>66.81</v>
      </c>
      <c r="AA47" s="9">
        <v>66.03</v>
      </c>
      <c r="AB47" s="9">
        <v>66.28</v>
      </c>
      <c r="AC47" s="104">
        <v>1603500</v>
      </c>
      <c r="AD47" s="9">
        <v>65.959999999999994</v>
      </c>
      <c r="AE47" s="2">
        <f t="shared" si="0"/>
        <v>0.78000000000000114</v>
      </c>
      <c r="AF47" s="138">
        <f t="shared" si="1"/>
        <v>-1.1094452773613317E-2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66.110799999999998</v>
      </c>
      <c r="Q48" s="2"/>
      <c r="T48" s="113" t="s">
        <v>106</v>
      </c>
      <c r="U48" s="106" t="s">
        <v>404</v>
      </c>
      <c r="X48" s="110">
        <v>42466</v>
      </c>
      <c r="Y48" s="9">
        <v>66.650000000000006</v>
      </c>
      <c r="Z48" s="9">
        <v>67.17</v>
      </c>
      <c r="AA48" s="9">
        <v>66.5</v>
      </c>
      <c r="AB48" s="9">
        <v>67.03</v>
      </c>
      <c r="AC48" s="104">
        <v>1624500</v>
      </c>
      <c r="AD48" s="9">
        <v>66.7</v>
      </c>
      <c r="AE48" s="2">
        <f t="shared" si="0"/>
        <v>0.67000000000000171</v>
      </c>
      <c r="AF48" s="138">
        <f t="shared" si="1"/>
        <v>4.9721259605242096E-3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65.436199999999985</v>
      </c>
      <c r="T49" s="113" t="s">
        <v>107</v>
      </c>
      <c r="U49" s="106" t="s">
        <v>263</v>
      </c>
      <c r="X49" s="110">
        <v>42465</v>
      </c>
      <c r="Y49" s="9">
        <v>67.319999999999993</v>
      </c>
      <c r="Z49" s="9">
        <v>67.41</v>
      </c>
      <c r="AA49" s="9">
        <v>66.64</v>
      </c>
      <c r="AB49" s="9">
        <v>66.7</v>
      </c>
      <c r="AC49" s="104">
        <v>1712100</v>
      </c>
      <c r="AD49" s="9">
        <v>66.37</v>
      </c>
      <c r="AE49" s="2">
        <f t="shared" si="0"/>
        <v>0.76999999999999602</v>
      </c>
      <c r="AF49" s="138">
        <f t="shared" si="1"/>
        <v>-1.3965235477640725E-2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64.761599999999987</v>
      </c>
      <c r="T50" s="113" t="s">
        <v>108</v>
      </c>
      <c r="U50" s="107">
        <v>1456741</v>
      </c>
      <c r="X50" s="110">
        <v>42464</v>
      </c>
      <c r="Y50" s="9">
        <v>68.150000000000006</v>
      </c>
      <c r="Z50" s="9">
        <v>68.239999999999995</v>
      </c>
      <c r="AA50" s="9">
        <v>67.52</v>
      </c>
      <c r="AB50" s="9">
        <v>67.64</v>
      </c>
      <c r="AC50" s="104">
        <v>1323300</v>
      </c>
      <c r="AD50" s="9">
        <v>67.31</v>
      </c>
      <c r="AE50" s="2">
        <f t="shared" si="0"/>
        <v>0.71999999999999886</v>
      </c>
      <c r="AF50" s="138">
        <f t="shared" si="1"/>
        <v>-8.6892488954345426E-3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64.086999999999989</v>
      </c>
      <c r="T51" s="113" t="s">
        <v>111</v>
      </c>
      <c r="U51" s="107">
        <v>1961620</v>
      </c>
      <c r="X51" s="110">
        <v>42461</v>
      </c>
      <c r="Y51" s="9">
        <v>67.239999999999995</v>
      </c>
      <c r="Z51" s="9">
        <v>68.33</v>
      </c>
      <c r="AA51" s="9">
        <v>67.02</v>
      </c>
      <c r="AB51" s="9">
        <v>68.23</v>
      </c>
      <c r="AC51" s="104">
        <v>1479100</v>
      </c>
      <c r="AD51" s="9">
        <v>67.900000000000006</v>
      </c>
      <c r="AE51" s="2">
        <f t="shared" si="0"/>
        <v>1.3100000000000023</v>
      </c>
      <c r="AF51" s="138">
        <f t="shared" si="1"/>
        <v>1.2828162291169454E-2</v>
      </c>
    </row>
    <row r="52" spans="1:32" x14ac:dyDescent="0.25">
      <c r="O52" s="83">
        <v>0.94</v>
      </c>
      <c r="P52" s="83">
        <f t="shared" si="3"/>
        <v>63.412399999999991</v>
      </c>
      <c r="T52" s="113" t="s">
        <v>109</v>
      </c>
      <c r="U52" s="106" t="s">
        <v>405</v>
      </c>
      <c r="X52" s="110">
        <v>42460</v>
      </c>
      <c r="Y52" s="9">
        <v>67.75</v>
      </c>
      <c r="Z52" s="9">
        <v>67.92</v>
      </c>
      <c r="AA52" s="9">
        <v>67.25</v>
      </c>
      <c r="AB52" s="9">
        <v>67.37</v>
      </c>
      <c r="AC52" s="104">
        <v>1692600</v>
      </c>
      <c r="AD52" s="9">
        <v>67.040000000000006</v>
      </c>
      <c r="AE52" s="2">
        <f t="shared" si="0"/>
        <v>0.67000000000000171</v>
      </c>
      <c r="AF52" s="138">
        <f t="shared" si="1"/>
        <v>-5.1936489093336036E-3</v>
      </c>
    </row>
    <row r="53" spans="1:32" x14ac:dyDescent="0.25">
      <c r="O53" s="83">
        <v>0.93</v>
      </c>
      <c r="P53" s="83">
        <f t="shared" si="3"/>
        <v>62.7378</v>
      </c>
      <c r="T53" s="113" t="s">
        <v>112</v>
      </c>
      <c r="U53" s="106">
        <v>16.55</v>
      </c>
      <c r="X53" s="110">
        <v>42459</v>
      </c>
      <c r="Y53" s="9">
        <v>67.260000000000005</v>
      </c>
      <c r="Z53" s="9">
        <v>67.900000000000006</v>
      </c>
      <c r="AA53" s="9">
        <v>67.150000000000006</v>
      </c>
      <c r="AB53" s="9">
        <v>67.72</v>
      </c>
      <c r="AC53" s="104">
        <v>1802900</v>
      </c>
      <c r="AD53" s="9">
        <v>67.39</v>
      </c>
      <c r="AE53" s="2">
        <f t="shared" si="0"/>
        <v>0.75</v>
      </c>
      <c r="AF53" s="138">
        <f t="shared" si="1"/>
        <v>8.3794702977704194E-3</v>
      </c>
    </row>
    <row r="54" spans="1:32" x14ac:dyDescent="0.25">
      <c r="O54" s="83">
        <v>0.92</v>
      </c>
      <c r="P54" s="83">
        <f t="shared" si="3"/>
        <v>62.063199999999995</v>
      </c>
      <c r="T54" s="113" t="s">
        <v>113</v>
      </c>
      <c r="U54" s="106">
        <v>4.0999999999999996</v>
      </c>
      <c r="X54" s="110">
        <v>42458</v>
      </c>
      <c r="Y54" s="9">
        <v>66.819999999999993</v>
      </c>
      <c r="Z54" s="9">
        <v>67.25</v>
      </c>
      <c r="AA54" s="9">
        <v>66.53</v>
      </c>
      <c r="AB54" s="9">
        <v>67.16</v>
      </c>
      <c r="AC54" s="104">
        <v>2484200</v>
      </c>
      <c r="AD54" s="9">
        <v>66.83</v>
      </c>
      <c r="AE54" s="2">
        <f t="shared" si="0"/>
        <v>0.71999999999999886</v>
      </c>
      <c r="AF54" s="138">
        <f t="shared" si="1"/>
        <v>5.1135509099113907E-3</v>
      </c>
    </row>
    <row r="55" spans="1:32" x14ac:dyDescent="0.25">
      <c r="O55" s="83">
        <v>0.91</v>
      </c>
      <c r="P55" s="83">
        <f t="shared" si="3"/>
        <v>61.388599999999997</v>
      </c>
      <c r="T55" s="113" t="s">
        <v>110</v>
      </c>
      <c r="U55" s="106" t="s">
        <v>406</v>
      </c>
      <c r="X55" s="110">
        <v>42457</v>
      </c>
      <c r="Y55" s="9">
        <v>66.34</v>
      </c>
      <c r="Z55" s="9">
        <v>66.989999999999995</v>
      </c>
      <c r="AA55" s="9">
        <v>66.209999999999994</v>
      </c>
      <c r="AB55" s="9">
        <v>66.819999999999993</v>
      </c>
      <c r="AC55" s="104">
        <v>1730200</v>
      </c>
      <c r="AD55" s="9">
        <v>66.489999999999995</v>
      </c>
      <c r="AE55" s="2">
        <f t="shared" si="0"/>
        <v>0.78000000000000114</v>
      </c>
      <c r="AF55" s="138">
        <f t="shared" si="1"/>
        <v>9.4124791255500995E-3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60.713999999999999</v>
      </c>
      <c r="X56" s="110">
        <v>42453</v>
      </c>
      <c r="Y56" s="9">
        <v>66.47</v>
      </c>
      <c r="Z56" s="9">
        <v>66.489999999999995</v>
      </c>
      <c r="AA56" s="9">
        <v>65.94</v>
      </c>
      <c r="AB56" s="9">
        <v>66.19</v>
      </c>
      <c r="AC56" s="104">
        <v>1396500</v>
      </c>
      <c r="AD56" s="9">
        <v>65.87</v>
      </c>
      <c r="AE56" s="2">
        <f t="shared" si="0"/>
        <v>0.54999999999999716</v>
      </c>
      <c r="AF56" s="138">
        <f t="shared" si="1"/>
        <v>-6.9350218603948521E-3</v>
      </c>
    </row>
    <row r="57" spans="1:32" x14ac:dyDescent="0.25">
      <c r="X57" s="110">
        <v>42452</v>
      </c>
      <c r="Y57" s="9">
        <v>66.91</v>
      </c>
      <c r="Z57" s="9">
        <v>67.010000000000005</v>
      </c>
      <c r="AA57" s="9">
        <v>66.52</v>
      </c>
      <c r="AB57" s="9">
        <v>66.66</v>
      </c>
      <c r="AC57" s="104">
        <v>2080500</v>
      </c>
      <c r="AD57" s="9">
        <v>66.33</v>
      </c>
      <c r="AE57" s="2">
        <f t="shared" si="0"/>
        <v>0.49000000000000909</v>
      </c>
      <c r="AF57" s="138">
        <f t="shared" si="1"/>
        <v>-3.9044901636883234E-3</v>
      </c>
    </row>
    <row r="58" spans="1:32" x14ac:dyDescent="0.25">
      <c r="X58" s="110">
        <v>42451</v>
      </c>
      <c r="Y58" s="9">
        <v>66.900000000000006</v>
      </c>
      <c r="Z58" s="9">
        <v>67.239999999999995</v>
      </c>
      <c r="AA58" s="9">
        <v>66.67</v>
      </c>
      <c r="AB58" s="9">
        <v>66.92</v>
      </c>
      <c r="AC58" s="104">
        <v>1551500</v>
      </c>
      <c r="AD58" s="9">
        <v>66.59</v>
      </c>
      <c r="AE58" s="2">
        <f t="shared" si="0"/>
        <v>0.56999999999999318</v>
      </c>
      <c r="AF58" s="138">
        <f t="shared" si="1"/>
        <v>1.2028266426100664E-3</v>
      </c>
    </row>
    <row r="59" spans="1:32" x14ac:dyDescent="0.25">
      <c r="X59" s="110">
        <v>42450</v>
      </c>
      <c r="Y59" s="9">
        <v>66.930000000000007</v>
      </c>
      <c r="Z59" s="9">
        <v>67.16</v>
      </c>
      <c r="AA59" s="9">
        <v>66.59</v>
      </c>
      <c r="AB59" s="9">
        <v>66.84</v>
      </c>
      <c r="AC59" s="104">
        <v>1258000</v>
      </c>
      <c r="AD59" s="9">
        <v>66.510000000000005</v>
      </c>
      <c r="AE59" s="2">
        <f t="shared" si="0"/>
        <v>0.56999999999999318</v>
      </c>
      <c r="AF59" s="138">
        <f t="shared" si="1"/>
        <v>-5.8295964125560928E-3</v>
      </c>
    </row>
    <row r="60" spans="1:32" x14ac:dyDescent="0.25">
      <c r="X60" s="110">
        <v>42447</v>
      </c>
      <c r="Y60" s="9">
        <v>67.400000000000006</v>
      </c>
      <c r="Z60" s="9">
        <v>67.760000000000005</v>
      </c>
      <c r="AA60" s="9">
        <v>66.66</v>
      </c>
      <c r="AB60" s="9">
        <v>67.23</v>
      </c>
      <c r="AC60" s="104">
        <v>3777200</v>
      </c>
      <c r="AD60" s="9">
        <v>66.900000000000006</v>
      </c>
      <c r="AE60" s="2">
        <f t="shared" si="0"/>
        <v>1.1000000000000085</v>
      </c>
      <c r="AF60" s="138">
        <f t="shared" si="1"/>
        <v>4.4863167339626031E-4</v>
      </c>
    </row>
    <row r="61" spans="1:32" x14ac:dyDescent="0.25">
      <c r="X61" s="110">
        <v>42446</v>
      </c>
      <c r="Y61" s="9">
        <v>66.33</v>
      </c>
      <c r="Z61" s="9">
        <v>67.45</v>
      </c>
      <c r="AA61" s="9">
        <v>66.069999999999993</v>
      </c>
      <c r="AB61" s="9">
        <v>67.2</v>
      </c>
      <c r="AC61" s="104">
        <v>2338000</v>
      </c>
      <c r="AD61" s="9">
        <v>66.87</v>
      </c>
      <c r="AE61" s="2">
        <f t="shared" si="0"/>
        <v>1.3800000000000097</v>
      </c>
      <c r="AF61" s="138">
        <f t="shared" si="1"/>
        <v>1.3796240145542926E-2</v>
      </c>
    </row>
    <row r="62" spans="1:32" x14ac:dyDescent="0.25">
      <c r="X62" s="110">
        <v>42445</v>
      </c>
      <c r="Y62" s="9">
        <v>65.72</v>
      </c>
      <c r="Z62" s="9">
        <v>66.53</v>
      </c>
      <c r="AA62" s="9">
        <v>65.47</v>
      </c>
      <c r="AB62" s="9">
        <v>66.28</v>
      </c>
      <c r="AC62" s="104">
        <v>2163000</v>
      </c>
      <c r="AD62" s="9">
        <v>65.959999999999994</v>
      </c>
      <c r="AE62" s="2">
        <f t="shared" si="0"/>
        <v>1.0600000000000023</v>
      </c>
      <c r="AF62" s="138">
        <f t="shared" si="1"/>
        <v>5.4878048780486743E-3</v>
      </c>
    </row>
    <row r="63" spans="1:32" x14ac:dyDescent="0.25">
      <c r="X63" s="110">
        <v>42444</v>
      </c>
      <c r="Y63" s="9">
        <v>64.510000000000005</v>
      </c>
      <c r="Z63" s="9">
        <v>66.06</v>
      </c>
      <c r="AA63" s="9">
        <v>64.38</v>
      </c>
      <c r="AB63" s="9">
        <v>65.92</v>
      </c>
      <c r="AC63" s="104">
        <v>2367500</v>
      </c>
      <c r="AD63" s="9">
        <v>65.599999999999994</v>
      </c>
      <c r="AE63" s="2">
        <f t="shared" si="0"/>
        <v>1.6800000000000068</v>
      </c>
      <c r="AF63" s="138">
        <f t="shared" si="1"/>
        <v>1.5008509979885565E-2</v>
      </c>
    </row>
    <row r="64" spans="1:32" x14ac:dyDescent="0.25">
      <c r="X64" s="110">
        <v>42443</v>
      </c>
      <c r="Y64" s="9">
        <v>65.19</v>
      </c>
      <c r="Z64" s="9">
        <v>65.41</v>
      </c>
      <c r="AA64" s="9">
        <v>64.53</v>
      </c>
      <c r="AB64" s="9">
        <v>64.95</v>
      </c>
      <c r="AC64" s="104">
        <v>1744700</v>
      </c>
      <c r="AD64" s="9">
        <v>64.63</v>
      </c>
      <c r="AE64" s="2">
        <f t="shared" si="0"/>
        <v>0.87999999999999545</v>
      </c>
      <c r="AF64" s="138">
        <f t="shared" si="1"/>
        <v>-8.7423312883436743E-3</v>
      </c>
    </row>
    <row r="65" spans="24:32" x14ac:dyDescent="0.25">
      <c r="X65" s="110">
        <v>42440</v>
      </c>
      <c r="Y65" s="9">
        <v>64.930000000000007</v>
      </c>
      <c r="Z65" s="9">
        <v>65.709999999999994</v>
      </c>
      <c r="AA65" s="9">
        <v>64.709999999999994</v>
      </c>
      <c r="AB65" s="9">
        <v>65.52</v>
      </c>
      <c r="AC65" s="104">
        <v>2235300</v>
      </c>
      <c r="AD65" s="9">
        <v>65.2</v>
      </c>
      <c r="AE65" s="2">
        <f t="shared" si="0"/>
        <v>1</v>
      </c>
      <c r="AF65" s="138">
        <f t="shared" si="1"/>
        <v>1.9546520719311955E-2</v>
      </c>
    </row>
    <row r="66" spans="24:32" x14ac:dyDescent="0.25">
      <c r="X66" s="110">
        <v>42439</v>
      </c>
      <c r="Y66" s="9">
        <v>64.59</v>
      </c>
      <c r="Z66" s="9">
        <v>65.02</v>
      </c>
      <c r="AA66" s="9">
        <v>63.73</v>
      </c>
      <c r="AB66" s="9">
        <v>64.260000000000005</v>
      </c>
      <c r="AC66" s="104">
        <v>3071400</v>
      </c>
      <c r="AD66" s="9">
        <v>63.95</v>
      </c>
      <c r="AE66" s="2">
        <f t="shared" si="0"/>
        <v>1.2899999999999991</v>
      </c>
      <c r="AF66" s="138">
        <f t="shared" si="1"/>
        <v>-4.0492135181434685E-3</v>
      </c>
    </row>
    <row r="67" spans="24:32" x14ac:dyDescent="0.25">
      <c r="X67" s="110">
        <v>42438</v>
      </c>
      <c r="Y67" s="9">
        <v>64.790000000000006</v>
      </c>
      <c r="Z67" s="9">
        <v>64.92</v>
      </c>
      <c r="AA67" s="9">
        <v>64.33</v>
      </c>
      <c r="AB67" s="9">
        <v>64.53</v>
      </c>
      <c r="AC67" s="104">
        <v>1496600</v>
      </c>
      <c r="AD67" s="9">
        <v>64.209999999999994</v>
      </c>
      <c r="AE67" s="2">
        <f>Z67-AA67</f>
        <v>0.59000000000000341</v>
      </c>
      <c r="AF67" s="138" t="e">
        <f>AD67/#REF!-1</f>
        <v>#REF!</v>
      </c>
    </row>
    <row r="68" spans="24:32" x14ac:dyDescent="0.25">
      <c r="X68" s="110">
        <v>42437</v>
      </c>
      <c r="Y68" s="9">
        <v>64.760000000000005</v>
      </c>
      <c r="Z68" s="9">
        <v>65.040000000000006</v>
      </c>
      <c r="AA68" s="9">
        <v>64.53</v>
      </c>
      <c r="AB68" s="9">
        <v>64.58</v>
      </c>
      <c r="AC68" s="104">
        <v>1797100</v>
      </c>
      <c r="AD68" s="9">
        <v>64.260000000000005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123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9" priority="19">
      <formula>F27&gt;0</formula>
    </cfRule>
    <cfRule type="expression" dxfId="198" priority="20">
      <formula>F27&lt;0</formula>
    </cfRule>
  </conditionalFormatting>
  <conditionalFormatting sqref="F37:F38">
    <cfRule type="expression" dxfId="197" priority="17">
      <formula>F37&gt;0</formula>
    </cfRule>
    <cfRule type="expression" dxfId="196" priority="18">
      <formula>F37&lt;0</formula>
    </cfRule>
  </conditionalFormatting>
  <conditionalFormatting sqref="H27:H32">
    <cfRule type="expression" dxfId="195" priority="15">
      <formula>H27&gt;0</formula>
    </cfRule>
    <cfRule type="expression" dxfId="194" priority="16">
      <formula>H27&lt;0</formula>
    </cfRule>
  </conditionalFormatting>
  <conditionalFormatting sqref="Q7">
    <cfRule type="expression" dxfId="193" priority="3">
      <formula>Q7&gt;0</formula>
    </cfRule>
    <cfRule type="expression" dxfId="192" priority="4">
      <formula>Q7&lt;0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W1" s="156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102" t="s">
        <v>121</v>
      </c>
      <c r="AD1" s="11" t="s">
        <v>128</v>
      </c>
      <c r="AE1" s="11" t="s">
        <v>130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42530</v>
      </c>
      <c r="X2" s="40">
        <v>85.29</v>
      </c>
      <c r="Y2" s="40">
        <v>85.74</v>
      </c>
      <c r="Z2" s="40">
        <v>83.82</v>
      </c>
      <c r="AA2" s="40">
        <v>85.6</v>
      </c>
      <c r="AB2" s="95">
        <v>1817600</v>
      </c>
      <c r="AC2" s="40">
        <v>85.6</v>
      </c>
      <c r="AD2" s="2">
        <f>Y2-Z2</f>
        <v>1.9200000000000017</v>
      </c>
      <c r="AE2" s="138">
        <f>AC2/AC3-1</f>
        <v>-4.0721349621873904E-3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84.09</v>
      </c>
      <c r="W3" s="157">
        <v>42529</v>
      </c>
      <c r="X3" s="40">
        <v>83.99</v>
      </c>
      <c r="Y3" s="40">
        <v>86.69</v>
      </c>
      <c r="Z3" s="40">
        <v>83.67</v>
      </c>
      <c r="AA3" s="40">
        <v>85.95</v>
      </c>
      <c r="AB3" s="95">
        <v>1862800</v>
      </c>
      <c r="AC3" s="40">
        <v>85.95</v>
      </c>
      <c r="AD3" s="2">
        <f t="shared" ref="AD3:AD66" si="1">Y3-Z3</f>
        <v>3.019999999999996</v>
      </c>
      <c r="AE3" s="138">
        <f t="shared" ref="AE3:AE66" si="2">AC3/AC4-1</f>
        <v>2.6391210890852834E-2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84.09</v>
      </c>
      <c r="W4" s="157">
        <v>42528</v>
      </c>
      <c r="X4" s="40">
        <v>83.31</v>
      </c>
      <c r="Y4" s="40">
        <v>84.78</v>
      </c>
      <c r="Z4" s="40">
        <v>83.31</v>
      </c>
      <c r="AA4" s="40">
        <v>83.74</v>
      </c>
      <c r="AB4" s="95">
        <v>1139900</v>
      </c>
      <c r="AC4" s="40">
        <v>83.74</v>
      </c>
      <c r="AD4" s="2">
        <f t="shared" si="1"/>
        <v>1.4699999999999989</v>
      </c>
      <c r="AE4" s="138">
        <f t="shared" si="2"/>
        <v>5.6442896601416326E-3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42527</v>
      </c>
      <c r="X5" s="40">
        <v>83.54</v>
      </c>
      <c r="Y5" s="40">
        <v>84.3</v>
      </c>
      <c r="Z5" s="40">
        <v>82.58</v>
      </c>
      <c r="AA5" s="40">
        <v>83.27</v>
      </c>
      <c r="AB5" s="95">
        <v>1493700</v>
      </c>
      <c r="AC5" s="40">
        <v>83.27</v>
      </c>
      <c r="AD5" s="2">
        <f t="shared" si="1"/>
        <v>1.7199999999999989</v>
      </c>
      <c r="AE5" s="138">
        <f t="shared" si="2"/>
        <v>1.9251594272651218E-3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42524</v>
      </c>
      <c r="X6" s="40">
        <v>82.58</v>
      </c>
      <c r="Y6" s="40">
        <v>83.47</v>
      </c>
      <c r="Z6" s="40">
        <v>81.91</v>
      </c>
      <c r="AA6" s="40">
        <v>83.11</v>
      </c>
      <c r="AB6" s="95">
        <v>1554800</v>
      </c>
      <c r="AC6" s="40">
        <v>83.11</v>
      </c>
      <c r="AD6" s="2">
        <f t="shared" si="1"/>
        <v>1.5600000000000023</v>
      </c>
      <c r="AE6" s="138">
        <f t="shared" si="2"/>
        <v>-7.2141397138392183E-4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205</v>
      </c>
      <c r="Q7" s="2">
        <f>Q10+Q8</f>
        <v>-168.6200000000008</v>
      </c>
      <c r="R7" s="166"/>
      <c r="W7" s="157">
        <v>42523</v>
      </c>
      <c r="X7" s="40">
        <v>82.6</v>
      </c>
      <c r="Y7" s="40">
        <v>83.23</v>
      </c>
      <c r="Z7" s="40">
        <v>82.06</v>
      </c>
      <c r="AA7" s="40">
        <v>83.17</v>
      </c>
      <c r="AB7" s="95">
        <v>1003600</v>
      </c>
      <c r="AC7" s="40">
        <v>83.17</v>
      </c>
      <c r="AD7" s="2">
        <f t="shared" si="1"/>
        <v>1.1700000000000017</v>
      </c>
      <c r="AE7" s="138">
        <f t="shared" si="2"/>
        <v>1.9274786170340175E-3</v>
      </c>
    </row>
    <row r="8" spans="1:31" x14ac:dyDescent="0.25">
      <c r="H8" s="72"/>
      <c r="O8" s="11" t="s">
        <v>210</v>
      </c>
      <c r="P8" s="34"/>
      <c r="Q8" s="2">
        <f>K18+M18-F18+Q2*Q4</f>
        <v>-168.6200000000008</v>
      </c>
      <c r="W8" s="157">
        <v>42522</v>
      </c>
      <c r="X8" s="40">
        <v>83.3</v>
      </c>
      <c r="Y8" s="40">
        <v>83.41</v>
      </c>
      <c r="Z8" s="40">
        <v>81.790000000000006</v>
      </c>
      <c r="AA8" s="40">
        <v>83.01</v>
      </c>
      <c r="AB8" s="95">
        <v>1525700</v>
      </c>
      <c r="AC8" s="40">
        <v>83.01</v>
      </c>
      <c r="AD8" s="2">
        <f t="shared" si="1"/>
        <v>1.6199999999999903</v>
      </c>
      <c r="AE8" s="138">
        <f t="shared" si="2"/>
        <v>-1.2491077801570327E-2</v>
      </c>
    </row>
    <row r="9" spans="1:31" x14ac:dyDescent="0.25">
      <c r="O9" s="11" t="s">
        <v>282</v>
      </c>
      <c r="Q9" s="138">
        <f>IF(Q2=0, 0, Q8/Q6)</f>
        <v>0</v>
      </c>
      <c r="W9" s="157">
        <v>42521</v>
      </c>
      <c r="X9" s="40">
        <v>83.97</v>
      </c>
      <c r="Y9" s="40">
        <v>85.65</v>
      </c>
      <c r="Z9" s="40">
        <v>83.16</v>
      </c>
      <c r="AA9" s="40">
        <v>84.06</v>
      </c>
      <c r="AB9" s="95">
        <v>1582400</v>
      </c>
      <c r="AC9" s="40">
        <v>84.06</v>
      </c>
      <c r="AD9" s="2">
        <f t="shared" si="1"/>
        <v>2.4900000000000091</v>
      </c>
      <c r="AE9" s="138">
        <f t="shared" si="2"/>
        <v>7.1428571428566734E-4</v>
      </c>
    </row>
    <row r="10" spans="1:31" x14ac:dyDescent="0.25">
      <c r="O10" s="11" t="s">
        <v>281</v>
      </c>
      <c r="P10" s="34"/>
      <c r="Q10" s="2">
        <v>0</v>
      </c>
      <c r="W10" s="157">
        <v>42517</v>
      </c>
      <c r="X10" s="40">
        <v>83.94</v>
      </c>
      <c r="Y10" s="40">
        <v>84.35</v>
      </c>
      <c r="Z10" s="40">
        <v>83.22</v>
      </c>
      <c r="AA10" s="40">
        <v>84</v>
      </c>
      <c r="AB10" s="95">
        <v>999400</v>
      </c>
      <c r="AC10" s="40">
        <v>84</v>
      </c>
      <c r="AD10" s="2">
        <f t="shared" si="1"/>
        <v>1.1299999999999955</v>
      </c>
      <c r="AE10" s="138">
        <f t="shared" si="2"/>
        <v>2.0279136347369775E-3</v>
      </c>
    </row>
    <row r="11" spans="1:31" x14ac:dyDescent="0.25">
      <c r="O11" s="11" t="s">
        <v>197</v>
      </c>
      <c r="P11" s="34"/>
      <c r="Q11" s="138">
        <f>IF(U58="N/A (N/A)", 0, VALUE(TRIM(CLEAN(MID(U58, FIND("(", U58)+1, 5)))))</f>
        <v>2.8299999999999999E-2</v>
      </c>
      <c r="W11" s="157">
        <v>42516</v>
      </c>
      <c r="X11" s="40">
        <v>83.46</v>
      </c>
      <c r="Y11" s="40">
        <v>84.28</v>
      </c>
      <c r="Z11" s="40">
        <v>82.85</v>
      </c>
      <c r="AA11" s="40">
        <v>83.83</v>
      </c>
      <c r="AB11" s="95">
        <v>1603700</v>
      </c>
      <c r="AC11" s="40">
        <v>83.83</v>
      </c>
      <c r="AD11" s="2">
        <f t="shared" si="1"/>
        <v>1.4300000000000068</v>
      </c>
      <c r="AE11" s="138">
        <f t="shared" si="2"/>
        <v>6.2417476893530388E-3</v>
      </c>
    </row>
    <row r="12" spans="1:31" x14ac:dyDescent="0.25">
      <c r="W12" s="157">
        <v>42515</v>
      </c>
      <c r="X12" s="40">
        <v>82.3</v>
      </c>
      <c r="Y12" s="40">
        <v>83.75</v>
      </c>
      <c r="Z12" s="40">
        <v>82.15</v>
      </c>
      <c r="AA12" s="40">
        <v>83.31</v>
      </c>
      <c r="AB12" s="95">
        <v>3812500</v>
      </c>
      <c r="AC12" s="40">
        <v>83.31</v>
      </c>
      <c r="AD12" s="2">
        <f t="shared" si="1"/>
        <v>1.5999999999999943</v>
      </c>
      <c r="AE12" s="138">
        <f t="shared" si="2"/>
        <v>1.3133892739875863E-2</v>
      </c>
    </row>
    <row r="13" spans="1:31" x14ac:dyDescent="0.25">
      <c r="W13" s="157">
        <v>42514</v>
      </c>
      <c r="X13" s="40">
        <v>85</v>
      </c>
      <c r="Y13" s="40">
        <v>85.44</v>
      </c>
      <c r="Z13" s="40">
        <v>81.48</v>
      </c>
      <c r="AA13" s="40">
        <v>82.23</v>
      </c>
      <c r="AB13" s="95">
        <v>3320100</v>
      </c>
      <c r="AC13" s="40">
        <v>82.23</v>
      </c>
      <c r="AD13" s="2">
        <f t="shared" si="1"/>
        <v>3.9599999999999937</v>
      </c>
      <c r="AE13" s="138">
        <f t="shared" si="2"/>
        <v>-2.9047113000354119E-2</v>
      </c>
    </row>
    <row r="14" spans="1:31" x14ac:dyDescent="0.25">
      <c r="W14" s="157">
        <v>42513</v>
      </c>
      <c r="X14" s="40">
        <v>85.36</v>
      </c>
      <c r="Y14" s="40">
        <v>85.79</v>
      </c>
      <c r="Z14" s="40">
        <v>84.44</v>
      </c>
      <c r="AA14" s="40">
        <v>84.69</v>
      </c>
      <c r="AB14" s="95">
        <v>1669600</v>
      </c>
      <c r="AC14" s="40">
        <v>84.69</v>
      </c>
      <c r="AD14" s="2">
        <f t="shared" si="1"/>
        <v>1.3500000000000085</v>
      </c>
      <c r="AE14" s="138">
        <f t="shared" si="2"/>
        <v>-8.7780898876403946E-3</v>
      </c>
    </row>
    <row r="15" spans="1:31" x14ac:dyDescent="0.25">
      <c r="W15" s="157">
        <v>42510</v>
      </c>
      <c r="X15" s="40">
        <v>84.79</v>
      </c>
      <c r="Y15" s="40">
        <v>85.75</v>
      </c>
      <c r="Z15" s="40">
        <v>84.54</v>
      </c>
      <c r="AA15" s="40">
        <v>85.44</v>
      </c>
      <c r="AB15" s="95">
        <v>1418800</v>
      </c>
      <c r="AC15" s="40">
        <v>85.44</v>
      </c>
      <c r="AD15" s="2">
        <f t="shared" si="1"/>
        <v>1.2099999999999937</v>
      </c>
      <c r="AE15" s="138">
        <f t="shared" si="2"/>
        <v>1.3162575595873305E-2</v>
      </c>
    </row>
    <row r="16" spans="1:31" x14ac:dyDescent="0.25">
      <c r="W16" s="157">
        <v>42509</v>
      </c>
      <c r="X16" s="40">
        <v>85.52</v>
      </c>
      <c r="Y16" s="40">
        <v>85.84</v>
      </c>
      <c r="Z16" s="40">
        <v>83.67</v>
      </c>
      <c r="AA16" s="40">
        <v>84.33</v>
      </c>
      <c r="AB16" s="95">
        <v>1598900</v>
      </c>
      <c r="AC16" s="40">
        <v>84.33</v>
      </c>
      <c r="AD16" s="2">
        <f t="shared" si="1"/>
        <v>2.1700000000000017</v>
      </c>
      <c r="AE16" s="138">
        <f t="shared" si="2"/>
        <v>-1.3799555607531322E-2</v>
      </c>
    </row>
    <row r="17" spans="1:31" x14ac:dyDescent="0.25">
      <c r="W17" s="157">
        <v>42508</v>
      </c>
      <c r="X17" s="40">
        <v>85.65</v>
      </c>
      <c r="Y17" s="40">
        <v>87.77</v>
      </c>
      <c r="Z17" s="40">
        <v>84.6</v>
      </c>
      <c r="AA17" s="40">
        <v>85.51</v>
      </c>
      <c r="AB17" s="95">
        <v>2083100</v>
      </c>
      <c r="AC17" s="40">
        <v>85.51</v>
      </c>
      <c r="AD17" s="2">
        <f t="shared" si="1"/>
        <v>3.1700000000000017</v>
      </c>
      <c r="AE17" s="138">
        <f t="shared" si="2"/>
        <v>-4.0764034474725097E-3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42507</v>
      </c>
      <c r="X18" s="40">
        <v>86.11</v>
      </c>
      <c r="Y18" s="40">
        <v>88</v>
      </c>
      <c r="Z18" s="40">
        <v>85.7</v>
      </c>
      <c r="AA18" s="40">
        <v>85.86</v>
      </c>
      <c r="AB18" s="95">
        <v>2169500</v>
      </c>
      <c r="AC18" s="40">
        <v>85.86</v>
      </c>
      <c r="AD18" s="2">
        <f t="shared" si="1"/>
        <v>2.2999999999999972</v>
      </c>
      <c r="AE18" s="138">
        <f t="shared" si="2"/>
        <v>-4.4063079777364456E-3</v>
      </c>
    </row>
    <row r="19" spans="1:31" x14ac:dyDescent="0.25">
      <c r="W19" s="157">
        <v>42506</v>
      </c>
      <c r="X19" s="40">
        <v>86</v>
      </c>
      <c r="Y19" s="40">
        <v>87.63</v>
      </c>
      <c r="Z19" s="40">
        <v>86</v>
      </c>
      <c r="AA19" s="40">
        <v>86.24</v>
      </c>
      <c r="AB19" s="95">
        <v>1585000</v>
      </c>
      <c r="AC19" s="40">
        <v>86.24</v>
      </c>
      <c r="AD19" s="2">
        <f t="shared" si="1"/>
        <v>1.6299999999999955</v>
      </c>
      <c r="AE19" s="138">
        <f t="shared" si="2"/>
        <v>3.1406304524834727E-3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2" t="s">
        <v>65</v>
      </c>
      <c r="G20" s="240" t="s">
        <v>159</v>
      </c>
      <c r="H20" s="240" t="s">
        <v>89</v>
      </c>
      <c r="I20" s="240" t="s">
        <v>165</v>
      </c>
      <c r="W20" s="157">
        <v>42503</v>
      </c>
      <c r="X20" s="40">
        <v>87.81</v>
      </c>
      <c r="Y20" s="40">
        <v>88.63</v>
      </c>
      <c r="Z20" s="40">
        <v>85.29</v>
      </c>
      <c r="AA20" s="40">
        <v>85.97</v>
      </c>
      <c r="AB20" s="95">
        <v>1825000</v>
      </c>
      <c r="AC20" s="40">
        <v>85.97</v>
      </c>
      <c r="AD20" s="2">
        <f t="shared" si="1"/>
        <v>3.3399999999999892</v>
      </c>
      <c r="AE20" s="138">
        <f t="shared" si="2"/>
        <v>-2.5062372420049939E-2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42502</v>
      </c>
      <c r="X21" s="40">
        <v>89.22</v>
      </c>
      <c r="Y21" s="40">
        <v>89.63</v>
      </c>
      <c r="Z21" s="40">
        <v>87.63</v>
      </c>
      <c r="AA21" s="40">
        <v>88.18</v>
      </c>
      <c r="AB21" s="95">
        <v>1313300</v>
      </c>
      <c r="AC21" s="40">
        <v>88.18</v>
      </c>
      <c r="AD21" s="2">
        <f t="shared" si="1"/>
        <v>2</v>
      </c>
      <c r="AE21" s="138">
        <f t="shared" si="2"/>
        <v>-7.2055843278538978E-3</v>
      </c>
    </row>
    <row r="22" spans="1:31" x14ac:dyDescent="0.25">
      <c r="B22" s="201">
        <v>42305</v>
      </c>
      <c r="C22" s="10">
        <v>0</v>
      </c>
      <c r="D22" s="212" t="s">
        <v>131</v>
      </c>
      <c r="E22" s="40">
        <v>81.599999999999994</v>
      </c>
      <c r="F22" s="40">
        <v>-169.71000000000095</v>
      </c>
      <c r="G22" s="40"/>
      <c r="H22" s="243"/>
      <c r="I22" s="40"/>
      <c r="W22" s="157">
        <v>42501</v>
      </c>
      <c r="X22" s="40">
        <v>90.07</v>
      </c>
      <c r="Y22" s="40">
        <v>90.5</v>
      </c>
      <c r="Z22" s="40">
        <v>88.8</v>
      </c>
      <c r="AA22" s="40">
        <v>88.82</v>
      </c>
      <c r="AB22" s="95">
        <v>1426800</v>
      </c>
      <c r="AC22" s="40">
        <v>88.82</v>
      </c>
      <c r="AD22" s="2">
        <f t="shared" si="1"/>
        <v>1.7000000000000028</v>
      </c>
      <c r="AE22" s="138">
        <f t="shared" si="2"/>
        <v>-1.6498726608349168E-2</v>
      </c>
    </row>
    <row r="23" spans="1:31" x14ac:dyDescent="0.25">
      <c r="B23" s="201">
        <v>42331</v>
      </c>
      <c r="C23" s="10">
        <v>0</v>
      </c>
      <c r="D23" s="212" t="s">
        <v>131</v>
      </c>
      <c r="E23" s="40">
        <v>95.56</v>
      </c>
      <c r="F23" s="40">
        <v>-168.62</v>
      </c>
      <c r="G23" s="40"/>
      <c r="H23" s="243"/>
      <c r="I23" s="40"/>
      <c r="W23" s="157">
        <v>42500</v>
      </c>
      <c r="X23" s="40">
        <v>88.72</v>
      </c>
      <c r="Y23" s="40">
        <v>90.7</v>
      </c>
      <c r="Z23" s="40">
        <v>88.29</v>
      </c>
      <c r="AA23" s="40">
        <v>90.31</v>
      </c>
      <c r="AB23" s="95">
        <v>1197200</v>
      </c>
      <c r="AC23" s="40">
        <v>90.31</v>
      </c>
      <c r="AD23" s="2">
        <f t="shared" si="1"/>
        <v>2.4099999999999966</v>
      </c>
      <c r="AE23" s="138">
        <f t="shared" si="2"/>
        <v>2.2995015858631618E-2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42499</v>
      </c>
      <c r="X24" s="40">
        <v>89.17</v>
      </c>
      <c r="Y24" s="40">
        <v>89.79</v>
      </c>
      <c r="Z24" s="40">
        <v>87.99</v>
      </c>
      <c r="AA24" s="40">
        <v>88.28</v>
      </c>
      <c r="AB24" s="95">
        <v>1641600</v>
      </c>
      <c r="AC24" s="40">
        <v>88.28</v>
      </c>
      <c r="AD24" s="2">
        <f t="shared" si="1"/>
        <v>1.8000000000000114</v>
      </c>
      <c r="AE24" s="138">
        <f t="shared" si="2"/>
        <v>-1.5391478920365742E-2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42496</v>
      </c>
      <c r="X25" s="40">
        <v>87.96</v>
      </c>
      <c r="Y25" s="40">
        <v>89.94</v>
      </c>
      <c r="Z25" s="40">
        <v>87.82</v>
      </c>
      <c r="AA25" s="40">
        <v>89.66</v>
      </c>
      <c r="AB25" s="95">
        <v>1292500</v>
      </c>
      <c r="AC25" s="40">
        <v>89.66</v>
      </c>
      <c r="AD25" s="2">
        <f t="shared" si="1"/>
        <v>2.1200000000000045</v>
      </c>
      <c r="AE25" s="138">
        <f t="shared" si="2"/>
        <v>7.9820123664979814E-3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42495</v>
      </c>
      <c r="X26" s="40">
        <v>89.15</v>
      </c>
      <c r="Y26" s="40">
        <v>90.24</v>
      </c>
      <c r="Z26" s="40">
        <v>88.68</v>
      </c>
      <c r="AA26" s="40">
        <v>88.95</v>
      </c>
      <c r="AB26" s="95">
        <v>1217800</v>
      </c>
      <c r="AC26" s="40">
        <v>88.95</v>
      </c>
      <c r="AD26" s="2">
        <f t="shared" si="1"/>
        <v>1.5599999999999881</v>
      </c>
      <c r="AE26" s="138">
        <f t="shared" si="2"/>
        <v>9.0019129064922154E-4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42494</v>
      </c>
      <c r="X27" s="40">
        <v>87.98</v>
      </c>
      <c r="Y27" s="40">
        <v>89.48</v>
      </c>
      <c r="Z27" s="40">
        <v>87.98</v>
      </c>
      <c r="AA27" s="40">
        <v>88.87</v>
      </c>
      <c r="AB27" s="95">
        <v>1608000</v>
      </c>
      <c r="AC27" s="40">
        <v>88.87</v>
      </c>
      <c r="AD27" s="2">
        <f t="shared" si="1"/>
        <v>1.5</v>
      </c>
      <c r="AE27" s="138" t="e">
        <f t="shared" si="2"/>
        <v>#DIV/0!</v>
      </c>
    </row>
    <row r="28" spans="1:31" x14ac:dyDescent="0.25">
      <c r="W28" s="157">
        <v>42494</v>
      </c>
      <c r="X28" s="40" t="s">
        <v>142</v>
      </c>
      <c r="Y28" s="40"/>
      <c r="Z28" s="40"/>
      <c r="AA28" s="40"/>
      <c r="AB28" s="95"/>
      <c r="AC28" s="40"/>
      <c r="AD28" s="2">
        <f t="shared" si="1"/>
        <v>0</v>
      </c>
      <c r="AE28" s="138">
        <f t="shared" si="2"/>
        <v>-1</v>
      </c>
    </row>
    <row r="29" spans="1:31" x14ac:dyDescent="0.25">
      <c r="W29" s="157">
        <v>42493</v>
      </c>
      <c r="X29" s="40">
        <v>90.52</v>
      </c>
      <c r="Y29" s="40">
        <v>90.52</v>
      </c>
      <c r="Z29" s="40">
        <v>88.09</v>
      </c>
      <c r="AA29" s="40">
        <v>89.14</v>
      </c>
      <c r="AB29" s="95">
        <v>1828000</v>
      </c>
      <c r="AC29" s="40">
        <v>88.55</v>
      </c>
      <c r="AD29" s="2">
        <f t="shared" si="1"/>
        <v>2.4299999999999926</v>
      </c>
      <c r="AE29" s="138">
        <f t="shared" si="2"/>
        <v>-1.7421216156236263E-2</v>
      </c>
    </row>
    <row r="30" spans="1:31" x14ac:dyDescent="0.25">
      <c r="W30" s="157">
        <v>42492</v>
      </c>
      <c r="X30" s="40">
        <v>90.82</v>
      </c>
      <c r="Y30" s="40">
        <v>91.05</v>
      </c>
      <c r="Z30" s="40">
        <v>89.91</v>
      </c>
      <c r="AA30" s="40">
        <v>90.72</v>
      </c>
      <c r="AB30" s="95">
        <v>1390100</v>
      </c>
      <c r="AC30" s="40">
        <v>90.12</v>
      </c>
      <c r="AD30" s="2">
        <f t="shared" si="1"/>
        <v>1.1400000000000006</v>
      </c>
      <c r="AE30" s="138">
        <f t="shared" si="2"/>
        <v>6.8148810188806141E-3</v>
      </c>
    </row>
    <row r="31" spans="1:31" x14ac:dyDescent="0.25">
      <c r="W31" s="157">
        <v>42489</v>
      </c>
      <c r="X31" s="40">
        <v>91.57</v>
      </c>
      <c r="Y31" s="40">
        <v>91.97</v>
      </c>
      <c r="Z31" s="40">
        <v>89.5</v>
      </c>
      <c r="AA31" s="40">
        <v>90.11</v>
      </c>
      <c r="AB31" s="95">
        <v>2555900</v>
      </c>
      <c r="AC31" s="40">
        <v>89.51</v>
      </c>
      <c r="AD31" s="2">
        <f t="shared" si="1"/>
        <v>2.4699999999999989</v>
      </c>
      <c r="AE31" s="138">
        <f t="shared" si="2"/>
        <v>-2.035679106927879E-2</v>
      </c>
    </row>
    <row r="32" spans="1:31" x14ac:dyDescent="0.25">
      <c r="W32" s="157">
        <v>42488</v>
      </c>
      <c r="X32" s="40">
        <v>92.79</v>
      </c>
      <c r="Y32" s="40">
        <v>93.72</v>
      </c>
      <c r="Z32" s="40">
        <v>91.75</v>
      </c>
      <c r="AA32" s="40">
        <v>91.98</v>
      </c>
      <c r="AB32" s="95">
        <v>1085500</v>
      </c>
      <c r="AC32" s="40">
        <v>91.37</v>
      </c>
      <c r="AD32" s="2">
        <f t="shared" si="1"/>
        <v>1.9699999999999989</v>
      </c>
      <c r="AE32" s="138">
        <f t="shared" si="2"/>
        <v>-1.3389482777237838E-2</v>
      </c>
    </row>
    <row r="33" spans="15:31" x14ac:dyDescent="0.25">
      <c r="W33" s="157">
        <v>42487</v>
      </c>
      <c r="X33" s="40">
        <v>92.99</v>
      </c>
      <c r="Y33" s="40">
        <v>94.1</v>
      </c>
      <c r="Z33" s="40">
        <v>92.2</v>
      </c>
      <c r="AA33" s="40">
        <v>93.23</v>
      </c>
      <c r="AB33" s="95">
        <v>1742800</v>
      </c>
      <c r="AC33" s="40">
        <v>92.61</v>
      </c>
      <c r="AD33" s="2">
        <f t="shared" si="1"/>
        <v>1.8999999999999915</v>
      </c>
      <c r="AE33" s="138">
        <f t="shared" si="2"/>
        <v>1.9474196689386325E-3</v>
      </c>
    </row>
    <row r="34" spans="15:31" x14ac:dyDescent="0.25">
      <c r="W34" s="157">
        <v>42486</v>
      </c>
      <c r="X34" s="40">
        <v>91.16</v>
      </c>
      <c r="Y34" s="40">
        <v>93.91</v>
      </c>
      <c r="Z34" s="40">
        <v>90.91</v>
      </c>
      <c r="AA34" s="40">
        <v>93.05</v>
      </c>
      <c r="AB34" s="95">
        <v>2475300</v>
      </c>
      <c r="AC34" s="40">
        <v>92.43</v>
      </c>
      <c r="AD34" s="2">
        <f t="shared" si="1"/>
        <v>3</v>
      </c>
      <c r="AE34" s="138">
        <f t="shared" si="2"/>
        <v>1.8287980610333987E-2</v>
      </c>
    </row>
    <row r="35" spans="15:31" x14ac:dyDescent="0.25">
      <c r="W35" s="157">
        <v>42485</v>
      </c>
      <c r="X35" s="40">
        <v>91.25</v>
      </c>
      <c r="Y35" s="40">
        <v>91.37</v>
      </c>
      <c r="Z35" s="40">
        <v>89.45</v>
      </c>
      <c r="AA35" s="40">
        <v>91.37</v>
      </c>
      <c r="AB35" s="95">
        <v>2571300</v>
      </c>
      <c r="AC35" s="40">
        <v>90.77</v>
      </c>
      <c r="AD35" s="2">
        <f t="shared" si="1"/>
        <v>1.9200000000000017</v>
      </c>
      <c r="AE35" s="138">
        <f t="shared" si="2"/>
        <v>4.408685109664745E-4</v>
      </c>
    </row>
    <row r="36" spans="15:31" x14ac:dyDescent="0.25">
      <c r="W36" s="157">
        <v>42482</v>
      </c>
      <c r="X36" s="40">
        <v>89.31</v>
      </c>
      <c r="Y36" s="40">
        <v>91.43</v>
      </c>
      <c r="Z36" s="40">
        <v>88.33</v>
      </c>
      <c r="AA36" s="40">
        <v>91.33</v>
      </c>
      <c r="AB36" s="95">
        <v>6173300</v>
      </c>
      <c r="AC36" s="40">
        <v>90.73</v>
      </c>
      <c r="AD36" s="2">
        <f t="shared" si="1"/>
        <v>3.1000000000000085</v>
      </c>
      <c r="AE36" s="138">
        <f t="shared" si="2"/>
        <v>0.10538499025341141</v>
      </c>
    </row>
    <row r="37" spans="15:31" x14ac:dyDescent="0.25">
      <c r="W37" s="157">
        <v>42481</v>
      </c>
      <c r="X37" s="40">
        <v>83.27</v>
      </c>
      <c r="Y37" s="40">
        <v>84</v>
      </c>
      <c r="Z37" s="40">
        <v>82.57</v>
      </c>
      <c r="AA37" s="40">
        <v>82.63</v>
      </c>
      <c r="AB37" s="95">
        <v>2020300</v>
      </c>
      <c r="AC37" s="40">
        <v>82.08</v>
      </c>
      <c r="AD37" s="2">
        <f t="shared" si="1"/>
        <v>1.4300000000000068</v>
      </c>
      <c r="AE37" s="138">
        <f t="shared" si="2"/>
        <v>-6.4156881733445914E-3</v>
      </c>
    </row>
    <row r="38" spans="15:31" x14ac:dyDescent="0.25">
      <c r="W38" s="157">
        <v>42480</v>
      </c>
      <c r="X38" s="40">
        <v>82.96</v>
      </c>
      <c r="Y38" s="40">
        <v>83.54</v>
      </c>
      <c r="Z38" s="40">
        <v>82.13</v>
      </c>
      <c r="AA38" s="40">
        <v>83.16</v>
      </c>
      <c r="AB38" s="95">
        <v>1608300</v>
      </c>
      <c r="AC38" s="40">
        <v>82.61</v>
      </c>
      <c r="AD38" s="2">
        <f t="shared" si="1"/>
        <v>1.4100000000000108</v>
      </c>
      <c r="AE38" s="138">
        <f t="shared" si="2"/>
        <v>4.7433714424713891E-3</v>
      </c>
    </row>
    <row r="39" spans="15:31" x14ac:dyDescent="0.25">
      <c r="W39" s="157">
        <v>42479</v>
      </c>
      <c r="X39" s="40">
        <v>82.43</v>
      </c>
      <c r="Y39" s="40">
        <v>83.39</v>
      </c>
      <c r="Z39" s="40">
        <v>82.14</v>
      </c>
      <c r="AA39" s="40">
        <v>82.77</v>
      </c>
      <c r="AB39" s="95">
        <v>2321200</v>
      </c>
      <c r="AC39" s="40">
        <v>82.22</v>
      </c>
      <c r="AD39" s="2">
        <f t="shared" si="1"/>
        <v>1.25</v>
      </c>
      <c r="AE39" s="138">
        <f t="shared" si="2"/>
        <v>1.5061728395061813E-2</v>
      </c>
    </row>
    <row r="40" spans="15:31" x14ac:dyDescent="0.25">
      <c r="W40" s="157">
        <v>42478</v>
      </c>
      <c r="X40" s="40">
        <v>81.599999999999994</v>
      </c>
      <c r="Y40" s="40">
        <v>82.22</v>
      </c>
      <c r="Z40" s="40">
        <v>80.7</v>
      </c>
      <c r="AA40" s="40">
        <v>81.540000000000006</v>
      </c>
      <c r="AB40" s="95">
        <v>1769200</v>
      </c>
      <c r="AC40" s="40">
        <v>81</v>
      </c>
      <c r="AD40" s="2">
        <f t="shared" si="1"/>
        <v>1.519999999999996</v>
      </c>
      <c r="AE40" s="138">
        <f t="shared" si="2"/>
        <v>-1.1098779134295356E-3</v>
      </c>
    </row>
    <row r="41" spans="15:31" x14ac:dyDescent="0.25">
      <c r="W41" s="157">
        <v>42475</v>
      </c>
      <c r="X41" s="40">
        <v>82.32</v>
      </c>
      <c r="Y41" s="40">
        <v>82.6</v>
      </c>
      <c r="Z41" s="40">
        <v>81.38</v>
      </c>
      <c r="AA41" s="40">
        <v>81.63</v>
      </c>
      <c r="AB41" s="95">
        <v>1476100</v>
      </c>
      <c r="AC41" s="40">
        <v>81.09</v>
      </c>
      <c r="AD41" s="2">
        <f t="shared" si="1"/>
        <v>1.2199999999999989</v>
      </c>
      <c r="AE41" s="138">
        <f t="shared" si="2"/>
        <v>-6.2499999999998668E-3</v>
      </c>
    </row>
    <row r="42" spans="15:31" ht="20.25" thickBot="1" x14ac:dyDescent="0.35">
      <c r="O42" s="154" t="s">
        <v>78</v>
      </c>
      <c r="P42" s="154"/>
      <c r="R42" s="34"/>
      <c r="T42" s="155" t="s">
        <v>93</v>
      </c>
      <c r="W42" s="157">
        <v>42474</v>
      </c>
      <c r="X42" s="40">
        <v>81.489999999999995</v>
      </c>
      <c r="Y42" s="40">
        <v>82.43</v>
      </c>
      <c r="Z42" s="40">
        <v>81.2</v>
      </c>
      <c r="AA42" s="40">
        <v>82.14</v>
      </c>
      <c r="AB42" s="95">
        <v>1877400</v>
      </c>
      <c r="AC42" s="40">
        <v>81.599999999999994</v>
      </c>
      <c r="AD42" s="2">
        <f t="shared" si="1"/>
        <v>1.230000000000004</v>
      </c>
      <c r="AE42" s="138">
        <f t="shared" si="2"/>
        <v>1.2406947890818865E-2</v>
      </c>
    </row>
    <row r="43" spans="15:31" ht="15.75" thickTop="1" x14ac:dyDescent="0.25">
      <c r="O43" s="83">
        <v>1.1000000000000001</v>
      </c>
      <c r="P43" s="83">
        <f t="shared" ref="P43:P63" si="3">O43*$Q$4</f>
        <v>92.499000000000009</v>
      </c>
      <c r="Q43" s="2"/>
      <c r="R43" s="34"/>
      <c r="T43" s="10" t="s">
        <v>99</v>
      </c>
      <c r="U43" s="88">
        <v>85.95</v>
      </c>
      <c r="W43" s="157">
        <v>42473</v>
      </c>
      <c r="X43" s="40">
        <v>79.44</v>
      </c>
      <c r="Y43" s="40">
        <v>81.760000000000005</v>
      </c>
      <c r="Z43" s="40">
        <v>79.31</v>
      </c>
      <c r="AA43" s="40">
        <v>81.14</v>
      </c>
      <c r="AB43" s="95">
        <v>4334200</v>
      </c>
      <c r="AC43" s="40">
        <v>80.599999999999994</v>
      </c>
      <c r="AD43" s="2">
        <f t="shared" si="1"/>
        <v>2.4500000000000028</v>
      </c>
      <c r="AE43" s="138">
        <f t="shared" si="2"/>
        <v>3.0690537084398839E-2</v>
      </c>
    </row>
    <row r="44" spans="15:31" x14ac:dyDescent="0.25">
      <c r="O44" s="83">
        <v>1.0900000000000001</v>
      </c>
      <c r="P44" s="83">
        <f t="shared" si="3"/>
        <v>91.658100000000005</v>
      </c>
      <c r="Q44" s="2"/>
      <c r="R44" s="34"/>
      <c r="T44" s="10" t="s">
        <v>100</v>
      </c>
      <c r="U44" s="88">
        <v>85.29</v>
      </c>
      <c r="W44" s="157">
        <v>42472</v>
      </c>
      <c r="X44" s="40">
        <v>79.44</v>
      </c>
      <c r="Y44" s="40">
        <v>79.69</v>
      </c>
      <c r="Z44" s="40">
        <v>78.22</v>
      </c>
      <c r="AA44" s="40">
        <v>78.72</v>
      </c>
      <c r="AB44" s="95">
        <v>2634100</v>
      </c>
      <c r="AC44" s="40">
        <v>78.2</v>
      </c>
      <c r="AD44" s="2">
        <f t="shared" si="1"/>
        <v>1.4699999999999989</v>
      </c>
      <c r="AE44" s="138">
        <f t="shared" si="2"/>
        <v>-7.1102082275267264E-3</v>
      </c>
    </row>
    <row r="45" spans="15:31" x14ac:dyDescent="0.25">
      <c r="O45" s="83">
        <v>1.08</v>
      </c>
      <c r="P45" s="83">
        <f t="shared" si="3"/>
        <v>90.817200000000014</v>
      </c>
      <c r="Q45" s="2"/>
      <c r="R45" s="34"/>
      <c r="T45" s="10" t="s">
        <v>101</v>
      </c>
      <c r="U45" s="88" t="s">
        <v>368</v>
      </c>
      <c r="W45" s="157">
        <v>42471</v>
      </c>
      <c r="X45" s="40">
        <v>79.12</v>
      </c>
      <c r="Y45" s="40">
        <v>81.180000000000007</v>
      </c>
      <c r="Z45" s="40">
        <v>78.150000000000006</v>
      </c>
      <c r="AA45" s="40">
        <v>79.28</v>
      </c>
      <c r="AB45" s="95">
        <v>3142900</v>
      </c>
      <c r="AC45" s="40">
        <v>78.760000000000005</v>
      </c>
      <c r="AD45" s="2">
        <f t="shared" si="1"/>
        <v>3.0300000000000011</v>
      </c>
      <c r="AE45" s="138">
        <f t="shared" si="2"/>
        <v>-2.7053736874613876E-2</v>
      </c>
    </row>
    <row r="46" spans="15:31" x14ac:dyDescent="0.25">
      <c r="O46" s="83">
        <v>1.07</v>
      </c>
      <c r="P46" s="83">
        <f t="shared" si="3"/>
        <v>89.976300000000009</v>
      </c>
      <c r="Q46" s="2"/>
      <c r="R46" s="34"/>
      <c r="T46" s="10" t="s">
        <v>102</v>
      </c>
      <c r="U46" s="88" t="s">
        <v>369</v>
      </c>
      <c r="W46" s="157">
        <v>42468</v>
      </c>
      <c r="X46" s="40">
        <v>80.650000000000006</v>
      </c>
      <c r="Y46" s="40">
        <v>82.57</v>
      </c>
      <c r="Z46" s="40">
        <v>80.650000000000006</v>
      </c>
      <c r="AA46" s="40">
        <v>81.489999999999995</v>
      </c>
      <c r="AB46" s="95">
        <v>1805400</v>
      </c>
      <c r="AC46" s="40">
        <v>80.95</v>
      </c>
      <c r="AD46" s="2">
        <f t="shared" si="1"/>
        <v>1.9199999999999875</v>
      </c>
      <c r="AE46" s="138">
        <f t="shared" si="2"/>
        <v>1.7343219806459809E-2</v>
      </c>
    </row>
    <row r="47" spans="15:31" x14ac:dyDescent="0.25">
      <c r="O47" s="83">
        <v>1.06</v>
      </c>
      <c r="P47" s="83">
        <f t="shared" si="3"/>
        <v>89.135400000000004</v>
      </c>
      <c r="Q47" s="2"/>
      <c r="R47" s="34"/>
      <c r="T47" s="10" t="s">
        <v>103</v>
      </c>
      <c r="U47" s="88">
        <v>90.11</v>
      </c>
      <c r="W47" s="157">
        <v>42467</v>
      </c>
      <c r="X47" s="40">
        <v>80.69</v>
      </c>
      <c r="Y47" s="40">
        <v>81.87</v>
      </c>
      <c r="Z47" s="40">
        <v>79.75</v>
      </c>
      <c r="AA47" s="40">
        <v>80.099999999999994</v>
      </c>
      <c r="AB47" s="95">
        <v>1657100</v>
      </c>
      <c r="AC47" s="40">
        <v>79.569999999999993</v>
      </c>
      <c r="AD47" s="2">
        <f t="shared" si="1"/>
        <v>2.1200000000000045</v>
      </c>
      <c r="AE47" s="138">
        <f t="shared" si="2"/>
        <v>-1.2901625108547421E-2</v>
      </c>
    </row>
    <row r="48" spans="15:31" x14ac:dyDescent="0.25">
      <c r="O48" s="83">
        <v>1.05</v>
      </c>
      <c r="P48" s="83">
        <f t="shared" si="3"/>
        <v>88.294500000000014</v>
      </c>
      <c r="Q48" s="2"/>
      <c r="R48" s="34"/>
      <c r="T48" s="10" t="s">
        <v>104</v>
      </c>
      <c r="U48" s="88">
        <v>1.2701499999999999</v>
      </c>
      <c r="W48" s="157">
        <v>42466</v>
      </c>
      <c r="X48" s="40">
        <v>80.94</v>
      </c>
      <c r="Y48" s="40">
        <v>81.489999999999995</v>
      </c>
      <c r="Z48" s="40">
        <v>79.52</v>
      </c>
      <c r="AA48" s="40">
        <v>81.150000000000006</v>
      </c>
      <c r="AB48" s="95">
        <v>1065600</v>
      </c>
      <c r="AC48" s="40">
        <v>80.61</v>
      </c>
      <c r="AD48" s="2">
        <f t="shared" si="1"/>
        <v>1.9699999999999989</v>
      </c>
      <c r="AE48" s="138">
        <f t="shared" si="2"/>
        <v>-6.198859409868307E-4</v>
      </c>
    </row>
    <row r="49" spans="15:31" x14ac:dyDescent="0.25">
      <c r="O49" s="83">
        <v>1.04</v>
      </c>
      <c r="P49" s="83">
        <f t="shared" si="3"/>
        <v>87.453600000000009</v>
      </c>
      <c r="Q49" s="2"/>
      <c r="R49" s="34"/>
      <c r="T49" s="10" t="s">
        <v>124</v>
      </c>
      <c r="U49" s="88" t="s">
        <v>244</v>
      </c>
      <c r="W49" s="157">
        <v>42465</v>
      </c>
      <c r="X49" s="40">
        <v>81.75</v>
      </c>
      <c r="Y49" s="40">
        <v>82.11</v>
      </c>
      <c r="Z49" s="40">
        <v>80.819999999999993</v>
      </c>
      <c r="AA49" s="40">
        <v>81.2</v>
      </c>
      <c r="AB49" s="95">
        <v>1119600</v>
      </c>
      <c r="AC49" s="40">
        <v>80.66</v>
      </c>
      <c r="AD49" s="2">
        <f t="shared" si="1"/>
        <v>1.2900000000000063</v>
      </c>
      <c r="AE49" s="138">
        <f t="shared" si="2"/>
        <v>-1.5621186233829687E-2</v>
      </c>
    </row>
    <row r="50" spans="15:31" x14ac:dyDescent="0.25">
      <c r="O50" s="83">
        <v>1.03</v>
      </c>
      <c r="P50" s="83">
        <f t="shared" si="3"/>
        <v>86.612700000000004</v>
      </c>
      <c r="Q50" s="2"/>
      <c r="R50" s="34"/>
      <c r="T50" s="10"/>
      <c r="U50" s="88"/>
      <c r="W50" s="157">
        <v>42464</v>
      </c>
      <c r="X50" s="40">
        <v>83.13</v>
      </c>
      <c r="Y50" s="40">
        <v>84.09</v>
      </c>
      <c r="Z50" s="40">
        <v>82.42</v>
      </c>
      <c r="AA50" s="40">
        <v>82.49</v>
      </c>
      <c r="AB50" s="95">
        <v>935200</v>
      </c>
      <c r="AC50" s="40">
        <v>81.94</v>
      </c>
      <c r="AD50" s="2">
        <f t="shared" si="1"/>
        <v>1.6700000000000017</v>
      </c>
      <c r="AE50" s="138">
        <f t="shared" si="2"/>
        <v>-5.8238291676777632E-3</v>
      </c>
    </row>
    <row r="51" spans="15:31" x14ac:dyDescent="0.25">
      <c r="O51" s="83">
        <v>1.02</v>
      </c>
      <c r="P51" s="83">
        <f t="shared" si="3"/>
        <v>85.771799999999999</v>
      </c>
      <c r="Q51" s="2"/>
      <c r="R51" s="34"/>
      <c r="T51" s="10" t="s">
        <v>106</v>
      </c>
      <c r="U51" s="88" t="s">
        <v>370</v>
      </c>
      <c r="W51" s="157">
        <v>42461</v>
      </c>
      <c r="X51" s="40">
        <v>82.43</v>
      </c>
      <c r="Y51" s="40">
        <v>83.45</v>
      </c>
      <c r="Z51" s="40">
        <v>81.84</v>
      </c>
      <c r="AA51" s="40">
        <v>82.97</v>
      </c>
      <c r="AB51" s="95">
        <v>1391700</v>
      </c>
      <c r="AC51" s="40">
        <v>82.42</v>
      </c>
      <c r="AD51" s="2">
        <f t="shared" si="1"/>
        <v>1.6099999999999994</v>
      </c>
      <c r="AE51" s="138">
        <f t="shared" si="2"/>
        <v>-3.3857315598548876E-3</v>
      </c>
    </row>
    <row r="52" spans="15:31" x14ac:dyDescent="0.25">
      <c r="O52" s="83">
        <v>1.01</v>
      </c>
      <c r="P52" s="83">
        <f t="shared" si="3"/>
        <v>84.930900000000008</v>
      </c>
      <c r="Q52" s="2"/>
      <c r="R52" s="34"/>
      <c r="T52" s="10" t="s">
        <v>107</v>
      </c>
      <c r="U52" s="88" t="s">
        <v>287</v>
      </c>
      <c r="W52" s="157">
        <v>42460</v>
      </c>
      <c r="X52" s="40">
        <v>84.41</v>
      </c>
      <c r="Y52" s="40">
        <v>84.41</v>
      </c>
      <c r="Z52" s="40">
        <v>83.15</v>
      </c>
      <c r="AA52" s="40">
        <v>83.25</v>
      </c>
      <c r="AB52" s="95">
        <v>1576100</v>
      </c>
      <c r="AC52" s="40">
        <v>82.7</v>
      </c>
      <c r="AD52" s="2">
        <f t="shared" si="1"/>
        <v>1.2599999999999909</v>
      </c>
      <c r="AE52" s="138">
        <f t="shared" si="2"/>
        <v>-1.7698063903076267E-2</v>
      </c>
    </row>
    <row r="53" spans="15:31" x14ac:dyDescent="0.25">
      <c r="O53" s="83">
        <v>1</v>
      </c>
      <c r="P53" s="83">
        <f t="shared" si="3"/>
        <v>84.09</v>
      </c>
      <c r="Q53" s="2"/>
      <c r="R53" s="34"/>
      <c r="T53" s="10" t="s">
        <v>108</v>
      </c>
      <c r="U53" s="90">
        <v>1817590</v>
      </c>
      <c r="W53" s="157">
        <v>42459</v>
      </c>
      <c r="X53" s="40">
        <v>83.32</v>
      </c>
      <c r="Y53" s="40">
        <v>86.66</v>
      </c>
      <c r="Z53" s="40">
        <v>83.24</v>
      </c>
      <c r="AA53" s="40">
        <v>84.75</v>
      </c>
      <c r="AB53" s="95">
        <v>1814900</v>
      </c>
      <c r="AC53" s="40">
        <v>84.19</v>
      </c>
      <c r="AD53" s="2">
        <f t="shared" si="1"/>
        <v>3.4200000000000017</v>
      </c>
      <c r="AE53" s="138">
        <f t="shared" si="2"/>
        <v>2.3586626139817657E-2</v>
      </c>
    </row>
    <row r="54" spans="15:31" x14ac:dyDescent="0.25">
      <c r="O54" s="83">
        <v>0.99</v>
      </c>
      <c r="P54" s="83">
        <f t="shared" si="3"/>
        <v>83.249099999999999</v>
      </c>
      <c r="Q54" s="2"/>
      <c r="R54" s="34"/>
      <c r="T54" s="10" t="s">
        <v>111</v>
      </c>
      <c r="U54" s="90">
        <v>1820280</v>
      </c>
      <c r="W54" s="157">
        <v>42458</v>
      </c>
      <c r="X54" s="40">
        <v>81.14</v>
      </c>
      <c r="Y54" s="40">
        <v>83.33</v>
      </c>
      <c r="Z54" s="40">
        <v>80.489999999999995</v>
      </c>
      <c r="AA54" s="40">
        <v>82.8</v>
      </c>
      <c r="AB54" s="95">
        <v>874900</v>
      </c>
      <c r="AC54" s="40">
        <v>82.25</v>
      </c>
      <c r="AD54" s="2">
        <f t="shared" si="1"/>
        <v>2.8400000000000034</v>
      </c>
      <c r="AE54" s="138">
        <f t="shared" si="2"/>
        <v>1.2806304642285493E-2</v>
      </c>
    </row>
    <row r="55" spans="15:31" x14ac:dyDescent="0.25">
      <c r="O55" s="83">
        <v>0.98</v>
      </c>
      <c r="P55" s="83">
        <f t="shared" si="3"/>
        <v>82.408200000000008</v>
      </c>
      <c r="Q55" s="2"/>
      <c r="R55" s="34"/>
      <c r="T55" s="10" t="s">
        <v>109</v>
      </c>
      <c r="U55" s="88" t="s">
        <v>371</v>
      </c>
      <c r="W55" s="157">
        <v>42457</v>
      </c>
      <c r="X55" s="40">
        <v>83.78</v>
      </c>
      <c r="Y55" s="40">
        <v>83.78</v>
      </c>
      <c r="Z55" s="40">
        <v>80.87</v>
      </c>
      <c r="AA55" s="40">
        <v>81.75</v>
      </c>
      <c r="AB55" s="95">
        <v>1539100</v>
      </c>
      <c r="AC55" s="40">
        <v>81.209999999999994</v>
      </c>
      <c r="AD55" s="2">
        <f t="shared" si="1"/>
        <v>2.9099999999999966</v>
      </c>
      <c r="AE55" s="138">
        <f t="shared" si="2"/>
        <v>-2.520705797623346E-2</v>
      </c>
    </row>
    <row r="56" spans="15:31" x14ac:dyDescent="0.25">
      <c r="O56" s="83">
        <v>0.97</v>
      </c>
      <c r="P56" s="83">
        <f t="shared" si="3"/>
        <v>81.567300000000003</v>
      </c>
      <c r="T56" s="10" t="s">
        <v>112</v>
      </c>
      <c r="U56" s="88">
        <v>15.87</v>
      </c>
      <c r="W56" s="157">
        <v>42453</v>
      </c>
      <c r="X56" s="40">
        <v>82.19</v>
      </c>
      <c r="Y56" s="40">
        <v>83.92</v>
      </c>
      <c r="Z56" s="40">
        <v>81.400000000000006</v>
      </c>
      <c r="AA56" s="40">
        <v>83.87</v>
      </c>
      <c r="AB56" s="95">
        <v>640200</v>
      </c>
      <c r="AC56" s="40">
        <v>83.31</v>
      </c>
      <c r="AD56" s="2">
        <f t="shared" si="1"/>
        <v>2.519999999999996</v>
      </c>
      <c r="AE56" s="138">
        <f t="shared" si="2"/>
        <v>1.2149192078726667E-2</v>
      </c>
    </row>
    <row r="57" spans="15:31" x14ac:dyDescent="0.25">
      <c r="O57" s="83">
        <v>0.96</v>
      </c>
      <c r="P57" s="83">
        <f t="shared" si="3"/>
        <v>80.726399999999998</v>
      </c>
      <c r="T57" s="10" t="s">
        <v>113</v>
      </c>
      <c r="U57" s="88">
        <v>5.39</v>
      </c>
      <c r="W57" s="157">
        <v>42452</v>
      </c>
      <c r="X57" s="40">
        <v>84.37</v>
      </c>
      <c r="Y57" s="40">
        <v>84.54</v>
      </c>
      <c r="Z57" s="40">
        <v>82.74</v>
      </c>
      <c r="AA57" s="40">
        <v>82.86</v>
      </c>
      <c r="AB57" s="95">
        <v>1101200</v>
      </c>
      <c r="AC57" s="40">
        <v>82.31</v>
      </c>
      <c r="AD57" s="2">
        <f t="shared" si="1"/>
        <v>1.8000000000000114</v>
      </c>
      <c r="AE57" s="138">
        <f t="shared" si="2"/>
        <v>-1.7076665870551566E-2</v>
      </c>
    </row>
    <row r="58" spans="15:31" x14ac:dyDescent="0.25">
      <c r="O58" s="83">
        <v>0.95</v>
      </c>
      <c r="P58" s="83">
        <f t="shared" si="3"/>
        <v>79.885499999999993</v>
      </c>
      <c r="T58" s="10" t="s">
        <v>110</v>
      </c>
      <c r="U58" s="88" t="s">
        <v>372</v>
      </c>
      <c r="W58" s="157">
        <v>42451</v>
      </c>
      <c r="X58" s="40">
        <v>83.37</v>
      </c>
      <c r="Y58" s="40">
        <v>85.25</v>
      </c>
      <c r="Z58" s="40">
        <v>83.27</v>
      </c>
      <c r="AA58" s="40">
        <v>84.3</v>
      </c>
      <c r="AB58" s="95">
        <v>1808700</v>
      </c>
      <c r="AC58" s="40">
        <v>83.74</v>
      </c>
      <c r="AD58" s="2">
        <f t="shared" si="1"/>
        <v>1.980000000000004</v>
      </c>
      <c r="AE58" s="138">
        <f t="shared" si="2"/>
        <v>3.1145184475322996E-3</v>
      </c>
    </row>
    <row r="59" spans="15:31" x14ac:dyDescent="0.25">
      <c r="O59" s="83">
        <v>0.94</v>
      </c>
      <c r="P59" s="83">
        <f t="shared" si="3"/>
        <v>79.044600000000003</v>
      </c>
      <c r="W59" s="157">
        <v>42450</v>
      </c>
      <c r="X59" s="40">
        <v>83.74</v>
      </c>
      <c r="Y59" s="40">
        <v>85.24</v>
      </c>
      <c r="Z59" s="40">
        <v>83.23</v>
      </c>
      <c r="AA59" s="40">
        <v>84.04</v>
      </c>
      <c r="AB59" s="95">
        <v>1019800</v>
      </c>
      <c r="AC59" s="40">
        <v>83.48</v>
      </c>
      <c r="AD59" s="2">
        <f t="shared" si="1"/>
        <v>2.0099999999999909</v>
      </c>
      <c r="AE59" s="138">
        <f t="shared" si="2"/>
        <v>2.3963575365448797E-4</v>
      </c>
    </row>
    <row r="60" spans="15:31" x14ac:dyDescent="0.25">
      <c r="O60" s="83">
        <v>0.93</v>
      </c>
      <c r="P60" s="83">
        <f t="shared" si="3"/>
        <v>78.203700000000012</v>
      </c>
      <c r="W60" s="157">
        <v>42447</v>
      </c>
      <c r="X60" s="40">
        <v>83.11</v>
      </c>
      <c r="Y60" s="40">
        <v>84.57</v>
      </c>
      <c r="Z60" s="40">
        <v>83.11</v>
      </c>
      <c r="AA60" s="40">
        <v>84.02</v>
      </c>
      <c r="AB60" s="95">
        <v>3346500</v>
      </c>
      <c r="AC60" s="40">
        <v>83.46</v>
      </c>
      <c r="AD60" s="2">
        <f t="shared" si="1"/>
        <v>1.4599999999999937</v>
      </c>
      <c r="AE60" s="138">
        <f t="shared" si="2"/>
        <v>1.4711246200607819E-2</v>
      </c>
    </row>
    <row r="61" spans="15:31" x14ac:dyDescent="0.25">
      <c r="O61" s="83">
        <v>0.92</v>
      </c>
      <c r="P61" s="83">
        <f t="shared" si="3"/>
        <v>77.362800000000007</v>
      </c>
      <c r="W61" s="157">
        <v>42446</v>
      </c>
      <c r="X61" s="40">
        <v>80.97</v>
      </c>
      <c r="Y61" s="40">
        <v>82.99</v>
      </c>
      <c r="Z61" s="40">
        <v>80.290000000000006</v>
      </c>
      <c r="AA61" s="40">
        <v>82.8</v>
      </c>
      <c r="AB61" s="95">
        <v>1670500</v>
      </c>
      <c r="AC61" s="40">
        <v>82.25</v>
      </c>
      <c r="AD61" s="2">
        <f t="shared" si="1"/>
        <v>2.6999999999999886</v>
      </c>
      <c r="AE61" s="138">
        <f t="shared" si="2"/>
        <v>2.2374145431945269E-2</v>
      </c>
    </row>
    <row r="62" spans="15:31" x14ac:dyDescent="0.25">
      <c r="O62" s="83">
        <v>0.91</v>
      </c>
      <c r="P62" s="83">
        <f t="shared" si="3"/>
        <v>76.521900000000002</v>
      </c>
      <c r="W62" s="157">
        <v>42445</v>
      </c>
      <c r="X62" s="40">
        <v>78.599999999999994</v>
      </c>
      <c r="Y62" s="40">
        <v>81.41</v>
      </c>
      <c r="Z62" s="40">
        <v>77.58</v>
      </c>
      <c r="AA62" s="40">
        <v>80.989999999999995</v>
      </c>
      <c r="AB62" s="95">
        <v>1461000</v>
      </c>
      <c r="AC62" s="40">
        <v>80.45</v>
      </c>
      <c r="AD62" s="2">
        <f t="shared" si="1"/>
        <v>3.8299999999999983</v>
      </c>
      <c r="AE62" s="138">
        <f t="shared" si="2"/>
        <v>2.5101936799184488E-2</v>
      </c>
    </row>
    <row r="63" spans="15:31" x14ac:dyDescent="0.25">
      <c r="O63" s="83">
        <v>0.9</v>
      </c>
      <c r="P63" s="83">
        <f t="shared" si="3"/>
        <v>75.681000000000012</v>
      </c>
      <c r="W63" s="157">
        <v>42444</v>
      </c>
      <c r="X63" s="40">
        <v>78.27</v>
      </c>
      <c r="Y63" s="40">
        <v>79.09</v>
      </c>
      <c r="Z63" s="40">
        <v>77.3</v>
      </c>
      <c r="AA63" s="40">
        <v>79</v>
      </c>
      <c r="AB63" s="95">
        <v>987200</v>
      </c>
      <c r="AC63" s="40">
        <v>78.48</v>
      </c>
      <c r="AD63" s="2">
        <f t="shared" si="1"/>
        <v>1.7900000000000063</v>
      </c>
      <c r="AE63" s="138">
        <f t="shared" si="2"/>
        <v>3.8240917782017547E-4</v>
      </c>
    </row>
    <row r="64" spans="15:31" x14ac:dyDescent="0.25">
      <c r="W64" s="157">
        <v>42443</v>
      </c>
      <c r="X64" s="40">
        <v>78.31</v>
      </c>
      <c r="Y64" s="40">
        <v>80.040000000000006</v>
      </c>
      <c r="Z64" s="40">
        <v>78.239999999999995</v>
      </c>
      <c r="AA64" s="40">
        <v>78.97</v>
      </c>
      <c r="AB64" s="95">
        <v>1538100</v>
      </c>
      <c r="AC64" s="40">
        <v>78.45</v>
      </c>
      <c r="AD64" s="2">
        <f t="shared" si="1"/>
        <v>1.8000000000000114</v>
      </c>
      <c r="AE64" s="138">
        <f t="shared" si="2"/>
        <v>-5.0961905975277499E-4</v>
      </c>
    </row>
    <row r="65" spans="23:31" x14ac:dyDescent="0.25">
      <c r="W65" s="157">
        <v>42440</v>
      </c>
      <c r="X65" s="40">
        <v>76.67</v>
      </c>
      <c r="Y65" s="40">
        <v>79.31</v>
      </c>
      <c r="Z65" s="40">
        <v>76.209999999999994</v>
      </c>
      <c r="AA65" s="40">
        <v>79.010000000000005</v>
      </c>
      <c r="AB65" s="95">
        <v>1851400</v>
      </c>
      <c r="AC65" s="40">
        <v>78.489999999999995</v>
      </c>
      <c r="AD65" s="2">
        <f t="shared" si="1"/>
        <v>3.1000000000000085</v>
      </c>
      <c r="AE65" s="138">
        <f t="shared" si="2"/>
        <v>4.291788466648927E-2</v>
      </c>
    </row>
    <row r="66" spans="23:31" x14ac:dyDescent="0.25">
      <c r="W66" s="157">
        <v>42439</v>
      </c>
      <c r="X66" s="40">
        <v>76.86</v>
      </c>
      <c r="Y66" s="40">
        <v>77.05</v>
      </c>
      <c r="Z66" s="40">
        <v>74.7</v>
      </c>
      <c r="AA66" s="40">
        <v>75.760000000000005</v>
      </c>
      <c r="AB66" s="95">
        <v>2232000</v>
      </c>
      <c r="AC66" s="40">
        <v>75.260000000000005</v>
      </c>
      <c r="AD66" s="2">
        <f t="shared" si="1"/>
        <v>2.3499999999999943</v>
      </c>
      <c r="AE66" s="138">
        <f t="shared" si="2"/>
        <v>1.3289036544850141E-4</v>
      </c>
    </row>
    <row r="67" spans="23:31" x14ac:dyDescent="0.25">
      <c r="W67" s="157">
        <v>42438</v>
      </c>
      <c r="X67" s="40">
        <v>76.97</v>
      </c>
      <c r="Y67" s="40">
        <v>77.5</v>
      </c>
      <c r="Z67" s="40">
        <v>75.27</v>
      </c>
      <c r="AA67" s="40">
        <v>75.75</v>
      </c>
      <c r="AB67" s="95">
        <v>2479000</v>
      </c>
      <c r="AC67" s="40">
        <v>75.25</v>
      </c>
      <c r="AD67" s="2">
        <f>Y67-Z67</f>
        <v>2.230000000000004</v>
      </c>
      <c r="AE67" s="138">
        <f>AC67/AC68-1</f>
        <v>-7.9103493737638919E-3</v>
      </c>
    </row>
    <row r="68" spans="23:31" x14ac:dyDescent="0.25">
      <c r="W68" s="157">
        <v>42437</v>
      </c>
      <c r="X68" s="40">
        <v>79.37</v>
      </c>
      <c r="Y68" s="40">
        <v>79.72</v>
      </c>
      <c r="Z68" s="40">
        <v>75.959999999999994</v>
      </c>
      <c r="AA68" s="40">
        <v>76.36</v>
      </c>
      <c r="AB68" s="95">
        <v>5996200</v>
      </c>
      <c r="AC68" s="40">
        <v>75.849999999999994</v>
      </c>
      <c r="AD68" s="2">
        <f>Y68-Z68</f>
        <v>3.7600000000000051</v>
      </c>
      <c r="AE68" s="138" t="e">
        <f>AC68/AC69-1</f>
        <v>#DIV/0!</v>
      </c>
    </row>
    <row r="69" spans="23:31" x14ac:dyDescent="0.25">
      <c r="W69" s="157" t="s">
        <v>123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9" priority="25">
      <formula>F24&gt;0</formula>
    </cfRule>
    <cfRule type="expression" dxfId="188" priority="26">
      <formula>F24&lt;0</formula>
    </cfRule>
  </conditionalFormatting>
  <conditionalFormatting sqref="H21:H27">
    <cfRule type="expression" dxfId="187" priority="19">
      <formula>H21&gt;0</formula>
    </cfRule>
    <cfRule type="expression" dxfId="186" priority="20">
      <formula>H21&lt;0</formula>
    </cfRule>
  </conditionalFormatting>
  <conditionalFormatting sqref="F21:F23">
    <cfRule type="expression" dxfId="185" priority="5">
      <formula>F21&gt;0</formula>
    </cfRule>
    <cfRule type="expression" dxfId="184" priority="6">
      <formula>F21&lt;0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H31" sqref="H31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70</v>
      </c>
      <c r="T2" s="1"/>
      <c r="W2" s="133">
        <v>42530</v>
      </c>
      <c r="X2" s="10">
        <v>24.28</v>
      </c>
      <c r="Y2" s="10">
        <v>24.3</v>
      </c>
      <c r="Z2" s="10">
        <v>22.61</v>
      </c>
      <c r="AA2" s="10">
        <v>22.66</v>
      </c>
      <c r="AB2" s="95">
        <v>6278100</v>
      </c>
      <c r="AC2" s="10">
        <v>22.66</v>
      </c>
      <c r="AD2" s="2">
        <f>Y2-Z2</f>
        <v>1.6900000000000013</v>
      </c>
      <c r="AE2" s="138">
        <f>AC2/AC3-1</f>
        <v>-1.7771998266146505E-2</v>
      </c>
      <c r="AP2" t="s">
        <v>171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21.205857142856985</v>
      </c>
      <c r="W3" s="133">
        <v>42529</v>
      </c>
      <c r="X3" s="10">
        <v>23.37</v>
      </c>
      <c r="Y3" s="10">
        <v>24.77</v>
      </c>
      <c r="Z3" s="10">
        <v>22.81</v>
      </c>
      <c r="AA3" s="10">
        <v>23.07</v>
      </c>
      <c r="AB3" s="95">
        <v>9527700</v>
      </c>
      <c r="AC3" s="10">
        <v>23.07</v>
      </c>
      <c r="AD3" s="2">
        <f t="shared" ref="AD3:AD66" si="2">Y3-Z3</f>
        <v>1.9600000000000009</v>
      </c>
      <c r="AE3" s="138">
        <f t="shared" ref="AE3:AE66" si="3">AC3/AC4-1</f>
        <v>-9.4461142121081698E-3</v>
      </c>
      <c r="AI3" t="s">
        <v>179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21.23</v>
      </c>
      <c r="T4" s="1"/>
      <c r="W4" s="133">
        <v>42528</v>
      </c>
      <c r="X4" s="10">
        <v>23.89</v>
      </c>
      <c r="Y4" s="10">
        <v>24.08</v>
      </c>
      <c r="Z4" s="10">
        <v>22.65</v>
      </c>
      <c r="AA4" s="10">
        <v>23.29</v>
      </c>
      <c r="AB4" s="95">
        <v>6864400</v>
      </c>
      <c r="AC4" s="10">
        <v>23.29</v>
      </c>
      <c r="AD4" s="2">
        <f t="shared" si="2"/>
        <v>1.4299999999999997</v>
      </c>
      <c r="AE4" s="138">
        <f t="shared" si="3"/>
        <v>-2.8368794326241176E-2</v>
      </c>
      <c r="AI4" t="s">
        <v>180</v>
      </c>
      <c r="AJ4">
        <v>-150</v>
      </c>
      <c r="AK4" t="s">
        <v>175</v>
      </c>
      <c r="AL4" t="s">
        <v>175</v>
      </c>
      <c r="AO4" s="246">
        <v>-4582.42</v>
      </c>
      <c r="AP4" t="s">
        <v>175</v>
      </c>
      <c r="AQ4" t="s">
        <v>175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1486.1000000000001</v>
      </c>
      <c r="W5" s="133">
        <v>42527</v>
      </c>
      <c r="X5" s="10">
        <v>21.6</v>
      </c>
      <c r="Y5" s="10">
        <v>23.98</v>
      </c>
      <c r="Z5" s="10">
        <v>21.57</v>
      </c>
      <c r="AA5" s="10">
        <v>23.97</v>
      </c>
      <c r="AB5" s="95">
        <v>5338900</v>
      </c>
      <c r="AC5" s="10">
        <v>23.97</v>
      </c>
      <c r="AD5" s="2">
        <f t="shared" si="2"/>
        <v>2.41</v>
      </c>
      <c r="AE5" s="138">
        <f t="shared" si="3"/>
        <v>0.10767097966728278</v>
      </c>
      <c r="AI5" t="s">
        <v>183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1484.4099999999889</v>
      </c>
      <c r="W6" s="133">
        <v>42524</v>
      </c>
      <c r="X6" s="10">
        <v>21.5</v>
      </c>
      <c r="Y6" s="10">
        <v>22.32</v>
      </c>
      <c r="Z6" s="10">
        <v>21.25</v>
      </c>
      <c r="AA6" s="10">
        <v>21.64</v>
      </c>
      <c r="AB6" s="95">
        <v>2129800</v>
      </c>
      <c r="AC6" s="10">
        <v>21.64</v>
      </c>
      <c r="AD6" s="2">
        <f t="shared" si="2"/>
        <v>1.0700000000000003</v>
      </c>
      <c r="AE6" s="138">
        <f t="shared" si="3"/>
        <v>-2.7649769585252892E-3</v>
      </c>
      <c r="AI6" t="s">
        <v>177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205</v>
      </c>
      <c r="Q7" s="2">
        <f>Q10+Q8</f>
        <v>1.6900000000111959</v>
      </c>
      <c r="R7" s="165"/>
      <c r="W7" s="133">
        <v>42523</v>
      </c>
      <c r="X7" s="10">
        <v>21.43</v>
      </c>
      <c r="Y7" s="10">
        <v>21.87</v>
      </c>
      <c r="Z7" s="10">
        <v>21.15</v>
      </c>
      <c r="AA7" s="10">
        <v>21.7</v>
      </c>
      <c r="AB7" s="95">
        <v>2496200</v>
      </c>
      <c r="AC7" s="10">
        <v>21.7</v>
      </c>
      <c r="AD7" s="2">
        <f t="shared" si="2"/>
        <v>0.72000000000000242</v>
      </c>
      <c r="AE7" s="138">
        <f t="shared" si="3"/>
        <v>1.3545072396076607E-2</v>
      </c>
      <c r="AI7" t="s">
        <v>184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210</v>
      </c>
      <c r="P8" s="34"/>
      <c r="Q8" s="2">
        <f>K35+M35-F35+Q2*Q4</f>
        <v>1.6900000000111959</v>
      </c>
      <c r="W8" s="133">
        <v>42522</v>
      </c>
      <c r="X8" s="10">
        <v>22</v>
      </c>
      <c r="Y8" s="10">
        <v>22.44</v>
      </c>
      <c r="Z8" s="10">
        <v>21.31</v>
      </c>
      <c r="AA8" s="10">
        <v>21.41</v>
      </c>
      <c r="AB8" s="95">
        <v>4232800</v>
      </c>
      <c r="AC8" s="10">
        <v>21.41</v>
      </c>
      <c r="AD8" s="2">
        <f t="shared" si="2"/>
        <v>1.1300000000000026</v>
      </c>
      <c r="AE8" s="138">
        <f t="shared" si="3"/>
        <v>-4.376953997320232E-2</v>
      </c>
      <c r="AI8" t="s">
        <v>176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282</v>
      </c>
      <c r="Q9" s="138">
        <f>IF(Q2=0, 0, Q8/Q6)</f>
        <v>1.1384994711779147E-3</v>
      </c>
      <c r="W9" s="133">
        <v>42521</v>
      </c>
      <c r="X9" s="10">
        <v>22.3</v>
      </c>
      <c r="Y9" s="10">
        <v>23</v>
      </c>
      <c r="Z9" s="10">
        <v>22.22</v>
      </c>
      <c r="AA9" s="10">
        <v>22.39</v>
      </c>
      <c r="AB9" s="95">
        <v>3569000</v>
      </c>
      <c r="AC9" s="10">
        <v>22.39</v>
      </c>
      <c r="AD9" s="2">
        <f t="shared" si="2"/>
        <v>0.78000000000000114</v>
      </c>
      <c r="AE9" s="138">
        <f t="shared" si="3"/>
        <v>5.8400718778077731E-3</v>
      </c>
      <c r="AI9" t="s">
        <v>174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281</v>
      </c>
      <c r="P10" s="34"/>
      <c r="Q10" s="2">
        <f>M40</f>
        <v>0</v>
      </c>
      <c r="W10" s="133">
        <v>42517</v>
      </c>
      <c r="X10" s="10">
        <v>23.3</v>
      </c>
      <c r="Y10" s="10">
        <v>23.44</v>
      </c>
      <c r="Z10" s="10">
        <v>22.15</v>
      </c>
      <c r="AA10" s="10">
        <v>22.26</v>
      </c>
      <c r="AB10" s="95">
        <v>5603100</v>
      </c>
      <c r="AC10" s="10">
        <v>22.26</v>
      </c>
      <c r="AD10" s="2">
        <f t="shared" si="2"/>
        <v>1.2900000000000027</v>
      </c>
      <c r="AE10" s="138">
        <f t="shared" si="3"/>
        <v>-6.1946902654867242E-2</v>
      </c>
      <c r="AI10" t="s">
        <v>176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197</v>
      </c>
      <c r="P11" s="34"/>
      <c r="Q11" s="138">
        <f>IF(U58="N/A (N/A)", 0, VALUE(TRIM(CLEAN(MID(U58, FIND("(", U58)+1, 5)))))</f>
        <v>0</v>
      </c>
      <c r="W11" s="133">
        <v>42516</v>
      </c>
      <c r="X11" s="10">
        <v>24</v>
      </c>
      <c r="Y11" s="10">
        <v>24.19</v>
      </c>
      <c r="Z11" s="10">
        <v>23.25</v>
      </c>
      <c r="AA11" s="10">
        <v>23.73</v>
      </c>
      <c r="AB11" s="95">
        <v>3186200</v>
      </c>
      <c r="AC11" s="10">
        <v>23.73</v>
      </c>
      <c r="AD11" s="2">
        <f t="shared" si="2"/>
        <v>0.94000000000000128</v>
      </c>
      <c r="AE11" s="138">
        <f t="shared" si="3"/>
        <v>-1.4125467386788548E-2</v>
      </c>
      <c r="AI11" t="s">
        <v>174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8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42515</v>
      </c>
      <c r="X12" s="10">
        <v>24.33</v>
      </c>
      <c r="Y12" s="10">
        <v>24.49</v>
      </c>
      <c r="Z12" s="10">
        <v>23.2</v>
      </c>
      <c r="AA12" s="10">
        <v>24.07</v>
      </c>
      <c r="AB12" s="95">
        <v>4402800</v>
      </c>
      <c r="AC12" s="10">
        <v>24.07</v>
      </c>
      <c r="AD12" s="2">
        <f t="shared" si="2"/>
        <v>1.2899999999999991</v>
      </c>
      <c r="AE12" s="138">
        <f t="shared" si="3"/>
        <v>1.3900589721988377E-2</v>
      </c>
      <c r="AI12" t="s">
        <v>176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42514</v>
      </c>
      <c r="X13" s="10">
        <v>24.1</v>
      </c>
      <c r="Y13" s="10">
        <v>25.2</v>
      </c>
      <c r="Z13" s="10">
        <v>23</v>
      </c>
      <c r="AA13" s="10">
        <v>23.74</v>
      </c>
      <c r="AB13" s="95">
        <v>9017500</v>
      </c>
      <c r="AC13" s="10">
        <v>23.74</v>
      </c>
      <c r="AD13" s="2">
        <f t="shared" si="2"/>
        <v>2.1999999999999993</v>
      </c>
      <c r="AE13" s="138">
        <f t="shared" si="3"/>
        <v>-1.2889812889812946E-2</v>
      </c>
      <c r="AI13" t="s">
        <v>174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42513</v>
      </c>
      <c r="X14" s="10">
        <v>21.95</v>
      </c>
      <c r="Y14" s="10">
        <v>24.36</v>
      </c>
      <c r="Z14" s="10">
        <v>21.86</v>
      </c>
      <c r="AA14" s="10">
        <v>24.05</v>
      </c>
      <c r="AB14" s="95">
        <v>8727000</v>
      </c>
      <c r="AC14" s="10">
        <v>24.05</v>
      </c>
      <c r="AD14" s="2">
        <f t="shared" si="2"/>
        <v>2.5</v>
      </c>
      <c r="AE14" s="138">
        <f t="shared" si="3"/>
        <v>9.6171376481312576E-2</v>
      </c>
      <c r="AI14" t="s">
        <v>185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42510</v>
      </c>
      <c r="X15" s="10">
        <v>20.45</v>
      </c>
      <c r="Y15" s="10">
        <v>22</v>
      </c>
      <c r="Z15" s="10">
        <v>20.329999999999998</v>
      </c>
      <c r="AA15" s="10">
        <v>21.94</v>
      </c>
      <c r="AB15" s="95">
        <v>5848900</v>
      </c>
      <c r="AC15" s="10">
        <v>21.94</v>
      </c>
      <c r="AD15" s="2">
        <f t="shared" si="2"/>
        <v>1.6700000000000017</v>
      </c>
      <c r="AE15" s="138">
        <f t="shared" si="3"/>
        <v>7.7074128620520321E-2</v>
      </c>
      <c r="AI15" t="s">
        <v>174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42509</v>
      </c>
      <c r="X16" s="10">
        <v>19.82</v>
      </c>
      <c r="Y16" s="10">
        <v>20.83</v>
      </c>
      <c r="Z16" s="10">
        <v>19.399999999999999</v>
      </c>
      <c r="AA16" s="10">
        <v>20.37</v>
      </c>
      <c r="AB16" s="95">
        <v>4414800</v>
      </c>
      <c r="AC16" s="10">
        <v>20.37</v>
      </c>
      <c r="AD16" s="2">
        <f t="shared" si="2"/>
        <v>1.4299999999999997</v>
      </c>
      <c r="AE16" s="138">
        <f t="shared" si="3"/>
        <v>1.8499999999999961E-2</v>
      </c>
      <c r="AI16" t="s">
        <v>185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42508</v>
      </c>
      <c r="X17" s="10">
        <v>20.34</v>
      </c>
      <c r="Y17" s="10">
        <v>21.2</v>
      </c>
      <c r="Z17" s="10">
        <v>19.87</v>
      </c>
      <c r="AA17" s="10">
        <v>20</v>
      </c>
      <c r="AB17" s="95">
        <v>5637900</v>
      </c>
      <c r="AC17" s="10">
        <v>20</v>
      </c>
      <c r="AD17" s="2">
        <f t="shared" si="2"/>
        <v>1.3299999999999983</v>
      </c>
      <c r="AE17" s="138">
        <f t="shared" si="3"/>
        <v>-2.4390243902439046E-2</v>
      </c>
      <c r="AI17" t="s">
        <v>174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42507</v>
      </c>
      <c r="X18" s="10">
        <v>20.18</v>
      </c>
      <c r="Y18" s="10">
        <v>20.87</v>
      </c>
      <c r="Z18" s="10">
        <v>19.809999999999999</v>
      </c>
      <c r="AA18" s="10">
        <v>20.5</v>
      </c>
      <c r="AB18" s="95">
        <v>4465400</v>
      </c>
      <c r="AC18" s="10">
        <v>20.5</v>
      </c>
      <c r="AD18" s="2">
        <f t="shared" si="2"/>
        <v>1.0600000000000023</v>
      </c>
      <c r="AE18" s="138">
        <f t="shared" si="3"/>
        <v>2.193419740777669E-2</v>
      </c>
      <c r="AI18" t="s">
        <v>181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42506</v>
      </c>
      <c r="X19" s="10">
        <v>20.2</v>
      </c>
      <c r="Y19" s="10">
        <v>20.66</v>
      </c>
      <c r="Z19" s="10">
        <v>19.82</v>
      </c>
      <c r="AA19" s="10">
        <v>20.059999999999999</v>
      </c>
      <c r="AB19" s="95">
        <v>4876300</v>
      </c>
      <c r="AC19" s="10">
        <v>20.059999999999999</v>
      </c>
      <c r="AD19" s="2">
        <f t="shared" si="2"/>
        <v>0.83999999999999986</v>
      </c>
      <c r="AE19" s="138">
        <f t="shared" si="3"/>
        <v>2.3469387755101989E-2</v>
      </c>
      <c r="AI19" t="s">
        <v>174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42503</v>
      </c>
      <c r="X20" s="10">
        <v>18.87</v>
      </c>
      <c r="Y20" s="10">
        <v>19.899999999999999</v>
      </c>
      <c r="Z20" s="10">
        <v>18.579999999999998</v>
      </c>
      <c r="AA20" s="10">
        <v>19.600000000000001</v>
      </c>
      <c r="AB20" s="95">
        <v>4927600</v>
      </c>
      <c r="AC20" s="10">
        <v>19.600000000000001</v>
      </c>
      <c r="AD20" s="2">
        <f t="shared" si="2"/>
        <v>1.3200000000000003</v>
      </c>
      <c r="AE20" s="138">
        <f t="shared" si="3"/>
        <v>3.5940803382663811E-2</v>
      </c>
      <c r="AI20" t="s">
        <v>182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42502</v>
      </c>
      <c r="X21" s="10">
        <v>19.25</v>
      </c>
      <c r="Y21" s="10">
        <v>20</v>
      </c>
      <c r="Z21" s="10">
        <v>17.88</v>
      </c>
      <c r="AA21" s="10">
        <v>18.920000000000002</v>
      </c>
      <c r="AB21" s="95">
        <v>9980500</v>
      </c>
      <c r="AC21" s="10">
        <v>18.920000000000002</v>
      </c>
      <c r="AD21" s="2">
        <f t="shared" si="2"/>
        <v>2.120000000000001</v>
      </c>
      <c r="AE21" s="138">
        <f t="shared" si="3"/>
        <v>1.2306046013911276E-2</v>
      </c>
      <c r="AI21" t="s">
        <v>174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42501</v>
      </c>
      <c r="X22" s="10">
        <v>18.010000000000002</v>
      </c>
      <c r="Y22" s="10">
        <v>20.72</v>
      </c>
      <c r="Z22" s="10">
        <v>18</v>
      </c>
      <c r="AA22" s="10">
        <v>18.690000000000001</v>
      </c>
      <c r="AB22" s="95">
        <v>15504700</v>
      </c>
      <c r="AC22" s="10">
        <v>18.690000000000001</v>
      </c>
      <c r="AD22" s="2">
        <f t="shared" si="2"/>
        <v>2.7199999999999989</v>
      </c>
      <c r="AE22" s="138">
        <f t="shared" si="3"/>
        <v>4.8821548821548877E-2</v>
      </c>
      <c r="AI22" t="s">
        <v>182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42500</v>
      </c>
      <c r="X23" s="10">
        <v>17.79</v>
      </c>
      <c r="Y23" s="10">
        <v>17.850000000000001</v>
      </c>
      <c r="Z23" s="10">
        <v>16.5</v>
      </c>
      <c r="AA23" s="10">
        <v>17.82</v>
      </c>
      <c r="AB23" s="95">
        <v>26889100</v>
      </c>
      <c r="AC23" s="10">
        <v>17.82</v>
      </c>
      <c r="AD23" s="2">
        <f t="shared" si="2"/>
        <v>1.3500000000000014</v>
      </c>
      <c r="AE23" s="138">
        <f t="shared" si="3"/>
        <v>-0.20835184362505554</v>
      </c>
      <c r="AI23" t="s">
        <v>174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42499</v>
      </c>
      <c r="X24" s="10">
        <v>22</v>
      </c>
      <c r="Y24" s="10">
        <v>22.64</v>
      </c>
      <c r="Z24" s="10">
        <v>21</v>
      </c>
      <c r="AA24" s="10">
        <v>22.51</v>
      </c>
      <c r="AB24" s="95">
        <v>8721200</v>
      </c>
      <c r="AC24" s="10">
        <v>22.51</v>
      </c>
      <c r="AD24" s="2">
        <f t="shared" si="2"/>
        <v>1.6400000000000006</v>
      </c>
      <c r="AE24" s="138">
        <f t="shared" si="3"/>
        <v>3.0677655677655791E-2</v>
      </c>
      <c r="AI24" t="s">
        <v>186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42496</v>
      </c>
      <c r="X25" s="10">
        <v>21.08</v>
      </c>
      <c r="Y25" s="10">
        <v>22.75</v>
      </c>
      <c r="Z25" s="10">
        <v>20.81</v>
      </c>
      <c r="AA25" s="10">
        <v>21.84</v>
      </c>
      <c r="AB25" s="95">
        <v>9406800</v>
      </c>
      <c r="AC25" s="10">
        <v>21.84</v>
      </c>
      <c r="AD25" s="2">
        <f t="shared" si="2"/>
        <v>1.9400000000000013</v>
      </c>
      <c r="AE25" s="138">
        <f t="shared" si="3"/>
        <v>7.844946931241159E-3</v>
      </c>
      <c r="AI25" t="s">
        <v>174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42495</v>
      </c>
      <c r="X26" s="10">
        <v>24.35</v>
      </c>
      <c r="Y26" s="10">
        <v>25</v>
      </c>
      <c r="Z26" s="10">
        <v>21.27</v>
      </c>
      <c r="AA26" s="10">
        <v>21.67</v>
      </c>
      <c r="AB26" s="95">
        <v>12420500</v>
      </c>
      <c r="AC26" s="10">
        <v>21.67</v>
      </c>
      <c r="AD26" s="2">
        <f t="shared" si="2"/>
        <v>3.7300000000000004</v>
      </c>
      <c r="AE26" s="138">
        <f t="shared" si="3"/>
        <v>-8.3720930232558E-2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42494</v>
      </c>
      <c r="X27" s="10">
        <v>26.74</v>
      </c>
      <c r="Y27" s="10">
        <v>27.78</v>
      </c>
      <c r="Z27" s="10">
        <v>23.01</v>
      </c>
      <c r="AA27" s="10">
        <v>23.65</v>
      </c>
      <c r="AB27" s="95">
        <v>10459800</v>
      </c>
      <c r="AC27" s="10">
        <v>23.65</v>
      </c>
      <c r="AD27" s="2">
        <f t="shared" si="2"/>
        <v>4.7699999999999996</v>
      </c>
      <c r="AE27" s="138">
        <f t="shared" si="3"/>
        <v>-0.10586011342155011</v>
      </c>
    </row>
    <row r="28" spans="2:43" x14ac:dyDescent="0.25">
      <c r="B28" s="1">
        <v>42531</v>
      </c>
      <c r="C28" s="4">
        <v>70</v>
      </c>
      <c r="D28" s="3">
        <v>21.65</v>
      </c>
      <c r="E28" s="3">
        <v>0</v>
      </c>
      <c r="F28" s="3">
        <f t="shared" si="4"/>
        <v>1515.5</v>
      </c>
      <c r="W28" s="133">
        <v>42493</v>
      </c>
      <c r="X28" s="10">
        <v>29.8</v>
      </c>
      <c r="Y28" s="10">
        <v>29.95</v>
      </c>
      <c r="Z28" s="10">
        <v>26.28</v>
      </c>
      <c r="AA28" s="10">
        <v>26.45</v>
      </c>
      <c r="AB28" s="95">
        <v>8300700</v>
      </c>
      <c r="AC28" s="10">
        <v>26.45</v>
      </c>
      <c r="AD28" s="2">
        <f t="shared" si="2"/>
        <v>3.6699999999999982</v>
      </c>
      <c r="AE28" s="138">
        <f t="shared" si="3"/>
        <v>-0.10490693739424706</v>
      </c>
    </row>
    <row r="29" spans="2:43" x14ac:dyDescent="0.25">
      <c r="W29" s="133">
        <v>42492</v>
      </c>
      <c r="X29" s="10">
        <v>30.05</v>
      </c>
      <c r="Y29" s="10">
        <v>30.25</v>
      </c>
      <c r="Z29" s="10">
        <v>28.35</v>
      </c>
      <c r="AA29" s="10">
        <v>29.55</v>
      </c>
      <c r="AB29" s="95">
        <v>4675500</v>
      </c>
      <c r="AC29" s="10">
        <v>29.55</v>
      </c>
      <c r="AD29" s="2">
        <f t="shared" si="2"/>
        <v>1.8999999999999986</v>
      </c>
      <c r="AE29" s="138">
        <f t="shared" si="3"/>
        <v>-2.5395778364116106E-2</v>
      </c>
    </row>
    <row r="30" spans="2:43" x14ac:dyDescent="0.25">
      <c r="W30" s="133">
        <v>42489</v>
      </c>
      <c r="X30" s="10">
        <v>32.68</v>
      </c>
      <c r="Y30" s="10">
        <v>33.15</v>
      </c>
      <c r="Z30" s="10">
        <v>29.4</v>
      </c>
      <c r="AA30" s="10">
        <v>30.32</v>
      </c>
      <c r="AB30" s="95">
        <v>6037000</v>
      </c>
      <c r="AC30" s="10">
        <v>30.32</v>
      </c>
      <c r="AD30" s="2">
        <f t="shared" si="2"/>
        <v>3.75</v>
      </c>
      <c r="AE30" s="138">
        <f t="shared" si="3"/>
        <v>-5.9553349875930528E-2</v>
      </c>
    </row>
    <row r="31" spans="2:43" x14ac:dyDescent="0.25">
      <c r="W31" s="133">
        <v>42488</v>
      </c>
      <c r="X31" s="10">
        <v>32.99</v>
      </c>
      <c r="Y31" s="10">
        <v>34.17</v>
      </c>
      <c r="Z31" s="10">
        <v>32</v>
      </c>
      <c r="AA31" s="10">
        <v>32.24</v>
      </c>
      <c r="AB31" s="95">
        <v>3251600</v>
      </c>
      <c r="AC31" s="10">
        <v>32.24</v>
      </c>
      <c r="AD31" s="2">
        <f t="shared" si="2"/>
        <v>2.1700000000000017</v>
      </c>
      <c r="AE31" s="138">
        <f t="shared" si="3"/>
        <v>-3.212248574001797E-2</v>
      </c>
    </row>
    <row r="32" spans="2:43" x14ac:dyDescent="0.25">
      <c r="W32" s="133">
        <v>42487</v>
      </c>
      <c r="X32" s="10">
        <v>32.99</v>
      </c>
      <c r="Y32" s="10">
        <v>34.44</v>
      </c>
      <c r="Z32" s="10">
        <v>32.82</v>
      </c>
      <c r="AA32" s="10">
        <v>33.31</v>
      </c>
      <c r="AB32" s="95">
        <v>4894500</v>
      </c>
      <c r="AC32" s="10">
        <v>33.31</v>
      </c>
      <c r="AD32" s="2">
        <f t="shared" si="2"/>
        <v>1.6199999999999974</v>
      </c>
      <c r="AE32" s="138">
        <f t="shared" si="3"/>
        <v>9.3939393939395099E-3</v>
      </c>
    </row>
    <row r="33" spans="1:31" x14ac:dyDescent="0.25">
      <c r="W33" s="133">
        <v>42486</v>
      </c>
      <c r="X33" s="10">
        <v>31.56</v>
      </c>
      <c r="Y33" s="10">
        <v>33.6</v>
      </c>
      <c r="Z33" s="10">
        <v>31.5</v>
      </c>
      <c r="AA33" s="10">
        <v>33</v>
      </c>
      <c r="AB33" s="95">
        <v>3681900</v>
      </c>
      <c r="AC33" s="10">
        <v>33</v>
      </c>
      <c r="AD33" s="2">
        <f t="shared" si="2"/>
        <v>2.1000000000000014</v>
      </c>
      <c r="AE33" s="138">
        <f t="shared" si="3"/>
        <v>5.8370750481077538E-2</v>
      </c>
    </row>
    <row r="34" spans="1:31" x14ac:dyDescent="0.25">
      <c r="W34" s="133">
        <v>42485</v>
      </c>
      <c r="X34" s="10">
        <v>33</v>
      </c>
      <c r="Y34" s="10">
        <v>33.94</v>
      </c>
      <c r="Z34" s="10">
        <v>30.71</v>
      </c>
      <c r="AA34" s="10">
        <v>31.18</v>
      </c>
      <c r="AB34" s="95">
        <v>6967000</v>
      </c>
      <c r="AC34" s="10">
        <v>31.18</v>
      </c>
      <c r="AD34" s="2">
        <f t="shared" si="2"/>
        <v>3.2299999999999969</v>
      </c>
      <c r="AE34" s="138">
        <f t="shared" si="3"/>
        <v>-6.4787042591481825E-2</v>
      </c>
    </row>
    <row r="35" spans="1:31" x14ac:dyDescent="0.25">
      <c r="A35" s="32" t="s">
        <v>81</v>
      </c>
      <c r="B35" s="14"/>
      <c r="C35" s="14">
        <f>SUM(C2:C34)</f>
        <v>1925</v>
      </c>
      <c r="D35" s="18"/>
      <c r="E35" s="18"/>
      <c r="F35" s="18">
        <f>SUM(F2:F34)</f>
        <v>55975.85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42482</v>
      </c>
      <c r="X35" s="10">
        <v>34.04</v>
      </c>
      <c r="Y35" s="10">
        <v>35.229999999999997</v>
      </c>
      <c r="Z35" s="10">
        <v>32.82</v>
      </c>
      <c r="AA35" s="10">
        <v>33.340000000000003</v>
      </c>
      <c r="AB35" s="95">
        <v>5521800</v>
      </c>
      <c r="AC35" s="10">
        <v>33.340000000000003</v>
      </c>
      <c r="AD35" s="2">
        <f t="shared" si="2"/>
        <v>2.4099999999999966</v>
      </c>
      <c r="AE35" s="138">
        <f t="shared" si="3"/>
        <v>-1.5648066135222738E-2</v>
      </c>
    </row>
    <row r="36" spans="1:31" ht="15.75" thickBot="1" x14ac:dyDescent="0.3">
      <c r="A36" s="385" t="s">
        <v>228</v>
      </c>
      <c r="B36" s="386"/>
      <c r="C36" s="387">
        <f>SumByColor($A$36, C2:C34)</f>
        <v>1925</v>
      </c>
      <c r="D36" s="387"/>
      <c r="E36" s="387"/>
      <c r="F36" s="388">
        <f t="shared" ref="F36:M36" si="5">SumByColor($A$36, F2:F34)</f>
        <v>54461</v>
      </c>
      <c r="G36" s="387"/>
      <c r="H36" s="387">
        <f t="shared" si="5"/>
        <v>1855</v>
      </c>
      <c r="I36" s="387"/>
      <c r="J36" s="387"/>
      <c r="K36" s="388">
        <f t="shared" si="5"/>
        <v>54488</v>
      </c>
      <c r="L36" s="387"/>
      <c r="M36" s="388">
        <f t="shared" si="5"/>
        <v>0</v>
      </c>
      <c r="W36" s="133">
        <v>42481</v>
      </c>
      <c r="X36" s="10">
        <v>32.75</v>
      </c>
      <c r="Y36" s="10">
        <v>35</v>
      </c>
      <c r="Z36" s="10">
        <v>32.75</v>
      </c>
      <c r="AA36" s="10">
        <v>33.869999999999997</v>
      </c>
      <c r="AB36" s="95">
        <v>5887500</v>
      </c>
      <c r="AC36" s="10">
        <v>33.869999999999997</v>
      </c>
      <c r="AD36" s="2">
        <f t="shared" si="2"/>
        <v>2.25</v>
      </c>
      <c r="AE36" s="138">
        <f t="shared" si="3"/>
        <v>3.7366003062787145E-2</v>
      </c>
    </row>
    <row r="37" spans="1:31" x14ac:dyDescent="0.25">
      <c r="W37" s="133">
        <v>42480</v>
      </c>
      <c r="X37" s="10">
        <v>30.4</v>
      </c>
      <c r="Y37" s="10">
        <v>34.35</v>
      </c>
      <c r="Z37" s="10">
        <v>30.3</v>
      </c>
      <c r="AA37" s="10">
        <v>32.65</v>
      </c>
      <c r="AB37" s="95">
        <v>9391200</v>
      </c>
      <c r="AC37" s="10">
        <v>32.65</v>
      </c>
      <c r="AD37" s="2">
        <f t="shared" si="2"/>
        <v>4.0500000000000007</v>
      </c>
      <c r="AE37" s="138">
        <f t="shared" si="3"/>
        <v>7.8269484808454415E-2</v>
      </c>
    </row>
    <row r="38" spans="1:31" x14ac:dyDescent="0.25">
      <c r="W38" s="133">
        <v>42479</v>
      </c>
      <c r="X38" s="10">
        <v>30.61</v>
      </c>
      <c r="Y38" s="10">
        <v>30.85</v>
      </c>
      <c r="Z38" s="10">
        <v>29.76</v>
      </c>
      <c r="AA38" s="10">
        <v>30.28</v>
      </c>
      <c r="AB38" s="95">
        <v>3607900</v>
      </c>
      <c r="AC38" s="10">
        <v>30.28</v>
      </c>
      <c r="AD38" s="2">
        <f t="shared" si="2"/>
        <v>1.0899999999999999</v>
      </c>
      <c r="AE38" s="138">
        <f t="shared" si="3"/>
        <v>9.9173553719023033E-4</v>
      </c>
    </row>
    <row r="39" spans="1:31" x14ac:dyDescent="0.25">
      <c r="W39" s="133">
        <v>42478</v>
      </c>
      <c r="X39" s="10">
        <v>28.5</v>
      </c>
      <c r="Y39" s="10">
        <v>31.18</v>
      </c>
      <c r="Z39" s="10">
        <v>28.35</v>
      </c>
      <c r="AA39" s="10">
        <v>30.25</v>
      </c>
      <c r="AB39" s="95">
        <v>4974500</v>
      </c>
      <c r="AC39" s="10">
        <v>30.25</v>
      </c>
      <c r="AD39" s="2">
        <f t="shared" si="2"/>
        <v>2.8299999999999983</v>
      </c>
      <c r="AE39" s="138">
        <f t="shared" si="3"/>
        <v>4.1666666666666741E-2</v>
      </c>
    </row>
    <row r="40" spans="1:31" x14ac:dyDescent="0.25">
      <c r="W40" s="133">
        <v>42475</v>
      </c>
      <c r="X40" s="10">
        <v>29.05</v>
      </c>
      <c r="Y40" s="10">
        <v>29.38</v>
      </c>
      <c r="Z40" s="10">
        <v>28.63</v>
      </c>
      <c r="AA40" s="10">
        <v>29.04</v>
      </c>
      <c r="AB40" s="95">
        <v>2297700</v>
      </c>
      <c r="AC40" s="10">
        <v>29.04</v>
      </c>
      <c r="AD40" s="2">
        <f t="shared" si="2"/>
        <v>0.75</v>
      </c>
      <c r="AE40" s="138">
        <f t="shared" si="3"/>
        <v>-8.5353362922498954E-3</v>
      </c>
    </row>
    <row r="41" spans="1:31" x14ac:dyDescent="0.25">
      <c r="B41" s="199" t="s">
        <v>115</v>
      </c>
      <c r="C41" s="199" t="s">
        <v>154</v>
      </c>
      <c r="D41" s="200" t="s">
        <v>153</v>
      </c>
      <c r="E41" s="202" t="s">
        <v>155</v>
      </c>
      <c r="F41" s="203" t="s">
        <v>65</v>
      </c>
      <c r="G41" s="240" t="s">
        <v>159</v>
      </c>
      <c r="H41" s="203" t="s">
        <v>89</v>
      </c>
      <c r="I41" s="240" t="s">
        <v>165</v>
      </c>
      <c r="O41" s="34"/>
      <c r="W41" s="133">
        <v>42474</v>
      </c>
      <c r="X41" s="10">
        <v>29.5</v>
      </c>
      <c r="Y41" s="10">
        <v>29.67</v>
      </c>
      <c r="Z41" s="10">
        <v>29</v>
      </c>
      <c r="AA41" s="10">
        <v>29.29</v>
      </c>
      <c r="AB41" s="95">
        <v>2416800</v>
      </c>
      <c r="AC41" s="10">
        <v>29.29</v>
      </c>
      <c r="AD41" s="2">
        <f t="shared" si="2"/>
        <v>0.67000000000000171</v>
      </c>
      <c r="AE41" s="138">
        <f t="shared" si="3"/>
        <v>-3.0633083730429167E-3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0" t="s">
        <v>78</v>
      </c>
      <c r="P42" s="470"/>
      <c r="Q42" s="34"/>
      <c r="T42" s="91" t="s">
        <v>114</v>
      </c>
      <c r="W42" s="133">
        <v>42473</v>
      </c>
      <c r="X42" s="10">
        <v>29.46</v>
      </c>
      <c r="Y42" s="10">
        <v>29.64</v>
      </c>
      <c r="Z42" s="10">
        <v>28.34</v>
      </c>
      <c r="AA42" s="10">
        <v>29.38</v>
      </c>
      <c r="AB42" s="95">
        <v>4663400</v>
      </c>
      <c r="AC42" s="10">
        <v>29.38</v>
      </c>
      <c r="AD42" s="2">
        <f t="shared" si="2"/>
        <v>1.3000000000000007</v>
      </c>
      <c r="AE42" s="138">
        <f t="shared" si="3"/>
        <v>-1.6989466530751285E-3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24.202199999999998</v>
      </c>
      <c r="Q43" s="34"/>
      <c r="T43" s="128" t="s">
        <v>99</v>
      </c>
      <c r="U43" s="98">
        <v>23.07</v>
      </c>
      <c r="W43" s="133">
        <v>42472</v>
      </c>
      <c r="X43" s="10">
        <v>28.82</v>
      </c>
      <c r="Y43" s="10">
        <v>29.6</v>
      </c>
      <c r="Z43" s="10">
        <v>28.26</v>
      </c>
      <c r="AA43" s="10">
        <v>29.43</v>
      </c>
      <c r="AB43" s="95">
        <v>3063200</v>
      </c>
      <c r="AC43" s="10">
        <v>29.43</v>
      </c>
      <c r="AD43" s="2">
        <f t="shared" si="2"/>
        <v>1.3399999999999999</v>
      </c>
      <c r="AE43" s="138">
        <f t="shared" si="3"/>
        <v>4.0664780763790542E-2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23.989899999999999</v>
      </c>
      <c r="Q44" s="34"/>
      <c r="T44" s="93" t="s">
        <v>100</v>
      </c>
      <c r="U44" s="88">
        <v>24.28</v>
      </c>
      <c r="W44" s="133">
        <v>42471</v>
      </c>
      <c r="X44" s="10">
        <v>28.95</v>
      </c>
      <c r="Y44" s="10">
        <v>29.45</v>
      </c>
      <c r="Z44" s="10">
        <v>28.1</v>
      </c>
      <c r="AA44" s="10">
        <v>28.28</v>
      </c>
      <c r="AB44" s="95">
        <v>4028100</v>
      </c>
      <c r="AC44" s="10">
        <v>28.28</v>
      </c>
      <c r="AD44" s="2">
        <f t="shared" si="2"/>
        <v>1.3499999999999979</v>
      </c>
      <c r="AE44" s="138">
        <f t="shared" si="3"/>
        <v>1.0360843158270905E-2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23.777600000000003</v>
      </c>
      <c r="Q45" s="34"/>
      <c r="T45" s="93" t="s">
        <v>101</v>
      </c>
      <c r="U45" s="88" t="s">
        <v>407</v>
      </c>
      <c r="W45" s="133">
        <v>42468</v>
      </c>
      <c r="X45" s="10">
        <v>28.06</v>
      </c>
      <c r="Y45" s="10">
        <v>29.43</v>
      </c>
      <c r="Z45" s="10">
        <v>27.7</v>
      </c>
      <c r="AA45" s="10">
        <v>27.99</v>
      </c>
      <c r="AB45" s="95">
        <v>6069800</v>
      </c>
      <c r="AC45" s="10">
        <v>27.99</v>
      </c>
      <c r="AD45" s="2">
        <f t="shared" si="2"/>
        <v>1.7300000000000004</v>
      </c>
      <c r="AE45" s="138">
        <f t="shared" si="3"/>
        <v>3.6666666666666625E-2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23.565300000000004</v>
      </c>
      <c r="Q46" s="83"/>
      <c r="T46" s="93" t="s">
        <v>102</v>
      </c>
      <c r="U46" s="88" t="s">
        <v>408</v>
      </c>
      <c r="W46" s="133">
        <v>42467</v>
      </c>
      <c r="X46" s="10">
        <v>28.45</v>
      </c>
      <c r="Y46" s="10">
        <v>28.9</v>
      </c>
      <c r="Z46" s="10">
        <v>26.2</v>
      </c>
      <c r="AA46" s="10">
        <v>27</v>
      </c>
      <c r="AB46" s="95">
        <v>3998300</v>
      </c>
      <c r="AC46" s="10">
        <v>27</v>
      </c>
      <c r="AD46" s="2">
        <f t="shared" si="2"/>
        <v>2.6999999999999993</v>
      </c>
      <c r="AE46" s="138">
        <f t="shared" si="3"/>
        <v>-3.5025017869907082E-2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23.353000000000002</v>
      </c>
      <c r="Q47" s="83"/>
      <c r="T47" s="93" t="s">
        <v>103</v>
      </c>
      <c r="U47" s="88">
        <v>29.47</v>
      </c>
      <c r="W47" s="133">
        <v>42466</v>
      </c>
      <c r="X47" s="10">
        <v>26.75</v>
      </c>
      <c r="Y47" s="10">
        <v>29.24</v>
      </c>
      <c r="Z47" s="10">
        <v>26.6</v>
      </c>
      <c r="AA47" s="10">
        <v>27.98</v>
      </c>
      <c r="AB47" s="95">
        <v>5710200</v>
      </c>
      <c r="AC47" s="10">
        <v>27.98</v>
      </c>
      <c r="AD47" s="2">
        <f t="shared" si="2"/>
        <v>2.639999999999997</v>
      </c>
      <c r="AE47" s="138">
        <f t="shared" si="3"/>
        <v>4.676393565282444E-2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23.140700000000002</v>
      </c>
      <c r="Q48" s="83"/>
      <c r="T48" s="93" t="s">
        <v>104</v>
      </c>
      <c r="U48" s="88">
        <v>1.63585</v>
      </c>
      <c r="W48" s="133">
        <v>42465</v>
      </c>
      <c r="X48" s="10">
        <v>24.67</v>
      </c>
      <c r="Y48" s="10">
        <v>27.25</v>
      </c>
      <c r="Z48" s="10">
        <v>24.5</v>
      </c>
      <c r="AA48" s="10">
        <v>26.73</v>
      </c>
      <c r="AB48" s="95">
        <v>4108100</v>
      </c>
      <c r="AC48" s="10">
        <v>26.73</v>
      </c>
      <c r="AD48" s="2">
        <f t="shared" si="2"/>
        <v>2.75</v>
      </c>
      <c r="AE48" s="138">
        <f t="shared" si="3"/>
        <v>6.9199999999999928E-2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22.928400000000003</v>
      </c>
      <c r="Q49" s="83"/>
      <c r="T49" s="93" t="s">
        <v>124</v>
      </c>
      <c r="U49" s="88" t="s">
        <v>243</v>
      </c>
      <c r="W49" s="133">
        <v>42464</v>
      </c>
      <c r="X49" s="10">
        <v>24.5</v>
      </c>
      <c r="Y49" s="10">
        <v>25.38</v>
      </c>
      <c r="Z49" s="10">
        <v>24.5</v>
      </c>
      <c r="AA49" s="10">
        <v>25</v>
      </c>
      <c r="AB49" s="95">
        <v>2486700</v>
      </c>
      <c r="AC49" s="10">
        <v>25</v>
      </c>
      <c r="AD49" s="2">
        <f t="shared" si="2"/>
        <v>0.87999999999999901</v>
      </c>
      <c r="AE49" s="138">
        <f t="shared" si="3"/>
        <v>2.9654036243822013E-2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22.716100000000001</v>
      </c>
      <c r="Q50" s="83"/>
      <c r="T50" s="93"/>
      <c r="U50" s="88"/>
      <c r="W50" s="133">
        <v>42461</v>
      </c>
      <c r="X50" s="10">
        <v>25.27</v>
      </c>
      <c r="Y50" s="10">
        <v>25.74</v>
      </c>
      <c r="Z50" s="10">
        <v>23.96</v>
      </c>
      <c r="AA50" s="10">
        <v>24.28</v>
      </c>
      <c r="AB50" s="95">
        <v>3570700</v>
      </c>
      <c r="AC50" s="10">
        <v>24.28</v>
      </c>
      <c r="AD50" s="2">
        <f t="shared" si="2"/>
        <v>1.7799999999999976</v>
      </c>
      <c r="AE50" s="138">
        <f t="shared" si="3"/>
        <v>-1.2205044751830596E-2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22.503800000000002</v>
      </c>
      <c r="Q51" s="83"/>
      <c r="T51" s="93" t="s">
        <v>106</v>
      </c>
      <c r="U51" s="88" t="s">
        <v>409</v>
      </c>
      <c r="W51" s="133">
        <v>42460</v>
      </c>
      <c r="X51" s="10">
        <v>23.34</v>
      </c>
      <c r="Y51" s="10">
        <v>25.11</v>
      </c>
      <c r="Z51" s="10">
        <v>23.32</v>
      </c>
      <c r="AA51" s="10">
        <v>24.58</v>
      </c>
      <c r="AB51" s="95">
        <v>3861200</v>
      </c>
      <c r="AC51" s="10">
        <v>24.58</v>
      </c>
      <c r="AD51" s="2">
        <f t="shared" si="2"/>
        <v>1.7899999999999991</v>
      </c>
      <c r="AE51" s="138">
        <f t="shared" si="3"/>
        <v>5.4483054483054572E-2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22.291500000000003</v>
      </c>
      <c r="Q52" s="83"/>
      <c r="T52" s="93" t="s">
        <v>107</v>
      </c>
      <c r="U52" s="88" t="s">
        <v>317</v>
      </c>
      <c r="W52" s="133">
        <v>42459</v>
      </c>
      <c r="X52" s="10">
        <v>23</v>
      </c>
      <c r="Y52" s="10">
        <v>23.4</v>
      </c>
      <c r="Z52" s="10">
        <v>22.25</v>
      </c>
      <c r="AA52" s="10">
        <v>23.31</v>
      </c>
      <c r="AB52" s="95">
        <v>3192800</v>
      </c>
      <c r="AC52" s="10">
        <v>23.31</v>
      </c>
      <c r="AD52" s="2">
        <f t="shared" si="2"/>
        <v>1.1499999999999986</v>
      </c>
      <c r="AE52" s="138">
        <f t="shared" si="3"/>
        <v>3.7383177570093462E-2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22.0792</v>
      </c>
      <c r="Q53" s="83"/>
      <c r="T53" s="93" t="s">
        <v>108</v>
      </c>
      <c r="U53" s="90">
        <v>6300605</v>
      </c>
      <c r="W53" s="133">
        <v>42458</v>
      </c>
      <c r="X53" s="10">
        <v>21.16</v>
      </c>
      <c r="Y53" s="10">
        <v>22.74</v>
      </c>
      <c r="Z53" s="10">
        <v>21.01</v>
      </c>
      <c r="AA53" s="10">
        <v>22.47</v>
      </c>
      <c r="AB53" s="95">
        <v>2589400</v>
      </c>
      <c r="AC53" s="10">
        <v>22.47</v>
      </c>
      <c r="AD53" s="2">
        <f t="shared" si="2"/>
        <v>1.7299999999999969</v>
      </c>
      <c r="AE53" s="138">
        <f t="shared" si="3"/>
        <v>3.596127247579517E-2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21.866900000000001</v>
      </c>
      <c r="Q54" s="83"/>
      <c r="T54" s="93" t="s">
        <v>111</v>
      </c>
      <c r="U54" s="90">
        <v>5660280</v>
      </c>
      <c r="W54" s="133">
        <v>42457</v>
      </c>
      <c r="X54" s="10">
        <v>22.22</v>
      </c>
      <c r="Y54" s="10">
        <v>22.44</v>
      </c>
      <c r="Z54" s="10">
        <v>21.49</v>
      </c>
      <c r="AA54" s="10">
        <v>21.69</v>
      </c>
      <c r="AB54" s="95">
        <v>2732400</v>
      </c>
      <c r="AC54" s="10">
        <v>21.69</v>
      </c>
      <c r="AD54" s="2">
        <f t="shared" si="2"/>
        <v>0.95000000000000284</v>
      </c>
      <c r="AE54" s="138">
        <f t="shared" si="3"/>
        <v>-2.3852385238523732E-2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21.654600000000002</v>
      </c>
      <c r="Q55" s="83"/>
      <c r="T55" s="93" t="s">
        <v>109</v>
      </c>
      <c r="U55" s="88" t="s">
        <v>410</v>
      </c>
      <c r="W55" s="133">
        <v>42453</v>
      </c>
      <c r="X55" s="10">
        <v>21.8</v>
      </c>
      <c r="Y55" s="10">
        <v>23.3</v>
      </c>
      <c r="Z55" s="10">
        <v>21.25</v>
      </c>
      <c r="AA55" s="10">
        <v>22.22</v>
      </c>
      <c r="AB55" s="95">
        <v>3859300</v>
      </c>
      <c r="AC55" s="10">
        <v>22.22</v>
      </c>
      <c r="AD55" s="2">
        <f t="shared" si="2"/>
        <v>2.0500000000000007</v>
      </c>
      <c r="AE55" s="138">
        <f t="shared" si="3"/>
        <v>-6.2611806797853164E-3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21.442299999999999</v>
      </c>
      <c r="Q56" s="83"/>
      <c r="T56" s="93" t="s">
        <v>112</v>
      </c>
      <c r="U56" s="88" t="s">
        <v>131</v>
      </c>
      <c r="W56" s="133">
        <v>42452</v>
      </c>
      <c r="X56" s="10">
        <v>24.5</v>
      </c>
      <c r="Y56" s="10">
        <v>24.96</v>
      </c>
      <c r="Z56" s="10">
        <v>22.05</v>
      </c>
      <c r="AA56" s="10">
        <v>22.36</v>
      </c>
      <c r="AB56" s="95">
        <v>7436500</v>
      </c>
      <c r="AC56" s="10">
        <v>22.36</v>
      </c>
      <c r="AD56" s="2">
        <f t="shared" si="2"/>
        <v>2.91</v>
      </c>
      <c r="AE56" s="138">
        <f t="shared" si="3"/>
        <v>-9.7295115058538606E-2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21.23</v>
      </c>
      <c r="Q57" s="83"/>
      <c r="T57" s="93" t="s">
        <v>113</v>
      </c>
      <c r="U57" s="88">
        <v>-0.63</v>
      </c>
      <c r="W57" s="133">
        <v>42451</v>
      </c>
      <c r="X57" s="10">
        <v>26.24</v>
      </c>
      <c r="Y57" s="10">
        <v>26.6</v>
      </c>
      <c r="Z57" s="10">
        <v>24.54</v>
      </c>
      <c r="AA57" s="10">
        <v>24.77</v>
      </c>
      <c r="AB57" s="95">
        <v>3806300</v>
      </c>
      <c r="AC57" s="10">
        <v>24.77</v>
      </c>
      <c r="AD57" s="2">
        <f t="shared" si="2"/>
        <v>2.0600000000000023</v>
      </c>
      <c r="AE57" s="138">
        <f t="shared" si="3"/>
        <v>-6.7394578313253017E-2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21.017700000000001</v>
      </c>
      <c r="Q58" s="83"/>
      <c r="T58" s="93" t="s">
        <v>110</v>
      </c>
      <c r="U58" s="88" t="s">
        <v>125</v>
      </c>
      <c r="W58" s="133">
        <v>42450</v>
      </c>
      <c r="X58" s="10">
        <v>26.91</v>
      </c>
      <c r="Y58" s="10">
        <v>27.4</v>
      </c>
      <c r="Z58" s="10">
        <v>26.3</v>
      </c>
      <c r="AA58" s="10">
        <v>26.56</v>
      </c>
      <c r="AB58" s="95">
        <v>2341500</v>
      </c>
      <c r="AC58" s="10">
        <v>26.56</v>
      </c>
      <c r="AD58" s="2">
        <f t="shared" si="2"/>
        <v>1.0999999999999979</v>
      </c>
      <c r="AE58" s="138">
        <f t="shared" si="3"/>
        <v>-1.8477457501847705E-2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20.805399999999999</v>
      </c>
      <c r="Q59" s="83"/>
      <c r="W59" s="133">
        <v>42447</v>
      </c>
      <c r="X59" s="10">
        <v>27.44</v>
      </c>
      <c r="Y59" s="10">
        <v>27.67</v>
      </c>
      <c r="Z59" s="10">
        <v>26.86</v>
      </c>
      <c r="AA59" s="10">
        <v>27.06</v>
      </c>
      <c r="AB59" s="95">
        <v>3498700</v>
      </c>
      <c r="AC59" s="10">
        <v>27.06</v>
      </c>
      <c r="AD59" s="2">
        <f t="shared" si="2"/>
        <v>0.81000000000000227</v>
      </c>
      <c r="AE59" s="138">
        <f t="shared" si="3"/>
        <v>1.1210762331838486E-2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20.5931</v>
      </c>
      <c r="Q60" s="83"/>
      <c r="W60" s="133">
        <v>42446</v>
      </c>
      <c r="X60" s="10">
        <v>27.26</v>
      </c>
      <c r="Y60" s="10">
        <v>27.45</v>
      </c>
      <c r="Z60" s="10">
        <v>25.75</v>
      </c>
      <c r="AA60" s="10">
        <v>26.76</v>
      </c>
      <c r="AB60" s="95">
        <v>3888100</v>
      </c>
      <c r="AC60" s="10">
        <v>26.76</v>
      </c>
      <c r="AD60" s="2">
        <f t="shared" si="2"/>
        <v>1.6999999999999993</v>
      </c>
      <c r="AE60" s="138">
        <f t="shared" si="3"/>
        <v>-1.8649757553150792E-3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20.380800000000001</v>
      </c>
      <c r="Q61" s="83"/>
      <c r="W61" s="133">
        <v>42445</v>
      </c>
      <c r="X61" s="10">
        <v>27.14</v>
      </c>
      <c r="Y61" s="10">
        <v>27.73</v>
      </c>
      <c r="Z61" s="10">
        <v>26.4</v>
      </c>
      <c r="AA61" s="10">
        <v>26.81</v>
      </c>
      <c r="AB61" s="95">
        <v>2670700</v>
      </c>
      <c r="AC61" s="10">
        <v>26.81</v>
      </c>
      <c r="AD61" s="2">
        <f t="shared" si="2"/>
        <v>1.3300000000000018</v>
      </c>
      <c r="AE61" s="138">
        <f t="shared" si="3"/>
        <v>-2.0460358056266115E-2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20.168499999999998</v>
      </c>
      <c r="Q62" s="83"/>
      <c r="W62" s="133">
        <v>42444</v>
      </c>
      <c r="X62" s="10">
        <v>27</v>
      </c>
      <c r="Y62" s="10">
        <v>28.29</v>
      </c>
      <c r="Z62" s="10">
        <v>26.5</v>
      </c>
      <c r="AA62" s="10">
        <v>27.37</v>
      </c>
      <c r="AB62" s="95">
        <v>4504300</v>
      </c>
      <c r="AC62" s="10">
        <v>27.37</v>
      </c>
      <c r="AD62" s="2">
        <f t="shared" si="2"/>
        <v>1.7899999999999991</v>
      </c>
      <c r="AE62" s="138">
        <f t="shared" si="3"/>
        <v>1.6338655774229549E-2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19.956199999999999</v>
      </c>
      <c r="Q63" s="83"/>
      <c r="W63" s="133">
        <v>42443</v>
      </c>
      <c r="X63" s="10">
        <v>25.6</v>
      </c>
      <c r="Y63" s="10">
        <v>27.25</v>
      </c>
      <c r="Z63" s="10">
        <v>25.11</v>
      </c>
      <c r="AA63" s="10">
        <v>26.93</v>
      </c>
      <c r="AB63" s="95">
        <v>4023300</v>
      </c>
      <c r="AC63" s="10">
        <v>26.93</v>
      </c>
      <c r="AD63" s="2">
        <f t="shared" si="2"/>
        <v>2.1400000000000006</v>
      </c>
      <c r="AE63" s="138">
        <f t="shared" si="3"/>
        <v>4.8267808485792152E-2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19.7439</v>
      </c>
      <c r="W64" s="133">
        <v>42440</v>
      </c>
      <c r="X64" s="10">
        <v>26.18</v>
      </c>
      <c r="Y64" s="10">
        <v>26.41</v>
      </c>
      <c r="Z64" s="10">
        <v>25.39</v>
      </c>
      <c r="AA64" s="10">
        <v>25.69</v>
      </c>
      <c r="AB64" s="95">
        <v>3073700</v>
      </c>
      <c r="AC64" s="10">
        <v>25.69</v>
      </c>
      <c r="AD64" s="2">
        <f t="shared" si="2"/>
        <v>1.0199999999999996</v>
      </c>
      <c r="AE64" s="138">
        <f t="shared" si="3"/>
        <v>-1.759082217973218E-2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19.531600000000001</v>
      </c>
      <c r="W65" s="133">
        <v>42439</v>
      </c>
      <c r="X65" s="10">
        <v>26.85</v>
      </c>
      <c r="Y65" s="10">
        <v>26.9</v>
      </c>
      <c r="Z65" s="10">
        <v>25.35</v>
      </c>
      <c r="AA65" s="10">
        <v>26.15</v>
      </c>
      <c r="AB65" s="95">
        <v>4566600</v>
      </c>
      <c r="AC65" s="10">
        <v>26.15</v>
      </c>
      <c r="AD65" s="2">
        <f t="shared" si="2"/>
        <v>1.5499999999999972</v>
      </c>
      <c r="AE65" s="138">
        <f t="shared" si="3"/>
        <v>-1.9083969465648609E-3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225</v>
      </c>
      <c r="O66" s="83">
        <v>0.91</v>
      </c>
      <c r="P66" s="83">
        <f t="shared" si="10"/>
        <v>19.319300000000002</v>
      </c>
      <c r="W66" s="133">
        <v>42438</v>
      </c>
      <c r="X66" s="10">
        <v>25.47</v>
      </c>
      <c r="Y66" s="10">
        <v>26.75</v>
      </c>
      <c r="Z66" s="10">
        <v>25.15</v>
      </c>
      <c r="AA66" s="10">
        <v>26.2</v>
      </c>
      <c r="AB66" s="95">
        <v>5625600</v>
      </c>
      <c r="AC66" s="10">
        <v>26.2</v>
      </c>
      <c r="AD66" s="2">
        <f t="shared" si="2"/>
        <v>1.6000000000000014</v>
      </c>
      <c r="AE66" s="138">
        <f t="shared" si="3"/>
        <v>4.4657097288676173E-2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19.106999999999999</v>
      </c>
      <c r="W67" s="133">
        <v>42437</v>
      </c>
      <c r="X67" s="10">
        <v>25.97</v>
      </c>
      <c r="Y67" s="10">
        <v>26.9</v>
      </c>
      <c r="Z67" s="10">
        <v>24.38</v>
      </c>
      <c r="AA67" s="10">
        <v>25.08</v>
      </c>
      <c r="AB67" s="95">
        <v>9002700</v>
      </c>
      <c r="AC67" s="10">
        <v>25.08</v>
      </c>
      <c r="AD67" s="2">
        <f>Y67-Z67</f>
        <v>2.5199999999999996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18.8947</v>
      </c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18.682400000000001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18.470099999999999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201">
        <v>42500</v>
      </c>
      <c r="C83" s="10">
        <v>70</v>
      </c>
      <c r="D83" s="210">
        <v>21.206</v>
      </c>
      <c r="E83" s="40">
        <v>21.23</v>
      </c>
      <c r="F83" s="40">
        <f t="shared" ref="F83" si="14">C83*(E83-D83)</f>
        <v>1.6800000000000637</v>
      </c>
      <c r="G83" s="40">
        <f t="shared" ref="G83" si="15">D83*C83</f>
        <v>1484.42</v>
      </c>
      <c r="H83" s="244">
        <f t="shared" ref="H83" si="16">(E83-D83)/D83</f>
        <v>1.1317551636329771E-3</v>
      </c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82 H73:H82 H84:H90 F84:F90">
    <cfRule type="expression" dxfId="179" priority="27">
      <formula>F58&gt;0</formula>
    </cfRule>
    <cfRule type="expression" dxfId="178" priority="28">
      <formula>F58&lt;0</formula>
    </cfRule>
  </conditionalFormatting>
  <conditionalFormatting sqref="O43:O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7" priority="11">
      <formula>F42&gt;0</formula>
    </cfRule>
    <cfRule type="expression" dxfId="176" priority="12">
      <formula>F42&lt;0</formula>
    </cfRule>
  </conditionalFormatting>
  <conditionalFormatting sqref="H42:H57">
    <cfRule type="expression" dxfId="175" priority="9">
      <formula>H42&gt;0</formula>
    </cfRule>
    <cfRule type="expression" dxfId="174" priority="10">
      <formula>H42&lt;0</formula>
    </cfRule>
  </conditionalFormatting>
  <conditionalFormatting sqref="H72 F72">
    <cfRule type="expression" dxfId="173" priority="7">
      <formula>F72&gt;0</formula>
    </cfRule>
    <cfRule type="expression" dxfId="172" priority="8">
      <formula>F72&lt;0</formula>
    </cfRule>
  </conditionalFormatting>
  <conditionalFormatting sqref="Q8">
    <cfRule type="expression" dxfId="171" priority="3">
      <formula>Q8&gt;0</formula>
    </cfRule>
    <cfRule type="expression" dxfId="170" priority="4">
      <formula>Q8&lt;0</formula>
    </cfRule>
  </conditionalFormatting>
  <conditionalFormatting sqref="Q7">
    <cfRule type="expression" dxfId="169" priority="5">
      <formula>Q7&gt;0</formula>
    </cfRule>
    <cfRule type="expression" dxfId="168" priority="6">
      <formula>Q7&lt;0</formula>
    </cfRule>
  </conditionalFormatting>
  <conditionalFormatting sqref="F83 H83">
    <cfRule type="expression" dxfId="167" priority="1">
      <formula>F83&gt;0</formula>
    </cfRule>
    <cfRule type="expression" dxfId="166" priority="2">
      <formula>F83&lt;0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4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42530</v>
      </c>
      <c r="X2" s="10">
        <v>162.13999999999999</v>
      </c>
      <c r="Y2" s="10">
        <v>165.05</v>
      </c>
      <c r="Z2" s="10">
        <v>162.12</v>
      </c>
      <c r="AA2" s="10">
        <v>164.14</v>
      </c>
      <c r="AB2" s="95">
        <v>2912300</v>
      </c>
      <c r="AC2" s="10">
        <v>164.14</v>
      </c>
      <c r="AD2" s="2">
        <f>Y2-Z2</f>
        <v>2.9300000000000068</v>
      </c>
      <c r="AE2" s="138">
        <f>AC2/AC3-1</f>
        <v>2.6878436163713104E-3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160.82</v>
      </c>
      <c r="T3" s="63"/>
      <c r="W3" s="133">
        <v>42529</v>
      </c>
      <c r="X3" s="10">
        <v>164.09</v>
      </c>
      <c r="Y3" s="10">
        <v>164.62</v>
      </c>
      <c r="Z3" s="10">
        <v>163.34</v>
      </c>
      <c r="AA3" s="10">
        <v>163.69999999999999</v>
      </c>
      <c r="AB3" s="95">
        <v>2557400</v>
      </c>
      <c r="AC3" s="10">
        <v>163.69999999999999</v>
      </c>
      <c r="AD3" s="2">
        <f t="shared" ref="AD3:AD66" si="0">Y3-Z3</f>
        <v>1.2800000000000011</v>
      </c>
      <c r="AE3" s="138">
        <f t="shared" ref="AE3:AE66" si="1">AC3/AC4-1</f>
        <v>-6.9157971366173854E-3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160.82</v>
      </c>
      <c r="T4" s="63"/>
      <c r="W4" s="133">
        <v>42528</v>
      </c>
      <c r="X4" s="10">
        <v>163.34</v>
      </c>
      <c r="Y4" s="10">
        <v>165.95</v>
      </c>
      <c r="Z4" s="10">
        <v>162.81</v>
      </c>
      <c r="AA4" s="10">
        <v>164.84</v>
      </c>
      <c r="AB4" s="95">
        <v>3229700</v>
      </c>
      <c r="AC4" s="10">
        <v>164.84</v>
      </c>
      <c r="AD4" s="2">
        <f t="shared" si="0"/>
        <v>3.1399999999999864</v>
      </c>
      <c r="AE4" s="138">
        <f t="shared" si="1"/>
        <v>1.2281994595922274E-2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42527</v>
      </c>
      <c r="X5" s="10">
        <v>163.4</v>
      </c>
      <c r="Y5" s="10">
        <v>163.94</v>
      </c>
      <c r="Z5" s="10">
        <v>161.02000000000001</v>
      </c>
      <c r="AA5" s="10">
        <v>162.84</v>
      </c>
      <c r="AB5" s="95">
        <v>3249400</v>
      </c>
      <c r="AC5" s="10">
        <v>162.84</v>
      </c>
      <c r="AD5" s="2">
        <f t="shared" si="0"/>
        <v>2.9199999999999875</v>
      </c>
      <c r="AE5" s="138">
        <f t="shared" si="1"/>
        <v>1.7224409448819422E-3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42524</v>
      </c>
      <c r="X6" s="10">
        <v>165.77</v>
      </c>
      <c r="Y6" s="10">
        <v>166</v>
      </c>
      <c r="Z6" s="10">
        <v>161.19999999999999</v>
      </c>
      <c r="AA6" s="10">
        <v>162.56</v>
      </c>
      <c r="AB6" s="95">
        <v>8221700</v>
      </c>
      <c r="AC6" s="10">
        <v>162.56</v>
      </c>
      <c r="AD6" s="2">
        <f t="shared" si="0"/>
        <v>4.8000000000000114</v>
      </c>
      <c r="AE6" s="138">
        <f t="shared" si="1"/>
        <v>4.9383513007552837E-2</v>
      </c>
    </row>
    <row r="7" spans="1:31" ht="15.75" x14ac:dyDescent="0.25">
      <c r="B7" s="41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205</v>
      </c>
      <c r="Q7" s="2">
        <f>Q10+Q8</f>
        <v>780.73999999999796</v>
      </c>
      <c r="R7" s="166"/>
      <c r="T7" s="63"/>
      <c r="W7" s="133">
        <v>42523</v>
      </c>
      <c r="X7" s="10">
        <v>155.21</v>
      </c>
      <c r="Y7" s="10">
        <v>155.52000000000001</v>
      </c>
      <c r="Z7" s="10">
        <v>153.38999999999999</v>
      </c>
      <c r="AA7" s="10">
        <v>154.91</v>
      </c>
      <c r="AB7" s="95">
        <v>4511000</v>
      </c>
      <c r="AC7" s="10">
        <v>154.91</v>
      </c>
      <c r="AD7" s="2">
        <f t="shared" si="0"/>
        <v>2.1300000000000239</v>
      </c>
      <c r="AE7" s="138">
        <f t="shared" si="1"/>
        <v>9.0456806874716911E-4</v>
      </c>
    </row>
    <row r="8" spans="1:31" x14ac:dyDescent="0.25">
      <c r="B8" s="41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210</v>
      </c>
      <c r="P8" s="34"/>
      <c r="Q8" s="2">
        <f>K18+M18-F18+Q2*Q4</f>
        <v>0</v>
      </c>
      <c r="T8" s="63"/>
      <c r="W8" s="133">
        <v>42522</v>
      </c>
      <c r="X8" s="10">
        <v>153.41</v>
      </c>
      <c r="Y8" s="10">
        <v>155.32</v>
      </c>
      <c r="Z8" s="10">
        <v>153.34</v>
      </c>
      <c r="AA8" s="10">
        <v>154.77000000000001</v>
      </c>
      <c r="AB8" s="95">
        <v>3011200</v>
      </c>
      <c r="AC8" s="10">
        <v>154.77000000000001</v>
      </c>
      <c r="AD8" s="2">
        <f t="shared" si="0"/>
        <v>1.9799999999999898</v>
      </c>
      <c r="AE8" s="138">
        <f t="shared" si="1"/>
        <v>2.6561285307074023E-3</v>
      </c>
    </row>
    <row r="9" spans="1:31" x14ac:dyDescent="0.25">
      <c r="B9" s="41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282</v>
      </c>
      <c r="Q9" s="138">
        <f>IF(Q2=0, 0, Q8/Q6)</f>
        <v>0</v>
      </c>
      <c r="T9" s="67"/>
      <c r="W9" s="133">
        <v>42521</v>
      </c>
      <c r="X9" s="10">
        <v>154</v>
      </c>
      <c r="Y9" s="10">
        <v>154.94999999999999</v>
      </c>
      <c r="Z9" s="10">
        <v>153.30000000000001</v>
      </c>
      <c r="AA9" s="10">
        <v>154.36000000000001</v>
      </c>
      <c r="AB9" s="95">
        <v>3191700</v>
      </c>
      <c r="AC9" s="10">
        <v>154.36000000000001</v>
      </c>
      <c r="AD9" s="2">
        <f t="shared" si="0"/>
        <v>1.6499999999999773</v>
      </c>
      <c r="AE9" s="138">
        <f t="shared" si="1"/>
        <v>6.9145466405740041E-3</v>
      </c>
    </row>
    <row r="10" spans="1:31" x14ac:dyDescent="0.25">
      <c r="B10" s="41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281</v>
      </c>
      <c r="P10" s="34"/>
      <c r="Q10" s="2">
        <f>M32</f>
        <v>780.73999999999796</v>
      </c>
      <c r="W10" s="133">
        <v>42517</v>
      </c>
      <c r="X10" s="10">
        <v>153</v>
      </c>
      <c r="Y10" s="10">
        <v>153.93</v>
      </c>
      <c r="Z10" s="10">
        <v>152.46</v>
      </c>
      <c r="AA10" s="10">
        <v>153.30000000000001</v>
      </c>
      <c r="AB10" s="95">
        <v>1867100</v>
      </c>
      <c r="AC10" s="10">
        <v>153.30000000000001</v>
      </c>
      <c r="AD10" s="2">
        <f t="shared" si="0"/>
        <v>1.4699999999999989</v>
      </c>
      <c r="AE10" s="138">
        <f t="shared" si="1"/>
        <v>1.8298261665141702E-3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197</v>
      </c>
      <c r="P11" s="34"/>
      <c r="Q11" s="138">
        <f>VALUE(TRIM(CLEAN(MID(U57, FIND("(", U57)+1, 5))))</f>
        <v>1.23E-2</v>
      </c>
      <c r="W11" s="133">
        <v>42516</v>
      </c>
      <c r="X11" s="10">
        <v>153.77000000000001</v>
      </c>
      <c r="Y11" s="10">
        <v>154.25</v>
      </c>
      <c r="Z11" s="10">
        <v>151.82</v>
      </c>
      <c r="AA11" s="10">
        <v>153.02000000000001</v>
      </c>
      <c r="AB11" s="95">
        <v>1841600</v>
      </c>
      <c r="AC11" s="10">
        <v>153.02000000000001</v>
      </c>
      <c r="AD11" s="2">
        <f t="shared" si="0"/>
        <v>2.4300000000000068</v>
      </c>
      <c r="AE11" s="138">
        <f t="shared" si="1"/>
        <v>-3.5814286644525462E-3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42515</v>
      </c>
      <c r="X12" s="10">
        <v>151.84</v>
      </c>
      <c r="Y12" s="10">
        <v>154</v>
      </c>
      <c r="Z12" s="10">
        <v>150.49</v>
      </c>
      <c r="AA12" s="10">
        <v>153.57</v>
      </c>
      <c r="AB12" s="95">
        <v>2173700</v>
      </c>
      <c r="AC12" s="10">
        <v>153.57</v>
      </c>
      <c r="AD12" s="2">
        <f t="shared" si="0"/>
        <v>3.5099999999999909</v>
      </c>
      <c r="AE12" s="138">
        <f t="shared" si="1"/>
        <v>1.4198916919825777E-2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42514</v>
      </c>
      <c r="X13" s="10">
        <v>148.6</v>
      </c>
      <c r="Y13" s="10">
        <v>151.68</v>
      </c>
      <c r="Z13" s="10">
        <v>148.35</v>
      </c>
      <c r="AA13" s="10">
        <v>151.41999999999999</v>
      </c>
      <c r="AB13" s="95">
        <v>1970500</v>
      </c>
      <c r="AC13" s="10">
        <v>151.41999999999999</v>
      </c>
      <c r="AD13" s="2">
        <f t="shared" si="0"/>
        <v>3.3300000000000125</v>
      </c>
      <c r="AE13" s="138">
        <f t="shared" si="1"/>
        <v>2.2417285617825744E-2</v>
      </c>
    </row>
    <row r="14" spans="1:31" x14ac:dyDescent="0.25">
      <c r="W14" s="133">
        <v>42513</v>
      </c>
      <c r="X14" s="10">
        <v>148.19</v>
      </c>
      <c r="Y14" s="10">
        <v>150.34</v>
      </c>
      <c r="Z14" s="10">
        <v>147.88</v>
      </c>
      <c r="AA14" s="10">
        <v>148.1</v>
      </c>
      <c r="AB14" s="95">
        <v>1753100</v>
      </c>
      <c r="AC14" s="10">
        <v>148.1</v>
      </c>
      <c r="AD14" s="2">
        <f t="shared" si="0"/>
        <v>2.460000000000008</v>
      </c>
      <c r="AE14" s="138">
        <f t="shared" si="1"/>
        <v>9.3368772575479486E-3</v>
      </c>
    </row>
    <row r="15" spans="1:31" x14ac:dyDescent="0.25">
      <c r="W15" s="133">
        <v>42510</v>
      </c>
      <c r="X15" s="10">
        <v>144.13</v>
      </c>
      <c r="Y15" s="10">
        <v>147.66999999999999</v>
      </c>
      <c r="Z15" s="10">
        <v>143.71</v>
      </c>
      <c r="AA15" s="10">
        <v>146.72999999999999</v>
      </c>
      <c r="AB15" s="95">
        <v>2588900</v>
      </c>
      <c r="AC15" s="10">
        <v>146.72999999999999</v>
      </c>
      <c r="AD15" s="2">
        <f t="shared" si="0"/>
        <v>3.9599999999999795</v>
      </c>
      <c r="AE15" s="138">
        <f t="shared" si="1"/>
        <v>2.7952921395544283E-2</v>
      </c>
    </row>
    <row r="16" spans="1:31" x14ac:dyDescent="0.25">
      <c r="W16" s="133">
        <v>42509</v>
      </c>
      <c r="X16" s="10">
        <v>143.03</v>
      </c>
      <c r="Y16" s="10">
        <v>144.66</v>
      </c>
      <c r="Z16" s="10">
        <v>141.12</v>
      </c>
      <c r="AA16" s="10">
        <v>142.74</v>
      </c>
      <c r="AB16" s="95">
        <v>1744800</v>
      </c>
      <c r="AC16" s="10">
        <v>142.74</v>
      </c>
      <c r="AD16" s="2">
        <f t="shared" si="0"/>
        <v>3.539999999999992</v>
      </c>
      <c r="AE16" s="138">
        <f t="shared" si="1"/>
        <v>-7.9232693911591712E-3</v>
      </c>
    </row>
    <row r="17" spans="1:31" x14ac:dyDescent="0.25">
      <c r="W17" s="133">
        <v>42508</v>
      </c>
      <c r="X17" s="10">
        <v>140.53</v>
      </c>
      <c r="Y17" s="10">
        <v>145.05000000000001</v>
      </c>
      <c r="Z17" s="10">
        <v>140.33000000000001</v>
      </c>
      <c r="AA17" s="10">
        <v>143.88</v>
      </c>
      <c r="AB17" s="95">
        <v>2259400</v>
      </c>
      <c r="AC17" s="10">
        <v>143.88</v>
      </c>
      <c r="AD17" s="2">
        <f t="shared" si="0"/>
        <v>4.7199999999999989</v>
      </c>
      <c r="AE17" s="138">
        <f t="shared" si="1"/>
        <v>1.9196713182687564E-2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42507</v>
      </c>
      <c r="X18" s="10">
        <v>142.51</v>
      </c>
      <c r="Y18" s="10">
        <v>142.99</v>
      </c>
      <c r="Z18" s="10">
        <v>139.88</v>
      </c>
      <c r="AA18" s="10">
        <v>141.16999999999999</v>
      </c>
      <c r="AB18" s="95">
        <v>2122000</v>
      </c>
      <c r="AC18" s="10">
        <v>141.16999999999999</v>
      </c>
      <c r="AD18" s="2">
        <f t="shared" si="0"/>
        <v>3.1100000000000136</v>
      </c>
      <c r="AE18" s="138">
        <f t="shared" si="1"/>
        <v>-1.0375043813529716E-2</v>
      </c>
    </row>
    <row r="19" spans="1:31" x14ac:dyDescent="0.25">
      <c r="W19" s="133">
        <v>42506</v>
      </c>
      <c r="X19" s="10">
        <v>140.87</v>
      </c>
      <c r="Y19" s="10">
        <v>143.62</v>
      </c>
      <c r="Z19" s="10">
        <v>140.69</v>
      </c>
      <c r="AA19" s="10">
        <v>142.65</v>
      </c>
      <c r="AB19" s="95">
        <v>2032900</v>
      </c>
      <c r="AC19" s="10">
        <v>142.65</v>
      </c>
      <c r="AD19" s="2">
        <f t="shared" si="0"/>
        <v>2.9300000000000068</v>
      </c>
      <c r="AE19" s="138">
        <f t="shared" si="1"/>
        <v>1.8564798286326178E-2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W20" s="133">
        <v>42503</v>
      </c>
      <c r="X20" s="10">
        <v>140.94</v>
      </c>
      <c r="Y20" s="10">
        <v>143.13</v>
      </c>
      <c r="Z20" s="10">
        <v>139.62</v>
      </c>
      <c r="AA20" s="10">
        <v>140.05000000000001</v>
      </c>
      <c r="AB20" s="95">
        <v>2161900</v>
      </c>
      <c r="AC20" s="10">
        <v>140.05000000000001</v>
      </c>
      <c r="AD20" s="2">
        <f t="shared" si="0"/>
        <v>3.5099999999999909</v>
      </c>
      <c r="AE20" s="138">
        <f t="shared" si="1"/>
        <v>-7.019285309131984E-3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42502</v>
      </c>
      <c r="X21" s="10">
        <v>144.07</v>
      </c>
      <c r="Y21" s="10">
        <v>144.72999999999999</v>
      </c>
      <c r="Z21" s="10">
        <v>139.52000000000001</v>
      </c>
      <c r="AA21" s="10">
        <v>141.04</v>
      </c>
      <c r="AB21" s="95">
        <v>2637200</v>
      </c>
      <c r="AC21" s="10">
        <v>141.04</v>
      </c>
      <c r="AD21" s="2">
        <f t="shared" si="0"/>
        <v>5.2099999999999795</v>
      </c>
      <c r="AE21" s="138">
        <f t="shared" si="1"/>
        <v>-1.9534237052485248E-2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42501</v>
      </c>
      <c r="X22" s="10">
        <v>144.09</v>
      </c>
      <c r="Y22" s="10">
        <v>146.22</v>
      </c>
      <c r="Z22" s="10">
        <v>143.51</v>
      </c>
      <c r="AA22" s="10">
        <v>143.85</v>
      </c>
      <c r="AB22" s="95">
        <v>1662200</v>
      </c>
      <c r="AC22" s="10">
        <v>143.85</v>
      </c>
      <c r="AD22" s="2">
        <f t="shared" si="0"/>
        <v>2.710000000000008</v>
      </c>
      <c r="AE22" s="138">
        <f t="shared" si="1"/>
        <v>-5.2555148329992418E-3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42500</v>
      </c>
      <c r="X23" s="10">
        <v>142.5</v>
      </c>
      <c r="Y23" s="10">
        <v>145.13999999999999</v>
      </c>
      <c r="Z23" s="10">
        <v>141.5</v>
      </c>
      <c r="AA23" s="10">
        <v>144.61000000000001</v>
      </c>
      <c r="AB23" s="95">
        <v>1841000</v>
      </c>
      <c r="AC23" s="10">
        <v>144.61000000000001</v>
      </c>
      <c r="AD23" s="2">
        <f t="shared" si="0"/>
        <v>3.6399999999999864</v>
      </c>
      <c r="AE23" s="138">
        <f t="shared" si="1"/>
        <v>1.5519662921348321E-2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42499</v>
      </c>
      <c r="X24" s="10">
        <v>142</v>
      </c>
      <c r="Y24" s="10">
        <v>143.91999999999999</v>
      </c>
      <c r="Z24" s="10">
        <v>141.26</v>
      </c>
      <c r="AA24" s="10">
        <v>142.4</v>
      </c>
      <c r="AB24" s="95">
        <v>1726300</v>
      </c>
      <c r="AC24" s="10">
        <v>142.4</v>
      </c>
      <c r="AD24" s="2">
        <f t="shared" si="0"/>
        <v>2.6599999999999966</v>
      </c>
      <c r="AE24" s="138">
        <f t="shared" si="1"/>
        <v>3.5943336387342928E-3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42496</v>
      </c>
      <c r="X25" s="10">
        <v>141.76</v>
      </c>
      <c r="Y25" s="10">
        <v>142.5</v>
      </c>
      <c r="Z25" s="10">
        <v>139.18</v>
      </c>
      <c r="AA25" s="10">
        <v>141.88999999999999</v>
      </c>
      <c r="AB25" s="95">
        <v>3000600</v>
      </c>
      <c r="AC25" s="10">
        <v>141.88999999999999</v>
      </c>
      <c r="AD25" s="2">
        <f t="shared" si="0"/>
        <v>3.3199999999999932</v>
      </c>
      <c r="AE25" s="138">
        <f t="shared" si="1"/>
        <v>-4.839388413522383E-3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42495</v>
      </c>
      <c r="X26" s="10">
        <v>143.82</v>
      </c>
      <c r="Y26" s="10">
        <v>144.9</v>
      </c>
      <c r="Z26" s="10">
        <v>142.09</v>
      </c>
      <c r="AA26" s="10">
        <v>142.58000000000001</v>
      </c>
      <c r="AB26" s="95">
        <v>1679600</v>
      </c>
      <c r="AC26" s="10">
        <v>142.58000000000001</v>
      </c>
      <c r="AD26" s="2">
        <f t="shared" si="0"/>
        <v>2.8100000000000023</v>
      </c>
      <c r="AE26" s="138">
        <f t="shared" si="1"/>
        <v>3.5897796860704378E-3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42494</v>
      </c>
      <c r="X27" s="10">
        <v>142.51</v>
      </c>
      <c r="Y27" s="10">
        <v>144.41999999999999</v>
      </c>
      <c r="Z27" s="10">
        <v>141.27000000000001</v>
      </c>
      <c r="AA27" s="10">
        <v>142.07</v>
      </c>
      <c r="AB27" s="95">
        <v>2080700</v>
      </c>
      <c r="AC27" s="10">
        <v>142.07</v>
      </c>
      <c r="AD27" s="2">
        <f t="shared" si="0"/>
        <v>3.1499999999999773</v>
      </c>
      <c r="AE27" s="138">
        <f t="shared" si="1"/>
        <v>-7.8910614525139477E-3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42493</v>
      </c>
      <c r="X28" s="10">
        <v>145.1</v>
      </c>
      <c r="Y28" s="10">
        <v>145.99</v>
      </c>
      <c r="Z28" s="10">
        <v>142.33000000000001</v>
      </c>
      <c r="AA28" s="10">
        <v>143.19999999999999</v>
      </c>
      <c r="AB28" s="95">
        <v>2389600</v>
      </c>
      <c r="AC28" s="10">
        <v>143.19999999999999</v>
      </c>
      <c r="AD28" s="2">
        <f t="shared" si="0"/>
        <v>3.6599999999999966</v>
      </c>
      <c r="AE28" s="138">
        <f t="shared" si="1"/>
        <v>-1.9715224534501807E-2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42492</v>
      </c>
      <c r="X29" s="10">
        <v>146.16</v>
      </c>
      <c r="Y29" s="10">
        <v>146.83000000000001</v>
      </c>
      <c r="Z29" s="10">
        <v>144.5</v>
      </c>
      <c r="AA29" s="10">
        <v>146.08000000000001</v>
      </c>
      <c r="AB29" s="95">
        <v>1948800</v>
      </c>
      <c r="AC29" s="10">
        <v>146.08000000000001</v>
      </c>
      <c r="AD29" s="2">
        <f t="shared" si="0"/>
        <v>2.3300000000000125</v>
      </c>
      <c r="AE29" s="138">
        <f t="shared" si="1"/>
        <v>2.2641509433962703E-3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42489</v>
      </c>
      <c r="X30" s="10">
        <v>146.31</v>
      </c>
      <c r="Y30" s="10">
        <v>147.79</v>
      </c>
      <c r="Z30" s="10">
        <v>143.25</v>
      </c>
      <c r="AA30" s="10">
        <v>145.75</v>
      </c>
      <c r="AB30" s="95">
        <v>3493600</v>
      </c>
      <c r="AC30" s="10">
        <v>145.75</v>
      </c>
      <c r="AD30" s="2">
        <f t="shared" si="0"/>
        <v>4.539999999999992</v>
      </c>
      <c r="AE30" s="138">
        <f t="shared" si="1"/>
        <v>-1.5136157848503307E-2</v>
      </c>
    </row>
    <row r="31" spans="1:31" x14ac:dyDescent="0.25">
      <c r="W31" s="133">
        <v>42488</v>
      </c>
      <c r="X31" s="10">
        <v>150.38999999999999</v>
      </c>
      <c r="Y31" s="10">
        <v>154.02000000000001</v>
      </c>
      <c r="Z31" s="10">
        <v>147.33000000000001</v>
      </c>
      <c r="AA31" s="10">
        <v>147.99</v>
      </c>
      <c r="AB31" s="95">
        <v>2548200</v>
      </c>
      <c r="AC31" s="10">
        <v>147.99</v>
      </c>
      <c r="AD31" s="2">
        <f t="shared" si="0"/>
        <v>6.6899999999999977</v>
      </c>
      <c r="AE31" s="138">
        <f t="shared" si="1"/>
        <v>-2.33617105523658E-2</v>
      </c>
    </row>
    <row r="32" spans="1:31" x14ac:dyDescent="0.25">
      <c r="L32" t="s">
        <v>281</v>
      </c>
      <c r="M32" s="2">
        <f>M50+K50-F50</f>
        <v>780.73999999999796</v>
      </c>
      <c r="W32" s="133">
        <v>42487</v>
      </c>
      <c r="X32" s="10">
        <v>147.21</v>
      </c>
      <c r="Y32" s="10">
        <v>153.36000000000001</v>
      </c>
      <c r="Z32" s="10">
        <v>146.5</v>
      </c>
      <c r="AA32" s="10">
        <v>151.53</v>
      </c>
      <c r="AB32" s="95">
        <v>3893000</v>
      </c>
      <c r="AC32" s="10">
        <v>151.53</v>
      </c>
      <c r="AD32" s="2">
        <f t="shared" si="0"/>
        <v>6.8600000000000136</v>
      </c>
      <c r="AE32" s="138">
        <f t="shared" si="1"/>
        <v>5.1074555585035597E-3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95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96</v>
      </c>
      <c r="K33" s="21" t="s">
        <v>61</v>
      </c>
      <c r="L33" s="11" t="s">
        <v>37</v>
      </c>
      <c r="M33" s="11" t="s">
        <v>38</v>
      </c>
      <c r="W33" s="133">
        <v>42486</v>
      </c>
      <c r="X33" s="10">
        <v>151.49</v>
      </c>
      <c r="Y33" s="10">
        <v>154.11000000000001</v>
      </c>
      <c r="Z33" s="10">
        <v>150.04</v>
      </c>
      <c r="AA33" s="10">
        <v>150.76</v>
      </c>
      <c r="AB33" s="95">
        <v>2563300</v>
      </c>
      <c r="AC33" s="10">
        <v>150.76</v>
      </c>
      <c r="AD33" s="2">
        <f t="shared" si="0"/>
        <v>4.0700000000000216</v>
      </c>
      <c r="AE33" s="138">
        <f t="shared" si="1"/>
        <v>1.1133467471495573E-2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42485</v>
      </c>
      <c r="X34" s="10">
        <v>150.25</v>
      </c>
      <c r="Y34" s="10">
        <v>150.86000000000001</v>
      </c>
      <c r="Z34" s="10">
        <v>148.77000000000001</v>
      </c>
      <c r="AA34" s="10">
        <v>149.1</v>
      </c>
      <c r="AB34" s="95">
        <v>1087000</v>
      </c>
      <c r="AC34" s="10">
        <v>149.1</v>
      </c>
      <c r="AD34" s="2">
        <f t="shared" si="0"/>
        <v>2.0900000000000034</v>
      </c>
      <c r="AE34" s="138">
        <f t="shared" si="1"/>
        <v>-8.1819996008781759E-3</v>
      </c>
    </row>
    <row r="35" spans="1:31" x14ac:dyDescent="0.25">
      <c r="A35" s="23" t="s">
        <v>71</v>
      </c>
      <c r="B35" s="47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42482</v>
      </c>
      <c r="X35" s="10">
        <v>150.4</v>
      </c>
      <c r="Y35" s="10">
        <v>152.94</v>
      </c>
      <c r="Z35" s="10">
        <v>148.72999999999999</v>
      </c>
      <c r="AA35" s="10">
        <v>150.33000000000001</v>
      </c>
      <c r="AB35" s="95">
        <v>2569900</v>
      </c>
      <c r="AC35" s="10">
        <v>150.33000000000001</v>
      </c>
      <c r="AD35" s="2">
        <f t="shared" si="0"/>
        <v>4.210000000000008</v>
      </c>
      <c r="AE35" s="138">
        <f t="shared" si="1"/>
        <v>-6.7393458870167455E-3</v>
      </c>
    </row>
    <row r="36" spans="1:31" x14ac:dyDescent="0.25">
      <c r="B36" s="47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42481</v>
      </c>
      <c r="X36" s="10">
        <v>152.9</v>
      </c>
      <c r="Y36" s="10">
        <v>153.28</v>
      </c>
      <c r="Z36" s="10">
        <v>150.44999999999999</v>
      </c>
      <c r="AA36" s="10">
        <v>151.35</v>
      </c>
      <c r="AB36" s="95">
        <v>1611700</v>
      </c>
      <c r="AC36" s="10">
        <v>151.35</v>
      </c>
      <c r="AD36" s="2">
        <f t="shared" si="0"/>
        <v>2.8300000000000125</v>
      </c>
      <c r="AE36" s="138">
        <f t="shared" si="1"/>
        <v>-1.226913789727857E-2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42480</v>
      </c>
      <c r="X37" s="10">
        <v>151.46</v>
      </c>
      <c r="Y37" s="10">
        <v>154.1</v>
      </c>
      <c r="Z37" s="10">
        <v>150.4</v>
      </c>
      <c r="AA37" s="10">
        <v>153.22999999999999</v>
      </c>
      <c r="AB37" s="95">
        <v>1943500</v>
      </c>
      <c r="AC37" s="10">
        <v>153.22999999999999</v>
      </c>
      <c r="AD37" s="2">
        <f t="shared" si="0"/>
        <v>3.6999999999999886</v>
      </c>
      <c r="AE37" s="138">
        <f t="shared" si="1"/>
        <v>1.4298007546170721E-2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42479</v>
      </c>
      <c r="X38" s="10">
        <v>156.44999999999999</v>
      </c>
      <c r="Y38" s="10">
        <v>156.77000000000001</v>
      </c>
      <c r="Z38" s="10">
        <v>150.79</v>
      </c>
      <c r="AA38" s="10">
        <v>151.07</v>
      </c>
      <c r="AB38" s="95">
        <v>2456000</v>
      </c>
      <c r="AC38" s="10">
        <v>151.07</v>
      </c>
      <c r="AD38" s="2">
        <f t="shared" si="0"/>
        <v>5.9800000000000182</v>
      </c>
      <c r="AE38" s="138">
        <f t="shared" si="1"/>
        <v>-3.098139833226432E-2</v>
      </c>
    </row>
    <row r="39" spans="1:31" x14ac:dyDescent="0.25">
      <c r="B39" s="47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42478</v>
      </c>
      <c r="X39" s="10">
        <v>155.35</v>
      </c>
      <c r="Y39" s="10">
        <v>156.4</v>
      </c>
      <c r="Z39" s="10">
        <v>153.81</v>
      </c>
      <c r="AA39" s="10">
        <v>155.9</v>
      </c>
      <c r="AB39" s="95">
        <v>1529700</v>
      </c>
      <c r="AC39" s="10">
        <v>155.9</v>
      </c>
      <c r="AD39" s="2">
        <f t="shared" si="0"/>
        <v>2.5900000000000034</v>
      </c>
      <c r="AE39" s="138">
        <f t="shared" si="1"/>
        <v>2.6368255193258694E-3</v>
      </c>
    </row>
    <row r="40" spans="1:31" x14ac:dyDescent="0.25">
      <c r="B40" s="47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42475</v>
      </c>
      <c r="X40" s="10">
        <v>158.13</v>
      </c>
      <c r="Y40" s="10">
        <v>158.34</v>
      </c>
      <c r="Z40" s="10">
        <v>154.52000000000001</v>
      </c>
      <c r="AA40" s="10">
        <v>155.49</v>
      </c>
      <c r="AB40" s="95">
        <v>2768500</v>
      </c>
      <c r="AC40" s="10">
        <v>155.49</v>
      </c>
      <c r="AD40" s="2">
        <f t="shared" si="0"/>
        <v>3.8199999999999932</v>
      </c>
      <c r="AE40" s="138">
        <f t="shared" si="1"/>
        <v>-2.0967132602946581E-2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0" t="s">
        <v>78</v>
      </c>
      <c r="P41" s="470"/>
      <c r="T41" s="91" t="s">
        <v>114</v>
      </c>
      <c r="W41" s="133">
        <v>42474</v>
      </c>
      <c r="X41" s="10">
        <v>157.29</v>
      </c>
      <c r="Y41" s="10">
        <v>159.11000000000001</v>
      </c>
      <c r="Z41" s="10">
        <v>156</v>
      </c>
      <c r="AA41" s="10">
        <v>158.82</v>
      </c>
      <c r="AB41" s="95">
        <v>2754900</v>
      </c>
      <c r="AC41" s="10">
        <v>158.82</v>
      </c>
      <c r="AD41" s="2">
        <f t="shared" si="0"/>
        <v>3.1100000000000136</v>
      </c>
      <c r="AE41" s="138">
        <f t="shared" si="1"/>
        <v>-4.138449962377666E-3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176.90200000000002</v>
      </c>
      <c r="Q42" s="2"/>
      <c r="T42" s="135" t="s">
        <v>99</v>
      </c>
      <c r="U42" s="98">
        <v>163.69999999999999</v>
      </c>
      <c r="W42" s="133">
        <v>42473</v>
      </c>
      <c r="X42" s="10">
        <v>156.47</v>
      </c>
      <c r="Y42" s="10">
        <v>159.65</v>
      </c>
      <c r="Z42" s="10">
        <v>155.61000000000001</v>
      </c>
      <c r="AA42" s="10">
        <v>159.47999999999999</v>
      </c>
      <c r="AB42" s="95">
        <v>2173000</v>
      </c>
      <c r="AC42" s="10">
        <v>159.47999999999999</v>
      </c>
      <c r="AD42" s="2">
        <f t="shared" si="0"/>
        <v>4.039999999999992</v>
      </c>
      <c r="AE42" s="138">
        <f t="shared" si="1"/>
        <v>2.6056745801968706E-2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175.2938</v>
      </c>
      <c r="Q43" s="2"/>
      <c r="T43" s="136" t="s">
        <v>100</v>
      </c>
      <c r="U43" s="88">
        <v>162.13999999999999</v>
      </c>
      <c r="W43" s="133">
        <v>42472</v>
      </c>
      <c r="X43" s="10">
        <v>156.01</v>
      </c>
      <c r="Y43" s="10">
        <v>156.37</v>
      </c>
      <c r="Z43" s="10">
        <v>153</v>
      </c>
      <c r="AA43" s="10">
        <v>155.43</v>
      </c>
      <c r="AB43" s="95">
        <v>1653700</v>
      </c>
      <c r="AC43" s="10">
        <v>155.43</v>
      </c>
      <c r="AD43" s="2">
        <f t="shared" si="0"/>
        <v>3.3700000000000045</v>
      </c>
      <c r="AE43" s="138">
        <f t="shared" si="1"/>
        <v>-1.1567379988433046E-3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173.68559999999999</v>
      </c>
      <c r="Q44" s="2"/>
      <c r="T44" s="136" t="s">
        <v>101</v>
      </c>
      <c r="U44" s="88" t="s">
        <v>411</v>
      </c>
      <c r="W44" s="133">
        <v>42471</v>
      </c>
      <c r="X44" s="10">
        <v>157.43</v>
      </c>
      <c r="Y44" s="10">
        <v>157.80000000000001</v>
      </c>
      <c r="Z44" s="10">
        <v>155.6</v>
      </c>
      <c r="AA44" s="10">
        <v>155.61000000000001</v>
      </c>
      <c r="AB44" s="95">
        <v>1856800</v>
      </c>
      <c r="AC44" s="10">
        <v>155.61000000000001</v>
      </c>
      <c r="AD44" s="2">
        <f t="shared" si="0"/>
        <v>2.2000000000000171</v>
      </c>
      <c r="AE44" s="138">
        <f t="shared" si="1"/>
        <v>-3.4582132564840995E-3</v>
      </c>
    </row>
    <row r="45" spans="1:31" x14ac:dyDescent="0.25">
      <c r="O45" s="83">
        <v>1.07</v>
      </c>
      <c r="P45" s="83">
        <f t="shared" si="3"/>
        <v>172.07740000000001</v>
      </c>
      <c r="Q45" s="2"/>
      <c r="T45" s="136" t="s">
        <v>102</v>
      </c>
      <c r="U45" s="88" t="s">
        <v>412</v>
      </c>
      <c r="W45" s="133">
        <v>42468</v>
      </c>
      <c r="X45" s="10">
        <v>156.28</v>
      </c>
      <c r="Y45" s="10">
        <v>156.9</v>
      </c>
      <c r="Z45" s="10">
        <v>154.63999999999999</v>
      </c>
      <c r="AA45" s="10">
        <v>156.15</v>
      </c>
      <c r="AB45" s="95">
        <v>1852600</v>
      </c>
      <c r="AC45" s="10">
        <v>156.15</v>
      </c>
      <c r="AD45" s="2">
        <f t="shared" si="0"/>
        <v>2.2600000000000193</v>
      </c>
      <c r="AE45" s="138">
        <f t="shared" si="1"/>
        <v>7.6143769761889413E-3</v>
      </c>
    </row>
    <row r="46" spans="1:31" x14ac:dyDescent="0.25">
      <c r="O46" s="83">
        <v>1.06</v>
      </c>
      <c r="P46" s="83">
        <f t="shared" si="3"/>
        <v>170.4692</v>
      </c>
      <c r="Q46" s="2"/>
      <c r="T46" s="136" t="s">
        <v>103</v>
      </c>
      <c r="U46" s="88">
        <v>191.7</v>
      </c>
      <c r="W46" s="133">
        <v>42467</v>
      </c>
      <c r="X46" s="10">
        <v>157.47999999999999</v>
      </c>
      <c r="Y46" s="10">
        <v>157.94999999999999</v>
      </c>
      <c r="Z46" s="10">
        <v>154.69</v>
      </c>
      <c r="AA46" s="10">
        <v>154.97</v>
      </c>
      <c r="AB46" s="95">
        <v>2297500</v>
      </c>
      <c r="AC46" s="10">
        <v>154.97</v>
      </c>
      <c r="AD46" s="2">
        <f t="shared" si="0"/>
        <v>3.2599999999999909</v>
      </c>
      <c r="AE46" s="138">
        <f t="shared" si="1"/>
        <v>-1.6313317252761195E-2</v>
      </c>
    </row>
    <row r="47" spans="1:31" x14ac:dyDescent="0.25">
      <c r="O47" s="83">
        <v>1.05</v>
      </c>
      <c r="P47" s="83">
        <f t="shared" si="3"/>
        <v>168.86099999999999</v>
      </c>
      <c r="Q47" s="2"/>
      <c r="T47" s="136" t="s">
        <v>104</v>
      </c>
      <c r="U47" s="88">
        <v>1.0256099999999999</v>
      </c>
      <c r="W47" s="133">
        <v>42466</v>
      </c>
      <c r="X47" s="10">
        <v>154.69999999999999</v>
      </c>
      <c r="Y47" s="10">
        <v>157.77000000000001</v>
      </c>
      <c r="Z47" s="10">
        <v>153.71</v>
      </c>
      <c r="AA47" s="10">
        <v>157.54</v>
      </c>
      <c r="AB47" s="95">
        <v>2814900</v>
      </c>
      <c r="AC47" s="10">
        <v>157.54</v>
      </c>
      <c r="AD47" s="2">
        <f t="shared" si="0"/>
        <v>4.0600000000000023</v>
      </c>
      <c r="AE47" s="138">
        <f t="shared" si="1"/>
        <v>1.6190414758433747E-2</v>
      </c>
    </row>
    <row r="48" spans="1:31" x14ac:dyDescent="0.25">
      <c r="O48" s="83">
        <v>1.04</v>
      </c>
      <c r="P48" s="83">
        <f t="shared" si="3"/>
        <v>167.25280000000001</v>
      </c>
      <c r="Q48" s="2"/>
      <c r="T48" s="136" t="s">
        <v>105</v>
      </c>
      <c r="U48" s="88" t="s">
        <v>131</v>
      </c>
      <c r="W48" s="133">
        <v>42465</v>
      </c>
      <c r="X48" s="10">
        <v>154.44999999999999</v>
      </c>
      <c r="Y48" s="10">
        <v>157.05000000000001</v>
      </c>
      <c r="Z48" s="10">
        <v>154.44999999999999</v>
      </c>
      <c r="AA48" s="10">
        <v>155.03</v>
      </c>
      <c r="AB48" s="95">
        <v>5691500</v>
      </c>
      <c r="AC48" s="10">
        <v>155.03</v>
      </c>
      <c r="AD48" s="2">
        <f t="shared" si="0"/>
        <v>2.6000000000000227</v>
      </c>
      <c r="AE48" s="138">
        <f t="shared" si="1"/>
        <v>-6.2816486122684312E-3</v>
      </c>
    </row>
    <row r="49" spans="1:31" x14ac:dyDescent="0.25">
      <c r="O49" s="83">
        <v>1.03</v>
      </c>
      <c r="P49" s="83">
        <f t="shared" si="3"/>
        <v>165.6446</v>
      </c>
      <c r="Q49" s="2"/>
      <c r="T49" s="136"/>
      <c r="U49" s="88"/>
      <c r="W49" s="133">
        <v>42464</v>
      </c>
      <c r="X49" s="10">
        <v>158</v>
      </c>
      <c r="Y49" s="10">
        <v>158.33000000000001</v>
      </c>
      <c r="Z49" s="10">
        <v>155.66</v>
      </c>
      <c r="AA49" s="10">
        <v>156.01</v>
      </c>
      <c r="AB49" s="95">
        <v>1776000</v>
      </c>
      <c r="AC49" s="10">
        <v>156.01</v>
      </c>
      <c r="AD49" s="2">
        <f t="shared" si="0"/>
        <v>2.6700000000000159</v>
      </c>
      <c r="AE49" s="138">
        <f t="shared" si="1"/>
        <v>-1.1343472750316996E-2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164.03639999999999</v>
      </c>
      <c r="Q50" s="2"/>
      <c r="T50" s="136" t="s">
        <v>106</v>
      </c>
      <c r="U50" s="88" t="s">
        <v>413</v>
      </c>
      <c r="W50" s="133">
        <v>42461</v>
      </c>
      <c r="X50" s="10">
        <v>154.04</v>
      </c>
      <c r="Y50" s="10">
        <v>157.91999999999999</v>
      </c>
      <c r="Z50" s="10">
        <v>151.16</v>
      </c>
      <c r="AA50" s="10">
        <v>157.80000000000001</v>
      </c>
      <c r="AB50" s="95">
        <v>2567100</v>
      </c>
      <c r="AC50" s="10">
        <v>157.80000000000001</v>
      </c>
      <c r="AD50" s="2">
        <f t="shared" si="0"/>
        <v>6.7599999999999909</v>
      </c>
      <c r="AE50" s="138">
        <f t="shared" si="1"/>
        <v>2.1359223300970953E-2</v>
      </c>
    </row>
    <row r="51" spans="1:31" x14ac:dyDescent="0.25">
      <c r="O51" s="83">
        <v>1.01</v>
      </c>
      <c r="P51" s="83">
        <f t="shared" si="3"/>
        <v>162.4282</v>
      </c>
      <c r="Q51" s="2"/>
      <c r="T51" s="136" t="s">
        <v>107</v>
      </c>
      <c r="U51" s="88" t="s">
        <v>323</v>
      </c>
      <c r="W51" s="133">
        <v>42460</v>
      </c>
      <c r="X51" s="10">
        <v>157.02000000000001</v>
      </c>
      <c r="Y51" s="10">
        <v>157.37</v>
      </c>
      <c r="Z51" s="10">
        <v>154.44999999999999</v>
      </c>
      <c r="AA51" s="10">
        <v>154.5</v>
      </c>
      <c r="AB51" s="95">
        <v>2496800</v>
      </c>
      <c r="AC51" s="10">
        <v>154.5</v>
      </c>
      <c r="AD51" s="2">
        <f t="shared" si="0"/>
        <v>2.9200000000000159</v>
      </c>
      <c r="AE51" s="138">
        <f t="shared" si="1"/>
        <v>-1.5484610973045321E-2</v>
      </c>
    </row>
    <row r="52" spans="1:31" x14ac:dyDescent="0.25">
      <c r="O52" s="83">
        <v>1</v>
      </c>
      <c r="P52" s="83">
        <f t="shared" si="3"/>
        <v>160.82</v>
      </c>
      <c r="Q52" s="2"/>
      <c r="T52" s="136" t="s">
        <v>108</v>
      </c>
      <c r="U52" s="90">
        <v>2914360</v>
      </c>
      <c r="W52" s="133">
        <v>42459</v>
      </c>
      <c r="X52" s="10">
        <v>155</v>
      </c>
      <c r="Y52" s="10">
        <v>157.28</v>
      </c>
      <c r="Z52" s="10">
        <v>154.54</v>
      </c>
      <c r="AA52" s="10">
        <v>156.93</v>
      </c>
      <c r="AB52" s="95">
        <v>2679400</v>
      </c>
      <c r="AC52" s="10">
        <v>156.93</v>
      </c>
      <c r="AD52" s="2">
        <f t="shared" si="0"/>
        <v>2.7400000000000091</v>
      </c>
      <c r="AE52" s="138">
        <f t="shared" si="1"/>
        <v>1.816648283916189E-2</v>
      </c>
    </row>
    <row r="53" spans="1:31" x14ac:dyDescent="0.25">
      <c r="O53" s="83">
        <v>0.99</v>
      </c>
      <c r="P53" s="83">
        <f t="shared" si="3"/>
        <v>159.21179999999998</v>
      </c>
      <c r="Q53" s="2"/>
      <c r="T53" s="136" t="s">
        <v>111</v>
      </c>
      <c r="U53" s="90">
        <v>2781810</v>
      </c>
      <c r="W53" s="133">
        <v>42458</v>
      </c>
      <c r="X53" s="10">
        <v>153.27000000000001</v>
      </c>
      <c r="Y53" s="10">
        <v>154.93</v>
      </c>
      <c r="Z53" s="10">
        <v>152.18</v>
      </c>
      <c r="AA53" s="10">
        <v>154.13</v>
      </c>
      <c r="AB53" s="95">
        <v>2676500</v>
      </c>
      <c r="AC53" s="10">
        <v>154.13</v>
      </c>
      <c r="AD53" s="2">
        <f t="shared" si="0"/>
        <v>2.75</v>
      </c>
      <c r="AE53" s="138">
        <f t="shared" si="1"/>
        <v>6.727629000653268E-3</v>
      </c>
    </row>
    <row r="54" spans="1:31" x14ac:dyDescent="0.25">
      <c r="O54" s="83">
        <v>0.98</v>
      </c>
      <c r="P54" s="83">
        <f t="shared" si="3"/>
        <v>157.6036</v>
      </c>
      <c r="Q54" s="2"/>
      <c r="T54" s="136" t="s">
        <v>109</v>
      </c>
      <c r="U54" s="88" t="s">
        <v>414</v>
      </c>
      <c r="W54" s="133">
        <v>42457</v>
      </c>
      <c r="X54" s="10">
        <v>153.28</v>
      </c>
      <c r="Y54" s="10">
        <v>153.5</v>
      </c>
      <c r="Z54" s="10">
        <v>152.07</v>
      </c>
      <c r="AA54" s="10">
        <v>153.1</v>
      </c>
      <c r="AB54" s="95">
        <v>1722400</v>
      </c>
      <c r="AC54" s="10">
        <v>153.1</v>
      </c>
      <c r="AD54" s="2">
        <f t="shared" si="0"/>
        <v>1.4300000000000068</v>
      </c>
      <c r="AE54" s="138">
        <f t="shared" si="1"/>
        <v>6.5359477124182774E-4</v>
      </c>
    </row>
    <row r="55" spans="1:31" x14ac:dyDescent="0.25">
      <c r="O55" s="83">
        <v>0.97</v>
      </c>
      <c r="P55" s="83">
        <f t="shared" si="3"/>
        <v>155.99539999999999</v>
      </c>
      <c r="T55" s="136" t="s">
        <v>112</v>
      </c>
      <c r="U55" s="88" t="s">
        <v>131</v>
      </c>
      <c r="W55" s="133">
        <v>42453</v>
      </c>
      <c r="X55" s="10">
        <v>151.76</v>
      </c>
      <c r="Y55" s="10">
        <v>153.29</v>
      </c>
      <c r="Z55" s="10">
        <v>151.12</v>
      </c>
      <c r="AA55" s="10">
        <v>153</v>
      </c>
      <c r="AB55" s="95">
        <v>2565100</v>
      </c>
      <c r="AC55" s="10">
        <v>153</v>
      </c>
      <c r="AD55" s="2">
        <f t="shared" si="0"/>
        <v>2.1699999999999875</v>
      </c>
      <c r="AE55" s="138">
        <f t="shared" si="1"/>
        <v>6.5363749264690796E-5</v>
      </c>
    </row>
    <row r="56" spans="1:31" x14ac:dyDescent="0.25">
      <c r="O56" s="83">
        <v>0.96</v>
      </c>
      <c r="P56" s="83">
        <f t="shared" si="3"/>
        <v>154.38719999999998</v>
      </c>
      <c r="T56" s="136" t="s">
        <v>113</v>
      </c>
      <c r="U56" s="88">
        <v>-0.46</v>
      </c>
      <c r="W56" s="133">
        <v>42452</v>
      </c>
      <c r="X56" s="10">
        <v>154.82</v>
      </c>
      <c r="Y56" s="10">
        <v>155.32</v>
      </c>
      <c r="Z56" s="10">
        <v>152.34</v>
      </c>
      <c r="AA56" s="10">
        <v>152.99</v>
      </c>
      <c r="AB56" s="95">
        <v>2757700</v>
      </c>
      <c r="AC56" s="10">
        <v>152.99</v>
      </c>
      <c r="AD56" s="2">
        <f t="shared" si="0"/>
        <v>2.9799999999999898</v>
      </c>
      <c r="AE56" s="138">
        <f t="shared" si="1"/>
        <v>-1.1437063840785577E-2</v>
      </c>
    </row>
    <row r="57" spans="1:31" x14ac:dyDescent="0.25">
      <c r="O57" s="83">
        <v>0.95</v>
      </c>
      <c r="P57" s="83">
        <f t="shared" si="3"/>
        <v>152.779</v>
      </c>
      <c r="T57" s="136" t="s">
        <v>110</v>
      </c>
      <c r="U57" s="88" t="s">
        <v>324</v>
      </c>
      <c r="W57" s="133">
        <v>42451</v>
      </c>
      <c r="X57" s="10">
        <v>152.4</v>
      </c>
      <c r="Y57" s="10">
        <v>155.61000000000001</v>
      </c>
      <c r="Z57" s="10">
        <v>151.55000000000001</v>
      </c>
      <c r="AA57" s="10">
        <v>154.76</v>
      </c>
      <c r="AB57" s="95">
        <v>3394500</v>
      </c>
      <c r="AC57" s="10">
        <v>154.76</v>
      </c>
      <c r="AD57" s="2">
        <f t="shared" si="0"/>
        <v>4.0600000000000023</v>
      </c>
      <c r="AE57" s="138">
        <f t="shared" si="1"/>
        <v>1.2231015762966813E-2</v>
      </c>
    </row>
    <row r="58" spans="1:31" x14ac:dyDescent="0.25">
      <c r="O58" s="83">
        <v>0.94</v>
      </c>
      <c r="P58" s="83">
        <f t="shared" si="3"/>
        <v>151.17079999999999</v>
      </c>
      <c r="W58" s="133">
        <v>42450</v>
      </c>
      <c r="X58" s="10">
        <v>152.59</v>
      </c>
      <c r="Y58" s="10">
        <v>153</v>
      </c>
      <c r="Z58" s="10">
        <v>150.83000000000001</v>
      </c>
      <c r="AA58" s="10">
        <v>152.88999999999999</v>
      </c>
      <c r="AB58" s="95">
        <v>2820700</v>
      </c>
      <c r="AC58" s="10">
        <v>152.88999999999999</v>
      </c>
      <c r="AD58" s="2">
        <f t="shared" si="0"/>
        <v>2.1699999999999875</v>
      </c>
      <c r="AE58" s="138">
        <f t="shared" si="1"/>
        <v>2.6231228277262542E-3</v>
      </c>
    </row>
    <row r="59" spans="1:31" x14ac:dyDescent="0.25">
      <c r="O59" s="83">
        <v>0.93</v>
      </c>
      <c r="P59" s="83">
        <f t="shared" si="3"/>
        <v>149.5626</v>
      </c>
      <c r="W59" s="133">
        <v>42447</v>
      </c>
      <c r="X59" s="10">
        <v>151.94</v>
      </c>
      <c r="Y59" s="10">
        <v>153</v>
      </c>
      <c r="Z59" s="10">
        <v>150.87</v>
      </c>
      <c r="AA59" s="10">
        <v>152.49</v>
      </c>
      <c r="AB59" s="95">
        <v>7056800</v>
      </c>
      <c r="AC59" s="10">
        <v>152.49</v>
      </c>
      <c r="AD59" s="2">
        <f t="shared" si="0"/>
        <v>2.1299999999999955</v>
      </c>
      <c r="AE59" s="138">
        <f t="shared" si="1"/>
        <v>6.202573408116141E-3</v>
      </c>
    </row>
    <row r="60" spans="1:31" x14ac:dyDescent="0.25">
      <c r="O60" s="83">
        <v>0.92</v>
      </c>
      <c r="P60" s="83">
        <f t="shared" si="3"/>
        <v>147.95439999999999</v>
      </c>
      <c r="W60" s="133">
        <v>42446</v>
      </c>
      <c r="X60" s="10">
        <v>147.37</v>
      </c>
      <c r="Y60" s="10">
        <v>151.72</v>
      </c>
      <c r="Z60" s="10">
        <v>147.37</v>
      </c>
      <c r="AA60" s="10">
        <v>151.55000000000001</v>
      </c>
      <c r="AB60" s="95">
        <v>4470800</v>
      </c>
      <c r="AC60" s="10">
        <v>151.55000000000001</v>
      </c>
      <c r="AD60" s="2">
        <f t="shared" si="0"/>
        <v>4.3499999999999943</v>
      </c>
      <c r="AE60" s="138">
        <f t="shared" si="1"/>
        <v>1.964610105631448E-2</v>
      </c>
    </row>
    <row r="61" spans="1:31" x14ac:dyDescent="0.25">
      <c r="O61" s="83">
        <v>0.91</v>
      </c>
      <c r="P61" s="83">
        <f t="shared" si="3"/>
        <v>146.34620000000001</v>
      </c>
      <c r="W61" s="133">
        <v>42445</v>
      </c>
      <c r="X61" s="10">
        <v>147.46</v>
      </c>
      <c r="Y61" s="10">
        <v>149.27000000000001</v>
      </c>
      <c r="Z61" s="10">
        <v>146.85</v>
      </c>
      <c r="AA61" s="10">
        <v>148.63</v>
      </c>
      <c r="AB61" s="95">
        <v>3490600</v>
      </c>
      <c r="AC61" s="10">
        <v>148.63</v>
      </c>
      <c r="AD61" s="2">
        <f t="shared" si="0"/>
        <v>2.4200000000000159</v>
      </c>
      <c r="AE61" s="138" t="e">
        <f t="shared" si="1"/>
        <v>#DIV/0!</v>
      </c>
    </row>
    <row r="62" spans="1:31" x14ac:dyDescent="0.25">
      <c r="O62" s="83">
        <v>0.9</v>
      </c>
      <c r="P62" s="83">
        <f t="shared" si="3"/>
        <v>144.738</v>
      </c>
      <c r="W62" s="133">
        <v>42445</v>
      </c>
      <c r="X62" s="10" t="s">
        <v>221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W63" s="133">
        <v>42444</v>
      </c>
      <c r="X63" s="10">
        <v>148.5</v>
      </c>
      <c r="Y63" s="10">
        <v>149.97999999999999</v>
      </c>
      <c r="Z63" s="10">
        <v>146.08000000000001</v>
      </c>
      <c r="AA63" s="10">
        <v>148.47</v>
      </c>
      <c r="AB63" s="95">
        <v>3089100</v>
      </c>
      <c r="AC63" s="10">
        <v>147.97999999999999</v>
      </c>
      <c r="AD63" s="2">
        <f t="shared" si="0"/>
        <v>3.8999999999999773</v>
      </c>
      <c r="AE63" s="138">
        <f t="shared" si="1"/>
        <v>2.2350152387402566E-3</v>
      </c>
    </row>
    <row r="64" spans="1:31" x14ac:dyDescent="0.25">
      <c r="W64" s="133">
        <v>42443</v>
      </c>
      <c r="X64" s="10">
        <v>147.11000000000001</v>
      </c>
      <c r="Y64" s="10">
        <v>149.19</v>
      </c>
      <c r="Z64" s="10">
        <v>147</v>
      </c>
      <c r="AA64" s="10">
        <v>148.13999999999999</v>
      </c>
      <c r="AB64" s="95">
        <v>2844400</v>
      </c>
      <c r="AC64" s="10">
        <v>147.65</v>
      </c>
      <c r="AD64" s="2">
        <f t="shared" si="0"/>
        <v>2.1899999999999977</v>
      </c>
      <c r="AE64" s="138">
        <f t="shared" si="1"/>
        <v>-4.5843726825322006E-3</v>
      </c>
    </row>
    <row r="65" spans="23:31" x14ac:dyDescent="0.25">
      <c r="W65" s="133">
        <v>42440</v>
      </c>
      <c r="X65" s="10">
        <v>145.99</v>
      </c>
      <c r="Y65" s="10">
        <v>150.02000000000001</v>
      </c>
      <c r="Z65" s="10">
        <v>145.75</v>
      </c>
      <c r="AA65" s="10">
        <v>148.82</v>
      </c>
      <c r="AB65" s="95">
        <v>5582200</v>
      </c>
      <c r="AC65" s="10">
        <v>148.33000000000001</v>
      </c>
      <c r="AD65" s="2">
        <f t="shared" si="0"/>
        <v>4.2700000000000102</v>
      </c>
      <c r="AE65" s="138">
        <f t="shared" si="1"/>
        <v>3.0498818952341411E-2</v>
      </c>
    </row>
    <row r="66" spans="23:31" x14ac:dyDescent="0.25">
      <c r="W66" s="133">
        <v>42439</v>
      </c>
      <c r="X66" s="10">
        <v>143.46</v>
      </c>
      <c r="Y66" s="10">
        <v>145.80000000000001</v>
      </c>
      <c r="Z66" s="10">
        <v>142</v>
      </c>
      <c r="AA66" s="10">
        <v>144.41999999999999</v>
      </c>
      <c r="AB66" s="95">
        <v>5454600</v>
      </c>
      <c r="AC66" s="10">
        <v>143.94</v>
      </c>
      <c r="AD66" s="2">
        <f t="shared" si="0"/>
        <v>3.8000000000000114</v>
      </c>
      <c r="AE66" s="138">
        <f t="shared" si="1"/>
        <v>1.7315711357692942E-2</v>
      </c>
    </row>
    <row r="67" spans="23:31" x14ac:dyDescent="0.25">
      <c r="W67" s="133">
        <v>42438</v>
      </c>
      <c r="X67" s="10">
        <v>140.75</v>
      </c>
      <c r="Y67" s="10">
        <v>142.53</v>
      </c>
      <c r="Z67" s="10">
        <v>140.47</v>
      </c>
      <c r="AA67" s="10">
        <v>141.96</v>
      </c>
      <c r="AB67" s="95">
        <v>3115200</v>
      </c>
      <c r="AC67" s="10">
        <v>141.49</v>
      </c>
      <c r="AD67" s="2">
        <f>Y67-Z67</f>
        <v>2.0600000000000023</v>
      </c>
      <c r="AE67" s="138">
        <f>AC67/AC68-1</f>
        <v>1.6670259394984788E-2</v>
      </c>
    </row>
    <row r="68" spans="23:31" x14ac:dyDescent="0.25">
      <c r="W68" s="133">
        <v>42437</v>
      </c>
      <c r="X68" s="10">
        <v>142.29</v>
      </c>
      <c r="Y68" s="10">
        <v>142.82</v>
      </c>
      <c r="Z68" s="10">
        <v>139.41</v>
      </c>
      <c r="AA68" s="10">
        <v>139.63</v>
      </c>
      <c r="AB68" s="95">
        <v>3321600</v>
      </c>
      <c r="AC68" s="10">
        <v>139.16999999999999</v>
      </c>
      <c r="AD68" s="2">
        <f>Y68-Z68</f>
        <v>3.4099999999999966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42530</v>
      </c>
      <c r="X2" s="10">
        <v>45.59</v>
      </c>
      <c r="Y2" s="10">
        <v>46.91</v>
      </c>
      <c r="Z2" s="10">
        <v>45.44</v>
      </c>
      <c r="AA2" s="10">
        <v>46.7</v>
      </c>
      <c r="AB2" s="95">
        <v>4648800</v>
      </c>
      <c r="AC2" s="10">
        <v>46.7</v>
      </c>
      <c r="AD2" s="2">
        <f>Y2-Z2</f>
        <v>1.4699999999999989</v>
      </c>
      <c r="AE2" s="138">
        <f>AC2/AC3-1</f>
        <v>2.2105493543445043E-2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42529</v>
      </c>
      <c r="X3" s="10">
        <v>45.94</v>
      </c>
      <c r="Y3" s="10">
        <v>46.53</v>
      </c>
      <c r="Z3" s="10">
        <v>45.29</v>
      </c>
      <c r="AA3" s="10">
        <v>45.69</v>
      </c>
      <c r="AB3" s="95">
        <v>4873500</v>
      </c>
      <c r="AC3" s="10">
        <v>45.69</v>
      </c>
      <c r="AD3" s="2">
        <f t="shared" ref="AD3:AD66" si="0">Y3-Z3</f>
        <v>1.240000000000002</v>
      </c>
      <c r="AE3" s="138">
        <f t="shared" ref="AE3:AE66" si="1">AC3/AC4-1</f>
        <v>-2.6195153896529932E-3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46.08</v>
      </c>
      <c r="T4" s="163"/>
      <c r="W4" s="133">
        <v>42528</v>
      </c>
      <c r="X4" s="10">
        <v>44.5</v>
      </c>
      <c r="Y4" s="10">
        <v>46.46</v>
      </c>
      <c r="Z4" s="10">
        <v>44.01</v>
      </c>
      <c r="AA4" s="10">
        <v>45.81</v>
      </c>
      <c r="AB4" s="95">
        <v>5860700</v>
      </c>
      <c r="AC4" s="10">
        <v>45.81</v>
      </c>
      <c r="AD4" s="2">
        <f t="shared" si="0"/>
        <v>2.4500000000000028</v>
      </c>
      <c r="AE4" s="138">
        <f t="shared" si="1"/>
        <v>2.8744666516954842E-2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9216</v>
      </c>
      <c r="W5" s="133">
        <v>42527</v>
      </c>
      <c r="X5" s="10">
        <v>44.2</v>
      </c>
      <c r="Y5" s="10">
        <v>44.54</v>
      </c>
      <c r="Z5" s="10">
        <v>43.53</v>
      </c>
      <c r="AA5" s="10">
        <v>44.53</v>
      </c>
      <c r="AB5" s="95">
        <v>5249100</v>
      </c>
      <c r="AC5" s="10">
        <v>44.53</v>
      </c>
      <c r="AD5" s="2">
        <f t="shared" si="0"/>
        <v>1.009999999999998</v>
      </c>
      <c r="AE5" s="138">
        <f t="shared" si="1"/>
        <v>5.1918735891649526E-3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42524</v>
      </c>
      <c r="X6" s="10">
        <v>45.01</v>
      </c>
      <c r="Y6" s="10">
        <v>45.16</v>
      </c>
      <c r="Z6" s="10">
        <v>43.6</v>
      </c>
      <c r="AA6" s="10">
        <v>44.3</v>
      </c>
      <c r="AB6" s="95">
        <v>5639400</v>
      </c>
      <c r="AC6" s="10">
        <v>44.3</v>
      </c>
      <c r="AD6" s="2">
        <f t="shared" si="0"/>
        <v>1.5599999999999952</v>
      </c>
      <c r="AE6" s="138">
        <f t="shared" si="1"/>
        <v>-1.9260571175559127E-2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205</v>
      </c>
      <c r="Q7" s="2">
        <f>Q10+Q8</f>
        <v>-205.75</v>
      </c>
      <c r="R7" s="196"/>
      <c r="W7" s="133">
        <v>42523</v>
      </c>
      <c r="X7" s="10">
        <v>44.92</v>
      </c>
      <c r="Y7" s="10">
        <v>45.59</v>
      </c>
      <c r="Z7" s="10">
        <v>44.86</v>
      </c>
      <c r="AA7" s="10">
        <v>45.17</v>
      </c>
      <c r="AB7" s="95">
        <v>3355300</v>
      </c>
      <c r="AC7" s="10">
        <v>45.17</v>
      </c>
      <c r="AD7" s="2">
        <f t="shared" si="0"/>
        <v>0.73000000000000398</v>
      </c>
      <c r="AE7" s="138">
        <f t="shared" si="1"/>
        <v>-1.7679558011048924E-3</v>
      </c>
    </row>
    <row r="8" spans="1:31" x14ac:dyDescent="0.25">
      <c r="O8" s="11" t="s">
        <v>210</v>
      </c>
      <c r="P8" s="34"/>
      <c r="Q8" s="2">
        <f>K18+M18-F18+Q2*Q4</f>
        <v>-205.75</v>
      </c>
      <c r="W8" s="133">
        <v>42522</v>
      </c>
      <c r="X8" s="10">
        <v>45.09</v>
      </c>
      <c r="Y8" s="10">
        <v>45.46</v>
      </c>
      <c r="Z8" s="10">
        <v>44.7</v>
      </c>
      <c r="AA8" s="10">
        <v>45.25</v>
      </c>
      <c r="AB8" s="95">
        <v>3982300</v>
      </c>
      <c r="AC8" s="10">
        <v>45.25</v>
      </c>
      <c r="AD8" s="2">
        <f t="shared" si="0"/>
        <v>0.75999999999999801</v>
      </c>
      <c r="AE8" s="138">
        <f t="shared" si="1"/>
        <v>3.5484586382790173E-3</v>
      </c>
    </row>
    <row r="9" spans="1:31" x14ac:dyDescent="0.25">
      <c r="O9" s="11" t="s">
        <v>282</v>
      </c>
      <c r="Q9" s="138">
        <f>IF(Q2=0, 0, Q8/Q6)</f>
        <v>-2.1837768991960091E-2</v>
      </c>
      <c r="W9" s="133">
        <v>42521</v>
      </c>
      <c r="X9" s="10">
        <v>45.13</v>
      </c>
      <c r="Y9" s="10">
        <v>45.3</v>
      </c>
      <c r="Z9" s="10">
        <v>44.3</v>
      </c>
      <c r="AA9" s="10">
        <v>45.09</v>
      </c>
      <c r="AB9" s="95">
        <v>5625200</v>
      </c>
      <c r="AC9" s="10">
        <v>45.09</v>
      </c>
      <c r="AD9" s="2">
        <f t="shared" si="0"/>
        <v>1</v>
      </c>
      <c r="AE9" s="138">
        <f t="shared" si="1"/>
        <v>-1.9920318725098474E-3</v>
      </c>
    </row>
    <row r="10" spans="1:31" x14ac:dyDescent="0.25">
      <c r="O10" s="11" t="s">
        <v>281</v>
      </c>
      <c r="P10" s="34"/>
      <c r="Q10" s="2">
        <f>M48</f>
        <v>0</v>
      </c>
      <c r="W10" s="133">
        <v>42517</v>
      </c>
      <c r="X10" s="10">
        <v>44.56</v>
      </c>
      <c r="Y10" s="10">
        <v>45.46</v>
      </c>
      <c r="Z10" s="10">
        <v>44.53</v>
      </c>
      <c r="AA10" s="10">
        <v>45.18</v>
      </c>
      <c r="AB10" s="95">
        <v>3618300</v>
      </c>
      <c r="AC10" s="10">
        <v>45.18</v>
      </c>
      <c r="AD10" s="2">
        <f t="shared" si="0"/>
        <v>0.92999999999999972</v>
      </c>
      <c r="AE10" s="138">
        <f t="shared" si="1"/>
        <v>1.5280898876404381E-2</v>
      </c>
    </row>
    <row r="11" spans="1:31" x14ac:dyDescent="0.25">
      <c r="O11" s="11" t="s">
        <v>197</v>
      </c>
      <c r="P11" s="34"/>
      <c r="Q11" s="138">
        <f>IF(U58="N/A (N/A)", 0, VALUE(TRIM(CLEAN(MID(U58, FIND("(", U58)+1, 5)))))</f>
        <v>0</v>
      </c>
      <c r="W11" s="133">
        <v>42516</v>
      </c>
      <c r="X11" s="10">
        <v>45.2</v>
      </c>
      <c r="Y11" s="10">
        <v>45.33</v>
      </c>
      <c r="Z11" s="10">
        <v>44.14</v>
      </c>
      <c r="AA11" s="10">
        <v>44.5</v>
      </c>
      <c r="AB11" s="95">
        <v>4883300</v>
      </c>
      <c r="AC11" s="10">
        <v>44.5</v>
      </c>
      <c r="AD11" s="2">
        <f t="shared" si="0"/>
        <v>1.1899999999999977</v>
      </c>
      <c r="AE11" s="138">
        <f t="shared" si="1"/>
        <v>-1.3959672058497685E-2</v>
      </c>
    </row>
    <row r="12" spans="1:31" x14ac:dyDescent="0.25">
      <c r="W12" s="133">
        <v>42515</v>
      </c>
      <c r="X12" s="10">
        <v>45.12</v>
      </c>
      <c r="Y12" s="10">
        <v>45.94</v>
      </c>
      <c r="Z12" s="10">
        <v>45.07</v>
      </c>
      <c r="AA12" s="10">
        <v>45.13</v>
      </c>
      <c r="AB12" s="95">
        <v>3650300</v>
      </c>
      <c r="AC12" s="10">
        <v>45.13</v>
      </c>
      <c r="AD12" s="2">
        <f t="shared" si="0"/>
        <v>0.86999999999999744</v>
      </c>
      <c r="AE12" s="138">
        <f t="shared" si="1"/>
        <v>3.1118026228049711E-3</v>
      </c>
    </row>
    <row r="13" spans="1:31" x14ac:dyDescent="0.25">
      <c r="W13" s="133">
        <v>42514</v>
      </c>
      <c r="X13" s="10">
        <v>44.46</v>
      </c>
      <c r="Y13" s="10">
        <v>45.08</v>
      </c>
      <c r="Z13" s="10">
        <v>44.39</v>
      </c>
      <c r="AA13" s="10">
        <v>44.99</v>
      </c>
      <c r="AB13" s="95">
        <v>3702000</v>
      </c>
      <c r="AC13" s="10">
        <v>44.99</v>
      </c>
      <c r="AD13" s="2">
        <f t="shared" si="0"/>
        <v>0.68999999999999773</v>
      </c>
      <c r="AE13" s="138">
        <f t="shared" si="1"/>
        <v>1.7873303167420751E-2</v>
      </c>
    </row>
    <row r="14" spans="1:31" x14ac:dyDescent="0.25">
      <c r="W14" s="133">
        <v>42513</v>
      </c>
      <c r="X14" s="10">
        <v>44.54</v>
      </c>
      <c r="Y14" s="10">
        <v>45</v>
      </c>
      <c r="Z14" s="10">
        <v>44.15</v>
      </c>
      <c r="AA14" s="10">
        <v>44.2</v>
      </c>
      <c r="AB14" s="95">
        <v>3691800</v>
      </c>
      <c r="AC14" s="10">
        <v>44.2</v>
      </c>
      <c r="AD14" s="2">
        <f t="shared" si="0"/>
        <v>0.85000000000000142</v>
      </c>
      <c r="AE14" s="138">
        <f t="shared" si="1"/>
        <v>-6.5183187233085471E-3</v>
      </c>
    </row>
    <row r="15" spans="1:31" x14ac:dyDescent="0.25">
      <c r="W15" s="133">
        <v>42510</v>
      </c>
      <c r="X15" s="10">
        <v>44.39</v>
      </c>
      <c r="Y15" s="10">
        <v>45.29</v>
      </c>
      <c r="Z15" s="10">
        <v>44.22</v>
      </c>
      <c r="AA15" s="10">
        <v>44.49</v>
      </c>
      <c r="AB15" s="95">
        <v>3281500</v>
      </c>
      <c r="AC15" s="10">
        <v>44.49</v>
      </c>
      <c r="AD15" s="2">
        <f t="shared" si="0"/>
        <v>1.0700000000000003</v>
      </c>
      <c r="AE15" s="138">
        <f t="shared" si="1"/>
        <v>1.0906612133606108E-2</v>
      </c>
    </row>
    <row r="16" spans="1:31" x14ac:dyDescent="0.25">
      <c r="W16" s="133">
        <v>42509</v>
      </c>
      <c r="X16" s="10">
        <v>44.73</v>
      </c>
      <c r="Y16" s="10">
        <v>45.29</v>
      </c>
      <c r="Z16" s="10">
        <v>43.65</v>
      </c>
      <c r="AA16" s="10">
        <v>44.01</v>
      </c>
      <c r="AB16" s="95">
        <v>5552800</v>
      </c>
      <c r="AC16" s="10">
        <v>44.01</v>
      </c>
      <c r="AD16" s="2">
        <f t="shared" si="0"/>
        <v>1.6400000000000006</v>
      </c>
      <c r="AE16" s="138">
        <f t="shared" si="1"/>
        <v>-2.7833001988071704E-2</v>
      </c>
    </row>
    <row r="17" spans="1:31" x14ac:dyDescent="0.25">
      <c r="W17" s="133">
        <v>42508</v>
      </c>
      <c r="X17" s="10">
        <v>44.91</v>
      </c>
      <c r="Y17" s="10">
        <v>46.28</v>
      </c>
      <c r="Z17" s="10">
        <v>44.83</v>
      </c>
      <c r="AA17" s="10">
        <v>45.27</v>
      </c>
      <c r="AB17" s="95">
        <v>4478100</v>
      </c>
      <c r="AC17" s="10">
        <v>45.27</v>
      </c>
      <c r="AD17" s="2">
        <f t="shared" si="0"/>
        <v>1.4500000000000028</v>
      </c>
      <c r="AE17" s="138">
        <f t="shared" si="1"/>
        <v>4.8834628190901341E-3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42507</v>
      </c>
      <c r="X18" s="10">
        <v>44.35</v>
      </c>
      <c r="Y18" s="10">
        <v>46.08</v>
      </c>
      <c r="Z18" s="10">
        <v>44.32</v>
      </c>
      <c r="AA18" s="10">
        <v>45.05</v>
      </c>
      <c r="AB18" s="95">
        <v>5915400</v>
      </c>
      <c r="AC18" s="10">
        <v>45.05</v>
      </c>
      <c r="AD18" s="2">
        <f t="shared" si="0"/>
        <v>1.759999999999998</v>
      </c>
      <c r="AE18" s="138">
        <f t="shared" si="1"/>
        <v>1.0316214397846801E-2</v>
      </c>
    </row>
    <row r="19" spans="1:31" x14ac:dyDescent="0.25">
      <c r="W19" s="133">
        <v>42506</v>
      </c>
      <c r="X19" s="10">
        <v>44.32</v>
      </c>
      <c r="Y19" s="10">
        <v>44.87</v>
      </c>
      <c r="Z19" s="10">
        <v>43.51</v>
      </c>
      <c r="AA19" s="10">
        <v>44.59</v>
      </c>
      <c r="AB19" s="95">
        <v>6075200</v>
      </c>
      <c r="AC19" s="10">
        <v>44.59</v>
      </c>
      <c r="AD19" s="2">
        <f t="shared" si="0"/>
        <v>1.3599999999999994</v>
      </c>
      <c r="AE19" s="138">
        <f t="shared" si="1"/>
        <v>1.7107664233576569E-2</v>
      </c>
    </row>
    <row r="20" spans="1:31" x14ac:dyDescent="0.25">
      <c r="W20" s="133">
        <v>42503</v>
      </c>
      <c r="X20" s="10">
        <v>43.7</v>
      </c>
      <c r="Y20" s="10">
        <v>44.94</v>
      </c>
      <c r="Z20" s="10">
        <v>43.62</v>
      </c>
      <c r="AA20" s="10">
        <v>43.84</v>
      </c>
      <c r="AB20" s="95">
        <v>5761100</v>
      </c>
      <c r="AC20" s="10">
        <v>43.84</v>
      </c>
      <c r="AD20" s="2">
        <f t="shared" si="0"/>
        <v>1.3200000000000003</v>
      </c>
      <c r="AE20" s="138">
        <f t="shared" si="1"/>
        <v>1.3704888076748745E-3</v>
      </c>
    </row>
    <row r="21" spans="1:31" x14ac:dyDescent="0.25">
      <c r="W21" s="133">
        <v>42502</v>
      </c>
      <c r="X21" s="10">
        <v>46.03</v>
      </c>
      <c r="Y21" s="10">
        <v>46.03</v>
      </c>
      <c r="Z21" s="10">
        <v>43.33</v>
      </c>
      <c r="AA21" s="10">
        <v>43.78</v>
      </c>
      <c r="AB21" s="95">
        <v>7909500</v>
      </c>
      <c r="AC21" s="10">
        <v>43.78</v>
      </c>
      <c r="AD21" s="2">
        <f t="shared" si="0"/>
        <v>2.7000000000000028</v>
      </c>
      <c r="AE21" s="138">
        <f t="shared" si="1"/>
        <v>-4.4104803493449696E-2</v>
      </c>
    </row>
    <row r="22" spans="1:31" x14ac:dyDescent="0.25">
      <c r="W22" s="133">
        <v>42501</v>
      </c>
      <c r="X22" s="10">
        <v>46.73</v>
      </c>
      <c r="Y22" s="10">
        <v>47.4</v>
      </c>
      <c r="Z22" s="10">
        <v>45.79</v>
      </c>
      <c r="AA22" s="10">
        <v>45.8</v>
      </c>
      <c r="AB22" s="95">
        <v>5050900</v>
      </c>
      <c r="AC22" s="10">
        <v>45.8</v>
      </c>
      <c r="AD22" s="2">
        <f t="shared" si="0"/>
        <v>1.6099999999999994</v>
      </c>
      <c r="AE22" s="138">
        <f t="shared" si="1"/>
        <v>-2.5531914893617058E-2</v>
      </c>
    </row>
    <row r="23" spans="1:31" x14ac:dyDescent="0.25">
      <c r="W23" s="133">
        <v>42500</v>
      </c>
      <c r="X23" s="10">
        <v>46.07</v>
      </c>
      <c r="Y23" s="10">
        <v>47.12</v>
      </c>
      <c r="Z23" s="10">
        <v>45.79</v>
      </c>
      <c r="AA23" s="10">
        <v>47</v>
      </c>
      <c r="AB23" s="95">
        <v>4796800</v>
      </c>
      <c r="AC23" s="10">
        <v>47</v>
      </c>
      <c r="AD23" s="2">
        <f t="shared" si="0"/>
        <v>1.3299999999999983</v>
      </c>
      <c r="AE23" s="138">
        <f t="shared" si="1"/>
        <v>2.8221395755852141E-2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42499</v>
      </c>
      <c r="X24" s="10">
        <v>45.88</v>
      </c>
      <c r="Y24" s="10">
        <v>46.81</v>
      </c>
      <c r="Z24" s="10">
        <v>45.68</v>
      </c>
      <c r="AA24" s="10">
        <v>45.71</v>
      </c>
      <c r="AB24" s="95">
        <v>4603500</v>
      </c>
      <c r="AC24" s="10">
        <v>45.71</v>
      </c>
      <c r="AD24" s="2">
        <f t="shared" si="0"/>
        <v>1.1300000000000026</v>
      </c>
      <c r="AE24" s="138">
        <f t="shared" si="1"/>
        <v>2.1881838074389037E-4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3" si="2">C25*(E25-D25)</f>
        <v>-10.400000000000205</v>
      </c>
      <c r="G25" s="40">
        <f t="shared" ref="G25:G33" si="3">D25*C25</f>
        <v>3960</v>
      </c>
      <c r="H25" s="243">
        <f t="shared" ref="H25:H33" si="4">(E25-D25)/D25</f>
        <v>-2.6262626262626779E-3</v>
      </c>
      <c r="I25" s="40"/>
      <c r="W25" s="133">
        <v>42496</v>
      </c>
      <c r="X25" s="10">
        <v>44.8</v>
      </c>
      <c r="Y25" s="10">
        <v>45.73</v>
      </c>
      <c r="Z25" s="10">
        <v>44.01</v>
      </c>
      <c r="AA25" s="10">
        <v>45.7</v>
      </c>
      <c r="AB25" s="95">
        <v>9245700</v>
      </c>
      <c r="AC25" s="10">
        <v>45.7</v>
      </c>
      <c r="AD25" s="2">
        <f t="shared" si="0"/>
        <v>1.7199999999999989</v>
      </c>
      <c r="AE25" s="138">
        <f t="shared" si="1"/>
        <v>1.5781284729940115E-2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42495</v>
      </c>
      <c r="X26" s="10">
        <v>45.6</v>
      </c>
      <c r="Y26" s="10">
        <v>46.07</v>
      </c>
      <c r="Z26" s="10">
        <v>44.96</v>
      </c>
      <c r="AA26" s="10">
        <v>44.99</v>
      </c>
      <c r="AB26" s="95">
        <v>6034600</v>
      </c>
      <c r="AC26" s="10">
        <v>44.99</v>
      </c>
      <c r="AD26" s="2">
        <f t="shared" si="0"/>
        <v>1.1099999999999994</v>
      </c>
      <c r="AE26" s="138">
        <f t="shared" si="1"/>
        <v>-1.2294182217343463E-2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42494</v>
      </c>
      <c r="X27" s="10">
        <v>46.71</v>
      </c>
      <c r="Y27" s="10">
        <v>46.76</v>
      </c>
      <c r="Z27" s="10">
        <v>45.15</v>
      </c>
      <c r="AA27" s="10">
        <v>45.55</v>
      </c>
      <c r="AB27" s="95">
        <v>6732700</v>
      </c>
      <c r="AC27" s="10">
        <v>45.55</v>
      </c>
      <c r="AD27" s="2">
        <f t="shared" si="0"/>
        <v>1.6099999999999994</v>
      </c>
      <c r="AE27" s="138">
        <f t="shared" si="1"/>
        <v>-3.3524294504561958E-2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42493</v>
      </c>
      <c r="X28" s="10">
        <v>47</v>
      </c>
      <c r="Y28" s="10">
        <v>47.54</v>
      </c>
      <c r="Z28" s="10">
        <v>46.15</v>
      </c>
      <c r="AA28" s="10">
        <v>47.13</v>
      </c>
      <c r="AB28" s="95">
        <v>6714500</v>
      </c>
      <c r="AC28" s="10">
        <v>47.13</v>
      </c>
      <c r="AD28" s="2">
        <f t="shared" si="0"/>
        <v>1.3900000000000006</v>
      </c>
      <c r="AE28" s="138">
        <f t="shared" si="1"/>
        <v>1.0072867552507692E-2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42492</v>
      </c>
      <c r="X29" s="10">
        <v>46.61</v>
      </c>
      <c r="Y29" s="10">
        <v>46.81</v>
      </c>
      <c r="Z29" s="10">
        <v>45.81</v>
      </c>
      <c r="AA29" s="10">
        <v>46.66</v>
      </c>
      <c r="AB29" s="95">
        <v>6624600</v>
      </c>
      <c r="AC29" s="10">
        <v>46.66</v>
      </c>
      <c r="AD29" s="2">
        <f t="shared" si="0"/>
        <v>1</v>
      </c>
      <c r="AE29" s="138">
        <f t="shared" si="1"/>
        <v>1.8554900676708064E-2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42489</v>
      </c>
      <c r="X30" s="10">
        <v>47.89</v>
      </c>
      <c r="Y30" s="10">
        <v>47.93</v>
      </c>
      <c r="Z30" s="10">
        <v>45.58</v>
      </c>
      <c r="AA30" s="10">
        <v>45.81</v>
      </c>
      <c r="AB30" s="95">
        <v>10233200</v>
      </c>
      <c r="AC30" s="10">
        <v>45.81</v>
      </c>
      <c r="AD30" s="2">
        <f t="shared" si="0"/>
        <v>2.3500000000000014</v>
      </c>
      <c r="AE30" s="138">
        <f t="shared" si="1"/>
        <v>-4.6816479400749067E-2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42488</v>
      </c>
      <c r="X31" s="10">
        <v>48.84</v>
      </c>
      <c r="Y31" s="10">
        <v>49.21</v>
      </c>
      <c r="Z31" s="10">
        <v>47.9</v>
      </c>
      <c r="AA31" s="10">
        <v>48.06</v>
      </c>
      <c r="AB31" s="95">
        <v>5645200</v>
      </c>
      <c r="AC31" s="10">
        <v>48.06</v>
      </c>
      <c r="AD31" s="2">
        <f t="shared" si="0"/>
        <v>1.3100000000000023</v>
      </c>
      <c r="AE31" s="138">
        <f t="shared" si="1"/>
        <v>-1.798120147118909E-2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43">
        <f t="shared" si="4"/>
        <v>-5.4741364670719717E-2</v>
      </c>
      <c r="I32" s="40"/>
      <c r="W32" s="133">
        <v>42487</v>
      </c>
      <c r="X32" s="10">
        <v>49.05</v>
      </c>
      <c r="Y32" s="10">
        <v>49.7</v>
      </c>
      <c r="Z32" s="10">
        <v>48.7</v>
      </c>
      <c r="AA32" s="10">
        <v>48.94</v>
      </c>
      <c r="AB32" s="95">
        <v>5201300</v>
      </c>
      <c r="AC32" s="10">
        <v>48.94</v>
      </c>
      <c r="AD32" s="2">
        <f t="shared" si="0"/>
        <v>1</v>
      </c>
      <c r="AE32" s="138">
        <f t="shared" si="1"/>
        <v>-4.0700040700041296E-3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43">
        <f t="shared" si="4"/>
        <v>-2.7570220425907684E-2</v>
      </c>
      <c r="I33" s="40"/>
      <c r="W33" s="133">
        <v>42486</v>
      </c>
      <c r="X33" s="10">
        <v>49.75</v>
      </c>
      <c r="Y33" s="10">
        <v>50.06</v>
      </c>
      <c r="Z33" s="10">
        <v>48.05</v>
      </c>
      <c r="AA33" s="10">
        <v>49.14</v>
      </c>
      <c r="AB33" s="95">
        <v>7541500</v>
      </c>
      <c r="AC33" s="10">
        <v>49.14</v>
      </c>
      <c r="AD33" s="2">
        <f t="shared" si="0"/>
        <v>2.0100000000000051</v>
      </c>
      <c r="AE33" s="138">
        <f t="shared" si="1"/>
        <v>-4.6586996151508631E-3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42485</v>
      </c>
      <c r="X34" s="10">
        <v>51.06</v>
      </c>
      <c r="Y34" s="10">
        <v>51.45</v>
      </c>
      <c r="Z34" s="10">
        <v>49.3</v>
      </c>
      <c r="AA34" s="10">
        <v>49.37</v>
      </c>
      <c r="AB34" s="95">
        <v>6859000</v>
      </c>
      <c r="AC34" s="10">
        <v>49.37</v>
      </c>
      <c r="AD34" s="2">
        <f t="shared" si="0"/>
        <v>2.1500000000000057</v>
      </c>
      <c r="AE34" s="138">
        <f t="shared" si="1"/>
        <v>-2.700039416633826E-2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42482</v>
      </c>
      <c r="X35" s="10">
        <v>51.2</v>
      </c>
      <c r="Y35" s="10">
        <v>51.59</v>
      </c>
      <c r="Z35" s="10">
        <v>50.2</v>
      </c>
      <c r="AA35" s="10">
        <v>50.74</v>
      </c>
      <c r="AB35" s="95">
        <v>11340800</v>
      </c>
      <c r="AC35" s="10">
        <v>50.74</v>
      </c>
      <c r="AD35" s="2">
        <f t="shared" si="0"/>
        <v>1.3900000000000006</v>
      </c>
      <c r="AE35" s="138">
        <f t="shared" si="1"/>
        <v>-3.8286580742987075E-2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42481</v>
      </c>
      <c r="X36" s="10">
        <v>55.32</v>
      </c>
      <c r="Y36" s="10">
        <v>56</v>
      </c>
      <c r="Z36" s="10">
        <v>51.33</v>
      </c>
      <c r="AA36" s="10">
        <v>52.76</v>
      </c>
      <c r="AB36" s="95">
        <v>25281200</v>
      </c>
      <c r="AC36" s="10">
        <v>52.76</v>
      </c>
      <c r="AD36" s="2">
        <f t="shared" si="0"/>
        <v>4.6700000000000017</v>
      </c>
      <c r="AE36" s="138">
        <f t="shared" si="1"/>
        <v>-9.9658703071672461E-2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42480</v>
      </c>
      <c r="X37" s="10">
        <v>57.96</v>
      </c>
      <c r="Y37" s="10">
        <v>58.9</v>
      </c>
      <c r="Z37" s="10">
        <v>57.96</v>
      </c>
      <c r="AA37" s="10">
        <v>58.6</v>
      </c>
      <c r="AB37" s="95">
        <v>4122300</v>
      </c>
      <c r="AC37" s="10">
        <v>58.6</v>
      </c>
      <c r="AD37" s="2">
        <f t="shared" si="0"/>
        <v>0.93999999999999773</v>
      </c>
      <c r="AE37" s="138">
        <f t="shared" si="1"/>
        <v>9.4745908699398473E-3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42479</v>
      </c>
      <c r="X38" s="10">
        <v>57.12</v>
      </c>
      <c r="Y38" s="10">
        <v>58.33</v>
      </c>
      <c r="Z38" s="10">
        <v>57.12</v>
      </c>
      <c r="AA38" s="10">
        <v>58.05</v>
      </c>
      <c r="AB38" s="95">
        <v>3551700</v>
      </c>
      <c r="AC38" s="10">
        <v>58.05</v>
      </c>
      <c r="AD38" s="2">
        <f t="shared" si="0"/>
        <v>1.2100000000000009</v>
      </c>
      <c r="AE38" s="138">
        <f t="shared" si="1"/>
        <v>1.8778518778518771E-2</v>
      </c>
    </row>
    <row r="39" spans="2:31" x14ac:dyDescent="0.25">
      <c r="W39" s="133">
        <v>42478</v>
      </c>
      <c r="X39" s="10">
        <v>57.78</v>
      </c>
      <c r="Y39" s="10">
        <v>57.78</v>
      </c>
      <c r="Z39" s="10">
        <v>56.35</v>
      </c>
      <c r="AA39" s="10">
        <v>56.98</v>
      </c>
      <c r="AB39" s="95">
        <v>2406900</v>
      </c>
      <c r="AC39" s="10">
        <v>56.98</v>
      </c>
      <c r="AD39" s="2">
        <f t="shared" si="0"/>
        <v>1.4299999999999997</v>
      </c>
      <c r="AE39" s="138">
        <f t="shared" si="1"/>
        <v>1.4059753954305254E-3</v>
      </c>
    </row>
    <row r="40" spans="2:31" ht="20.25" thickBot="1" x14ac:dyDescent="0.35">
      <c r="O40" s="470" t="s">
        <v>78</v>
      </c>
      <c r="P40" s="470"/>
      <c r="W40" s="133">
        <v>42475</v>
      </c>
      <c r="X40" s="10">
        <v>56.97</v>
      </c>
      <c r="Y40" s="10">
        <v>57.11</v>
      </c>
      <c r="Z40" s="10">
        <v>56.08</v>
      </c>
      <c r="AA40" s="10">
        <v>56.9</v>
      </c>
      <c r="AB40" s="95">
        <v>2847900</v>
      </c>
      <c r="AC40" s="10">
        <v>56.9</v>
      </c>
      <c r="AD40" s="2">
        <f t="shared" si="0"/>
        <v>1.0300000000000011</v>
      </c>
      <c r="AE40" s="138">
        <f t="shared" si="1"/>
        <v>2.996650802044698E-3</v>
      </c>
    </row>
    <row r="41" spans="2:31" ht="15.75" thickTop="1" x14ac:dyDescent="0.25">
      <c r="O41" s="83">
        <v>1.1000000000000001</v>
      </c>
      <c r="P41" s="83">
        <f>O41*$Q$4</f>
        <v>50.688000000000002</v>
      </c>
      <c r="Q41" s="2"/>
      <c r="W41" s="133">
        <v>42474</v>
      </c>
      <c r="X41" s="10">
        <v>55.86</v>
      </c>
      <c r="Y41" s="10">
        <v>57.84</v>
      </c>
      <c r="Z41" s="10">
        <v>55.8</v>
      </c>
      <c r="AA41" s="10">
        <v>56.73</v>
      </c>
      <c r="AB41" s="95">
        <v>3795100</v>
      </c>
      <c r="AC41" s="10">
        <v>56.73</v>
      </c>
      <c r="AD41" s="2">
        <f t="shared" si="0"/>
        <v>2.0400000000000063</v>
      </c>
      <c r="AE41" s="138">
        <f t="shared" si="1"/>
        <v>2.0690896005757464E-2</v>
      </c>
    </row>
    <row r="42" spans="2:31" ht="20.25" thickBot="1" x14ac:dyDescent="0.35">
      <c r="O42" s="83">
        <v>1.0900000000000001</v>
      </c>
      <c r="P42" s="83">
        <f t="shared" ref="P42:P61" si="5">O42*$Q$4</f>
        <v>50.227200000000003</v>
      </c>
      <c r="Q42" s="2"/>
      <c r="T42" s="91" t="s">
        <v>114</v>
      </c>
      <c r="W42" s="133">
        <v>42473</v>
      </c>
      <c r="X42" s="10">
        <v>54.48</v>
      </c>
      <c r="Y42" s="10">
        <v>55.68</v>
      </c>
      <c r="Z42" s="10">
        <v>54.34</v>
      </c>
      <c r="AA42" s="10">
        <v>55.58</v>
      </c>
      <c r="AB42" s="95">
        <v>3789200</v>
      </c>
      <c r="AC42" s="10">
        <v>55.58</v>
      </c>
      <c r="AD42" s="2">
        <f t="shared" si="0"/>
        <v>1.3399999999999963</v>
      </c>
      <c r="AE42" s="138">
        <f t="shared" si="1"/>
        <v>2.7926761605326478E-2</v>
      </c>
    </row>
    <row r="43" spans="2:31" ht="15.75" thickTop="1" x14ac:dyDescent="0.25">
      <c r="O43" s="83">
        <v>1.08</v>
      </c>
      <c r="P43" s="83">
        <f t="shared" si="5"/>
        <v>49.766400000000004</v>
      </c>
      <c r="Q43" s="2"/>
      <c r="T43" s="128" t="s">
        <v>99</v>
      </c>
      <c r="U43" s="98">
        <v>45.69</v>
      </c>
      <c r="W43" s="133">
        <v>42472</v>
      </c>
      <c r="X43" s="10">
        <v>53.89</v>
      </c>
      <c r="Y43" s="10">
        <v>54.78</v>
      </c>
      <c r="Z43" s="10">
        <v>53.83</v>
      </c>
      <c r="AA43" s="10">
        <v>54.07</v>
      </c>
      <c r="AB43" s="95">
        <v>3392700</v>
      </c>
      <c r="AC43" s="10">
        <v>54.07</v>
      </c>
      <c r="AD43" s="2">
        <f t="shared" si="0"/>
        <v>0.95000000000000284</v>
      </c>
      <c r="AE43" s="138">
        <f t="shared" si="1"/>
        <v>6.7026624464718854E-3</v>
      </c>
    </row>
    <row r="44" spans="2:31" x14ac:dyDescent="0.25">
      <c r="O44" s="83">
        <v>1.07</v>
      </c>
      <c r="P44" s="83">
        <f t="shared" si="5"/>
        <v>49.305599999999998</v>
      </c>
      <c r="Q44" s="2"/>
      <c r="T44" s="93" t="s">
        <v>100</v>
      </c>
      <c r="U44" s="88">
        <v>45.59</v>
      </c>
      <c r="W44" s="133">
        <v>42471</v>
      </c>
      <c r="X44" s="10">
        <v>53.38</v>
      </c>
      <c r="Y44" s="10">
        <v>55.2</v>
      </c>
      <c r="Z44" s="10">
        <v>53.28</v>
      </c>
      <c r="AA44" s="10">
        <v>53.71</v>
      </c>
      <c r="AB44" s="95">
        <v>4584900</v>
      </c>
      <c r="AC44" s="10">
        <v>53.71</v>
      </c>
      <c r="AD44" s="2">
        <f t="shared" si="0"/>
        <v>1.9200000000000017</v>
      </c>
      <c r="AE44" s="138">
        <f t="shared" si="1"/>
        <v>1.186887716654117E-2</v>
      </c>
    </row>
    <row r="45" spans="2:31" x14ac:dyDescent="0.25">
      <c r="O45" s="83">
        <v>1.06</v>
      </c>
      <c r="P45" s="83">
        <f t="shared" si="5"/>
        <v>48.844799999999999</v>
      </c>
      <c r="Q45" s="2"/>
      <c r="T45" s="93" t="s">
        <v>101</v>
      </c>
      <c r="U45" s="88" t="s">
        <v>488</v>
      </c>
      <c r="W45" s="133">
        <v>42468</v>
      </c>
      <c r="X45" s="10">
        <v>53.65</v>
      </c>
      <c r="Y45" s="10">
        <v>53.81</v>
      </c>
      <c r="Z45" s="10">
        <v>52.95</v>
      </c>
      <c r="AA45" s="10">
        <v>53.08</v>
      </c>
      <c r="AB45" s="95">
        <v>3548400</v>
      </c>
      <c r="AC45" s="10">
        <v>53.08</v>
      </c>
      <c r="AD45" s="2">
        <f t="shared" si="0"/>
        <v>0.85999999999999943</v>
      </c>
      <c r="AE45" s="138">
        <f t="shared" si="1"/>
        <v>-1.5048908954100604E-3</v>
      </c>
    </row>
    <row r="46" spans="2:31" x14ac:dyDescent="0.25">
      <c r="O46" s="83">
        <v>1.05</v>
      </c>
      <c r="P46" s="83">
        <f t="shared" si="5"/>
        <v>48.384</v>
      </c>
      <c r="Q46" s="2"/>
      <c r="T46" s="93" t="s">
        <v>102</v>
      </c>
      <c r="U46" s="88" t="s">
        <v>489</v>
      </c>
      <c r="W46" s="133">
        <v>42467</v>
      </c>
      <c r="X46" s="10">
        <v>54.55</v>
      </c>
      <c r="Y46" s="10">
        <v>54.66</v>
      </c>
      <c r="Z46" s="10">
        <v>52.93</v>
      </c>
      <c r="AA46" s="10">
        <v>53.16</v>
      </c>
      <c r="AB46" s="95">
        <v>6755000</v>
      </c>
      <c r="AC46" s="10">
        <v>53.16</v>
      </c>
      <c r="AD46" s="2">
        <f t="shared" si="0"/>
        <v>1.7299999999999969</v>
      </c>
      <c r="AE46" s="138">
        <f t="shared" si="1"/>
        <v>-3.5908596300326501E-2</v>
      </c>
    </row>
    <row r="47" spans="2:31" x14ac:dyDescent="0.25">
      <c r="O47" s="83">
        <v>1.04</v>
      </c>
      <c r="P47" s="83">
        <f t="shared" si="5"/>
        <v>47.923200000000001</v>
      </c>
      <c r="Q47" s="2"/>
      <c r="T47" s="93" t="s">
        <v>103</v>
      </c>
      <c r="U47" s="88">
        <v>66.290000000000006</v>
      </c>
      <c r="W47" s="133">
        <v>42466</v>
      </c>
      <c r="X47" s="10">
        <v>55.6</v>
      </c>
      <c r="Y47" s="10">
        <v>55.65</v>
      </c>
      <c r="Z47" s="10">
        <v>54.59</v>
      </c>
      <c r="AA47" s="10">
        <v>55.14</v>
      </c>
      <c r="AB47" s="95">
        <v>3224200</v>
      </c>
      <c r="AC47" s="10">
        <v>55.14</v>
      </c>
      <c r="AD47" s="2">
        <f t="shared" si="0"/>
        <v>1.0599999999999952</v>
      </c>
      <c r="AE47" s="138">
        <f t="shared" si="1"/>
        <v>-7.9165167326376018E-3</v>
      </c>
    </row>
    <row r="48" spans="2:31" x14ac:dyDescent="0.25">
      <c r="O48" s="83">
        <v>1.03</v>
      </c>
      <c r="P48" s="83">
        <f t="shared" si="5"/>
        <v>47.462400000000002</v>
      </c>
      <c r="Q48" s="2"/>
      <c r="T48" s="93" t="s">
        <v>104</v>
      </c>
      <c r="U48" s="88">
        <v>0.86339100000000002</v>
      </c>
      <c r="W48" s="133">
        <v>42465</v>
      </c>
      <c r="X48" s="10">
        <v>55.49</v>
      </c>
      <c r="Y48" s="10">
        <v>55.85</v>
      </c>
      <c r="Z48" s="10">
        <v>55.1</v>
      </c>
      <c r="AA48" s="10">
        <v>55.58</v>
      </c>
      <c r="AB48" s="95">
        <v>2727400</v>
      </c>
      <c r="AC48" s="10">
        <v>55.58</v>
      </c>
      <c r="AD48" s="2">
        <f t="shared" si="0"/>
        <v>0.75</v>
      </c>
      <c r="AE48" s="138">
        <f t="shared" si="1"/>
        <v>-4.8343777976723734E-3</v>
      </c>
    </row>
    <row r="49" spans="15:31" x14ac:dyDescent="0.25">
      <c r="O49" s="83">
        <v>1.02</v>
      </c>
      <c r="P49" s="83">
        <f t="shared" si="5"/>
        <v>47.001599999999996</v>
      </c>
      <c r="Q49" s="2"/>
      <c r="T49" s="93" t="s">
        <v>124</v>
      </c>
      <c r="U49" s="88" t="s">
        <v>240</v>
      </c>
      <c r="W49" s="133">
        <v>42464</v>
      </c>
      <c r="X49" s="10">
        <v>56.59</v>
      </c>
      <c r="Y49" s="10">
        <v>57.6</v>
      </c>
      <c r="Z49" s="10">
        <v>55.7</v>
      </c>
      <c r="AA49" s="10">
        <v>55.85</v>
      </c>
      <c r="AB49" s="95">
        <v>4622100</v>
      </c>
      <c r="AC49" s="10">
        <v>55.85</v>
      </c>
      <c r="AD49" s="2">
        <f t="shared" si="0"/>
        <v>1.8999999999999986</v>
      </c>
      <c r="AE49" s="138">
        <f t="shared" si="1"/>
        <v>-1.5338504936530328E-2</v>
      </c>
    </row>
    <row r="50" spans="15:31" x14ac:dyDescent="0.25">
      <c r="O50" s="83">
        <v>1.01</v>
      </c>
      <c r="P50" s="83">
        <f t="shared" si="5"/>
        <v>46.540799999999997</v>
      </c>
      <c r="Q50" s="2"/>
      <c r="T50" s="93"/>
      <c r="U50" s="88"/>
      <c r="W50" s="133">
        <v>42461</v>
      </c>
      <c r="X50" s="10">
        <v>57.43</v>
      </c>
      <c r="Y50" s="10">
        <v>57.67</v>
      </c>
      <c r="Z50" s="10">
        <v>56.19</v>
      </c>
      <c r="AA50" s="10">
        <v>56.72</v>
      </c>
      <c r="AB50" s="95">
        <v>7407200</v>
      </c>
      <c r="AC50" s="10">
        <v>56.72</v>
      </c>
      <c r="AD50" s="2">
        <f t="shared" si="0"/>
        <v>1.480000000000004</v>
      </c>
      <c r="AE50" s="138">
        <f t="shared" si="1"/>
        <v>-5.2455730036752413E-2</v>
      </c>
    </row>
    <row r="51" spans="15:31" x14ac:dyDescent="0.25">
      <c r="O51" s="83">
        <v>1</v>
      </c>
      <c r="P51" s="83">
        <f t="shared" si="5"/>
        <v>46.08</v>
      </c>
      <c r="Q51" s="2"/>
      <c r="T51" s="93" t="s">
        <v>106</v>
      </c>
      <c r="U51" s="88" t="s">
        <v>490</v>
      </c>
      <c r="W51" s="133">
        <v>42460</v>
      </c>
      <c r="X51" s="10">
        <v>59.92</v>
      </c>
      <c r="Y51" s="10">
        <v>61.39</v>
      </c>
      <c r="Z51" s="10">
        <v>59.82</v>
      </c>
      <c r="AA51" s="10">
        <v>59.86</v>
      </c>
      <c r="AB51" s="95">
        <v>5745000</v>
      </c>
      <c r="AC51" s="10">
        <v>59.86</v>
      </c>
      <c r="AD51" s="2">
        <f t="shared" si="0"/>
        <v>1.5700000000000003</v>
      </c>
      <c r="AE51" s="138">
        <f t="shared" si="1"/>
        <v>6.6867268472070585E-4</v>
      </c>
    </row>
    <row r="52" spans="15:31" x14ac:dyDescent="0.25">
      <c r="O52" s="83">
        <v>0.99</v>
      </c>
      <c r="P52" s="83">
        <f t="shared" si="5"/>
        <v>45.619199999999999</v>
      </c>
      <c r="Q52" s="2"/>
      <c r="T52" s="93" t="s">
        <v>107</v>
      </c>
      <c r="U52" s="88" t="s">
        <v>292</v>
      </c>
      <c r="W52" s="133">
        <v>42459</v>
      </c>
      <c r="X52" s="10">
        <v>58.99</v>
      </c>
      <c r="Y52" s="10">
        <v>60.39</v>
      </c>
      <c r="Z52" s="10">
        <v>58.89</v>
      </c>
      <c r="AA52" s="10">
        <v>59.82</v>
      </c>
      <c r="AB52" s="95">
        <v>3402800</v>
      </c>
      <c r="AC52" s="10">
        <v>59.82</v>
      </c>
      <c r="AD52" s="2">
        <f t="shared" si="0"/>
        <v>1.5</v>
      </c>
      <c r="AE52" s="138">
        <f t="shared" si="1"/>
        <v>1.9774974428912406E-2</v>
      </c>
    </row>
    <row r="53" spans="15:31" x14ac:dyDescent="0.25">
      <c r="O53" s="83">
        <v>0.98</v>
      </c>
      <c r="P53" s="83">
        <f t="shared" si="5"/>
        <v>45.1584</v>
      </c>
      <c r="Q53" s="2"/>
      <c r="T53" s="93" t="s">
        <v>108</v>
      </c>
      <c r="U53" s="90">
        <v>4648846</v>
      </c>
      <c r="W53" s="133">
        <v>42458</v>
      </c>
      <c r="X53" s="10">
        <v>57.78</v>
      </c>
      <c r="Y53" s="10">
        <v>58.75</v>
      </c>
      <c r="Z53" s="10">
        <v>57.59</v>
      </c>
      <c r="AA53" s="10">
        <v>58.66</v>
      </c>
      <c r="AB53" s="95">
        <v>4041000</v>
      </c>
      <c r="AC53" s="10">
        <v>58.66</v>
      </c>
      <c r="AD53" s="2">
        <f t="shared" si="0"/>
        <v>1.1599999999999966</v>
      </c>
      <c r="AE53" s="138">
        <f t="shared" si="1"/>
        <v>1.2951131065446431E-2</v>
      </c>
    </row>
    <row r="54" spans="15:31" x14ac:dyDescent="0.25">
      <c r="O54" s="83">
        <v>0.97</v>
      </c>
      <c r="P54" s="83">
        <f t="shared" si="5"/>
        <v>44.697599999999994</v>
      </c>
      <c r="T54" s="93" t="s">
        <v>111</v>
      </c>
      <c r="U54" s="90">
        <v>5344540</v>
      </c>
      <c r="W54" s="133">
        <v>42457</v>
      </c>
      <c r="X54" s="10">
        <v>57.95</v>
      </c>
      <c r="Y54" s="10">
        <v>58.18</v>
      </c>
      <c r="Z54" s="10">
        <v>57.41</v>
      </c>
      <c r="AA54" s="10">
        <v>57.91</v>
      </c>
      <c r="AB54" s="95">
        <v>3395100</v>
      </c>
      <c r="AC54" s="10">
        <v>57.91</v>
      </c>
      <c r="AD54" s="2">
        <f t="shared" si="0"/>
        <v>0.77000000000000313</v>
      </c>
      <c r="AE54" s="138">
        <f t="shared" si="1"/>
        <v>1.2102351313967308E-3</v>
      </c>
    </row>
    <row r="55" spans="15:31" x14ac:dyDescent="0.25">
      <c r="O55" s="83">
        <v>0.96</v>
      </c>
      <c r="P55" s="83">
        <f t="shared" si="5"/>
        <v>44.236799999999995</v>
      </c>
      <c r="T55" s="93" t="s">
        <v>109</v>
      </c>
      <c r="U55" s="88" t="s">
        <v>491</v>
      </c>
      <c r="W55" s="133">
        <v>42453</v>
      </c>
      <c r="X55" s="10">
        <v>58.76</v>
      </c>
      <c r="Y55" s="10">
        <v>58.96</v>
      </c>
      <c r="Z55" s="10">
        <v>57.2</v>
      </c>
      <c r="AA55" s="10">
        <v>57.84</v>
      </c>
      <c r="AB55" s="95">
        <v>6622400</v>
      </c>
      <c r="AC55" s="10">
        <v>57.84</v>
      </c>
      <c r="AD55" s="2">
        <f t="shared" si="0"/>
        <v>1.759999999999998</v>
      </c>
      <c r="AE55" s="138">
        <f t="shared" si="1"/>
        <v>-3.180448610646136E-2</v>
      </c>
    </row>
    <row r="56" spans="15:31" x14ac:dyDescent="0.25">
      <c r="O56" s="83">
        <v>0.95</v>
      </c>
      <c r="P56" s="83">
        <f t="shared" si="5"/>
        <v>43.775999999999996</v>
      </c>
      <c r="T56" s="93" t="s">
        <v>112</v>
      </c>
      <c r="U56" s="88">
        <v>2.42</v>
      </c>
      <c r="W56" s="133">
        <v>42452</v>
      </c>
      <c r="X56" s="10">
        <v>60.43</v>
      </c>
      <c r="Y56" s="10">
        <v>60.61</v>
      </c>
      <c r="Z56" s="10">
        <v>59.29</v>
      </c>
      <c r="AA56" s="10">
        <v>59.74</v>
      </c>
      <c r="AB56" s="95">
        <v>4020400</v>
      </c>
      <c r="AC56" s="10">
        <v>59.74</v>
      </c>
      <c r="AD56" s="2">
        <f t="shared" si="0"/>
        <v>1.3200000000000003</v>
      </c>
      <c r="AE56" s="138">
        <f t="shared" si="1"/>
        <v>-1.239874359398252E-2</v>
      </c>
    </row>
    <row r="57" spans="15:31" x14ac:dyDescent="0.25">
      <c r="O57" s="83">
        <v>0.94</v>
      </c>
      <c r="P57" s="83">
        <f t="shared" si="5"/>
        <v>43.315199999999997</v>
      </c>
      <c r="T57" s="93" t="s">
        <v>113</v>
      </c>
      <c r="U57" s="88">
        <v>19.329999999999998</v>
      </c>
      <c r="W57" s="133">
        <v>42451</v>
      </c>
      <c r="X57" s="10">
        <v>59.51</v>
      </c>
      <c r="Y57" s="10">
        <v>60.96</v>
      </c>
      <c r="Z57" s="10">
        <v>59.41</v>
      </c>
      <c r="AA57" s="10">
        <v>60.49</v>
      </c>
      <c r="AB57" s="95">
        <v>4467900</v>
      </c>
      <c r="AC57" s="10">
        <v>60.49</v>
      </c>
      <c r="AD57" s="2">
        <f t="shared" si="0"/>
        <v>1.5500000000000043</v>
      </c>
      <c r="AE57" s="138">
        <f t="shared" si="1"/>
        <v>-1.1439777741460988E-2</v>
      </c>
    </row>
    <row r="58" spans="15:31" x14ac:dyDescent="0.25">
      <c r="O58" s="83">
        <v>0.93</v>
      </c>
      <c r="P58" s="83">
        <f t="shared" si="5"/>
        <v>42.854399999999998</v>
      </c>
      <c r="T58" s="93" t="s">
        <v>110</v>
      </c>
      <c r="U58" s="88" t="s">
        <v>125</v>
      </c>
      <c r="W58" s="133">
        <v>42450</v>
      </c>
      <c r="X58" s="10">
        <v>60.38</v>
      </c>
      <c r="Y58" s="10">
        <v>61.41</v>
      </c>
      <c r="Z58" s="10">
        <v>60.35</v>
      </c>
      <c r="AA58" s="10">
        <v>61.19</v>
      </c>
      <c r="AB58" s="95">
        <v>3629200</v>
      </c>
      <c r="AC58" s="10">
        <v>61.19</v>
      </c>
      <c r="AD58" s="2">
        <f t="shared" si="0"/>
        <v>1.0599999999999952</v>
      </c>
      <c r="AE58" s="138">
        <f t="shared" si="1"/>
        <v>1.2911769574573739E-2</v>
      </c>
    </row>
    <row r="59" spans="15:31" x14ac:dyDescent="0.25">
      <c r="O59" s="83">
        <v>0.92</v>
      </c>
      <c r="P59" s="83">
        <f t="shared" si="5"/>
        <v>42.393599999999999</v>
      </c>
      <c r="W59" s="133">
        <v>42447</v>
      </c>
      <c r="X59" s="10">
        <v>58.9</v>
      </c>
      <c r="Y59" s="10">
        <v>60.67</v>
      </c>
      <c r="Z59" s="10">
        <v>58.86</v>
      </c>
      <c r="AA59" s="10">
        <v>60.41</v>
      </c>
      <c r="AB59" s="95">
        <v>7375300</v>
      </c>
      <c r="AC59" s="10">
        <v>60.41</v>
      </c>
      <c r="AD59" s="2">
        <f t="shared" si="0"/>
        <v>1.8100000000000023</v>
      </c>
      <c r="AE59" s="138">
        <f t="shared" si="1"/>
        <v>2.668252889191014E-2</v>
      </c>
    </row>
    <row r="60" spans="15:31" x14ac:dyDescent="0.25">
      <c r="O60" s="83">
        <v>0.91</v>
      </c>
      <c r="P60" s="83">
        <f t="shared" si="5"/>
        <v>41.9328</v>
      </c>
      <c r="W60" s="133">
        <v>42446</v>
      </c>
      <c r="X60" s="10">
        <v>58.71</v>
      </c>
      <c r="Y60" s="10">
        <v>59.16</v>
      </c>
      <c r="Z60" s="10">
        <v>58.21</v>
      </c>
      <c r="AA60" s="10">
        <v>58.84</v>
      </c>
      <c r="AB60" s="95">
        <v>3279000</v>
      </c>
      <c r="AC60" s="10">
        <v>58.84</v>
      </c>
      <c r="AD60" s="2">
        <f t="shared" si="0"/>
        <v>0.94999999999999574</v>
      </c>
      <c r="AE60" s="138">
        <f t="shared" si="1"/>
        <v>1.1910838863364859E-3</v>
      </c>
    </row>
    <row r="61" spans="15:31" x14ac:dyDescent="0.25">
      <c r="O61" s="83">
        <v>0.9</v>
      </c>
      <c r="P61" s="83">
        <f t="shared" si="5"/>
        <v>41.472000000000001</v>
      </c>
      <c r="W61" s="133">
        <v>42445</v>
      </c>
      <c r="X61" s="10">
        <v>57.66</v>
      </c>
      <c r="Y61" s="10">
        <v>59.03</v>
      </c>
      <c r="Z61" s="10">
        <v>57.42</v>
      </c>
      <c r="AA61" s="10">
        <v>58.77</v>
      </c>
      <c r="AB61" s="95">
        <v>3670900</v>
      </c>
      <c r="AC61" s="10">
        <v>58.77</v>
      </c>
      <c r="AD61" s="2">
        <f t="shared" si="0"/>
        <v>1.6099999999999994</v>
      </c>
      <c r="AE61" s="138">
        <f t="shared" si="1"/>
        <v>1.2403100775193909E-2</v>
      </c>
    </row>
    <row r="62" spans="15:31" x14ac:dyDescent="0.25">
      <c r="W62" s="133">
        <v>42444</v>
      </c>
      <c r="X62" s="10">
        <v>58.57</v>
      </c>
      <c r="Y62" s="10">
        <v>59.3</v>
      </c>
      <c r="Z62" s="10">
        <v>57.94</v>
      </c>
      <c r="AA62" s="10">
        <v>58.05</v>
      </c>
      <c r="AB62" s="95">
        <v>4730800</v>
      </c>
      <c r="AC62" s="10">
        <v>58.05</v>
      </c>
      <c r="AD62" s="2">
        <f t="shared" si="0"/>
        <v>1.3599999999999994</v>
      </c>
      <c r="AE62" s="138">
        <f t="shared" si="1"/>
        <v>-1.5768056968463839E-2</v>
      </c>
    </row>
    <row r="63" spans="15:31" x14ac:dyDescent="0.25">
      <c r="W63" s="133">
        <v>42443</v>
      </c>
      <c r="X63" s="10">
        <v>58</v>
      </c>
      <c r="Y63" s="10">
        <v>59.09</v>
      </c>
      <c r="Z63" s="10">
        <v>57.84</v>
      </c>
      <c r="AA63" s="10">
        <v>58.98</v>
      </c>
      <c r="AB63" s="95">
        <v>3942500</v>
      </c>
      <c r="AC63" s="10">
        <v>58.98</v>
      </c>
      <c r="AD63" s="2">
        <f t="shared" si="0"/>
        <v>1.25</v>
      </c>
      <c r="AE63" s="138">
        <f t="shared" si="1"/>
        <v>1.0450573924961404E-2</v>
      </c>
    </row>
    <row r="64" spans="15:31" x14ac:dyDescent="0.25">
      <c r="W64" s="133">
        <v>42440</v>
      </c>
      <c r="X64" s="10">
        <v>57.96</v>
      </c>
      <c r="Y64" s="10">
        <v>58.41</v>
      </c>
      <c r="Z64" s="10">
        <v>57.72</v>
      </c>
      <c r="AA64" s="10">
        <v>58.37</v>
      </c>
      <c r="AB64" s="95">
        <v>3119700</v>
      </c>
      <c r="AC64" s="10">
        <v>58.37</v>
      </c>
      <c r="AD64" s="2">
        <f t="shared" si="0"/>
        <v>0.68999999999999773</v>
      </c>
      <c r="AE64" s="138">
        <f t="shared" si="1"/>
        <v>1.9385260216556066E-2</v>
      </c>
    </row>
    <row r="65" spans="23:31" x14ac:dyDescent="0.25">
      <c r="W65" s="133">
        <v>42439</v>
      </c>
      <c r="X65" s="10">
        <v>57.6</v>
      </c>
      <c r="Y65" s="10">
        <v>57.87</v>
      </c>
      <c r="Z65" s="10">
        <v>56.65</v>
      </c>
      <c r="AA65" s="10">
        <v>57.26</v>
      </c>
      <c r="AB65" s="95">
        <v>3509500</v>
      </c>
      <c r="AC65" s="10">
        <v>57.26</v>
      </c>
      <c r="AD65" s="2">
        <f t="shared" si="0"/>
        <v>1.2199999999999989</v>
      </c>
      <c r="AE65" s="138">
        <f t="shared" si="1"/>
        <v>-3.1337047353759973E-3</v>
      </c>
    </row>
    <row r="66" spans="23:31" x14ac:dyDescent="0.25">
      <c r="W66" s="133">
        <v>42438</v>
      </c>
      <c r="X66" s="10">
        <v>56.74</v>
      </c>
      <c r="Y66" s="10">
        <v>57.59</v>
      </c>
      <c r="Z66" s="10">
        <v>56.47</v>
      </c>
      <c r="AA66" s="10">
        <v>57.44</v>
      </c>
      <c r="AB66" s="95">
        <v>4755100</v>
      </c>
      <c r="AC66" s="10">
        <v>57.44</v>
      </c>
      <c r="AD66" s="2">
        <f t="shared" si="0"/>
        <v>1.1200000000000045</v>
      </c>
      <c r="AE66" s="138">
        <f t="shared" si="1"/>
        <v>1.9524316648917184E-2</v>
      </c>
    </row>
    <row r="67" spans="23:31" x14ac:dyDescent="0.25">
      <c r="W67" s="133">
        <v>42437</v>
      </c>
      <c r="X67" s="10">
        <v>56.36</v>
      </c>
      <c r="Y67" s="10">
        <v>57.45</v>
      </c>
      <c r="Z67" s="10">
        <v>55.29</v>
      </c>
      <c r="AA67" s="10">
        <v>56.34</v>
      </c>
      <c r="AB67" s="95">
        <v>7848100</v>
      </c>
      <c r="AC67" s="10">
        <v>56.34</v>
      </c>
      <c r="AD67" s="2">
        <f>Y67-Z67</f>
        <v>2.1600000000000037</v>
      </c>
      <c r="AE67" s="138" t="e">
        <f>AC67/#REF!-1</f>
        <v>#REF!</v>
      </c>
    </row>
    <row r="68" spans="23:31" x14ac:dyDescent="0.25">
      <c r="W68" s="133" t="s">
        <v>123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258</v>
      </c>
      <c r="W2" s="133">
        <v>42530</v>
      </c>
      <c r="X2" s="10">
        <v>79.56</v>
      </c>
      <c r="Y2" s="10">
        <v>79.959999999999994</v>
      </c>
      <c r="Z2" s="10">
        <v>79.11</v>
      </c>
      <c r="AA2" s="10">
        <v>79.290000000000006</v>
      </c>
      <c r="AB2" s="95">
        <v>3082300</v>
      </c>
      <c r="AC2" s="10">
        <v>79.290000000000006</v>
      </c>
      <c r="AD2" s="2">
        <f>Y2-Z2</f>
        <v>0.84999999999999432</v>
      </c>
      <c r="AE2" s="138">
        <f>AC2/AC3-1</f>
        <v>-4.6447401456187754E-3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260</v>
      </c>
      <c r="W3" s="133">
        <v>42529</v>
      </c>
      <c r="X3" s="10">
        <v>79.849999999999994</v>
      </c>
      <c r="Y3" s="10">
        <v>80.13</v>
      </c>
      <c r="Z3" s="10">
        <v>79.5</v>
      </c>
      <c r="AA3" s="10">
        <v>79.66</v>
      </c>
      <c r="AB3" s="95">
        <v>3421400</v>
      </c>
      <c r="AC3" s="10">
        <v>79.66</v>
      </c>
      <c r="AD3" s="2">
        <f t="shared" ref="AD3:AD66" si="0">Y3-Z3</f>
        <v>0.62999999999999545</v>
      </c>
      <c r="AE3" s="138">
        <f t="shared" ref="AE3:AE66" si="1">AC3/AC4-1</f>
        <v>-4.250000000000087E-3</v>
      </c>
    </row>
    <row r="4" spans="1:31" x14ac:dyDescent="0.25">
      <c r="B4" s="74"/>
      <c r="C4" s="4"/>
      <c r="D4" s="3"/>
      <c r="E4" s="3"/>
      <c r="F4" s="3"/>
      <c r="G4" s="4"/>
      <c r="H4" s="188"/>
      <c r="I4" s="3"/>
      <c r="J4" s="3"/>
      <c r="K4" s="3"/>
      <c r="O4" s="11" t="s">
        <v>66</v>
      </c>
      <c r="Q4" s="55">
        <v>78.53</v>
      </c>
      <c r="T4" s="163" t="s">
        <v>283</v>
      </c>
      <c r="U4" s="1">
        <v>42550</v>
      </c>
      <c r="W4" s="133">
        <v>42528</v>
      </c>
      <c r="X4" s="10">
        <v>80.099999999999994</v>
      </c>
      <c r="Y4" s="10">
        <v>80.41</v>
      </c>
      <c r="Z4" s="10">
        <v>79.72</v>
      </c>
      <c r="AA4" s="10">
        <v>80</v>
      </c>
      <c r="AB4" s="95">
        <v>2142200</v>
      </c>
      <c r="AC4" s="10">
        <v>80</v>
      </c>
      <c r="AD4" s="2">
        <f t="shared" si="0"/>
        <v>0.68999999999999773</v>
      </c>
      <c r="AE4" s="138">
        <f t="shared" si="1"/>
        <v>-5.2225814474011756E-3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1963.25</v>
      </c>
      <c r="W5" s="133">
        <v>42527</v>
      </c>
      <c r="X5" s="10">
        <v>79.72</v>
      </c>
      <c r="Y5" s="10">
        <v>80.52</v>
      </c>
      <c r="Z5" s="10">
        <v>79.37</v>
      </c>
      <c r="AA5" s="10">
        <v>80.42</v>
      </c>
      <c r="AB5" s="95">
        <v>2021800</v>
      </c>
      <c r="AC5" s="10">
        <v>80.42</v>
      </c>
      <c r="AD5" s="2">
        <f t="shared" si="0"/>
        <v>1.1499999999999915</v>
      </c>
      <c r="AE5" s="138">
        <f t="shared" si="1"/>
        <v>7.8957262814889351E-3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1929.29</v>
      </c>
      <c r="W6" s="133">
        <v>42524</v>
      </c>
      <c r="X6" s="10">
        <v>79.72</v>
      </c>
      <c r="Y6" s="10">
        <v>79.989999999999995</v>
      </c>
      <c r="Z6" s="10">
        <v>79.209999999999994</v>
      </c>
      <c r="AA6" s="10">
        <v>79.790000000000006</v>
      </c>
      <c r="AB6" s="95">
        <v>1950500</v>
      </c>
      <c r="AC6" s="10">
        <v>79.790000000000006</v>
      </c>
      <c r="AD6" s="2">
        <f t="shared" si="0"/>
        <v>0.78000000000000114</v>
      </c>
      <c r="AE6" s="138">
        <f t="shared" si="1"/>
        <v>-1.2517211165351538E-3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205</v>
      </c>
      <c r="Q7" s="2">
        <f>Q10+Q8</f>
        <v>33.960000000000036</v>
      </c>
      <c r="R7" s="456"/>
      <c r="W7" s="133">
        <v>42523</v>
      </c>
      <c r="X7" s="10">
        <v>78.7</v>
      </c>
      <c r="Y7" s="10">
        <v>79.89</v>
      </c>
      <c r="Z7" s="10">
        <v>78.61</v>
      </c>
      <c r="AA7" s="10">
        <v>79.89</v>
      </c>
      <c r="AB7" s="95">
        <v>2342500</v>
      </c>
      <c r="AC7" s="10">
        <v>79.89</v>
      </c>
      <c r="AD7" s="2">
        <f t="shared" si="0"/>
        <v>1.2800000000000011</v>
      </c>
      <c r="AE7" s="138">
        <f t="shared" si="1"/>
        <v>1.4862804878048808E-2</v>
      </c>
    </row>
    <row r="8" spans="1:31" x14ac:dyDescent="0.25">
      <c r="H8" s="72"/>
      <c r="O8" s="11" t="s">
        <v>210</v>
      </c>
      <c r="P8" s="34"/>
      <c r="Q8" s="2">
        <f>K18+M18-F18+Q2*Q4</f>
        <v>33.960000000000036</v>
      </c>
      <c r="W8" s="133">
        <v>42522</v>
      </c>
      <c r="X8" s="10">
        <v>78.58</v>
      </c>
      <c r="Y8" s="10">
        <v>79.05</v>
      </c>
      <c r="Z8" s="10">
        <v>78.44</v>
      </c>
      <c r="AA8" s="10">
        <v>78.72</v>
      </c>
      <c r="AB8" s="95">
        <v>2595700</v>
      </c>
      <c r="AC8" s="10">
        <v>78.72</v>
      </c>
      <c r="AD8" s="2">
        <f t="shared" si="0"/>
        <v>0.60999999999999943</v>
      </c>
      <c r="AE8" s="138">
        <f t="shared" si="1"/>
        <v>-2.9132362254592481E-3</v>
      </c>
    </row>
    <row r="9" spans="1:31" x14ac:dyDescent="0.25">
      <c r="H9" s="72"/>
      <c r="O9" s="11" t="s">
        <v>282</v>
      </c>
      <c r="Q9" s="138">
        <f>IF(Q2=0, 0, Q8/Q6)</f>
        <v>1.7602330390972865E-2</v>
      </c>
      <c r="W9" s="133">
        <v>42521</v>
      </c>
      <c r="X9" s="10">
        <v>78.16</v>
      </c>
      <c r="Y9" s="10">
        <v>79.17</v>
      </c>
      <c r="Z9" s="10">
        <v>78.150000000000006</v>
      </c>
      <c r="AA9" s="10">
        <v>78.95</v>
      </c>
      <c r="AB9" s="95">
        <v>3545300</v>
      </c>
      <c r="AC9" s="10">
        <v>78.95</v>
      </c>
      <c r="AD9" s="2">
        <f t="shared" si="0"/>
        <v>1.019999999999996</v>
      </c>
      <c r="AE9" s="138">
        <f t="shared" si="1"/>
        <v>1.0236724248240625E-2</v>
      </c>
    </row>
    <row r="10" spans="1:31" x14ac:dyDescent="0.25">
      <c r="H10" s="72"/>
      <c r="O10" s="11" t="s">
        <v>281</v>
      </c>
      <c r="P10" s="34"/>
      <c r="Q10" s="2">
        <v>0</v>
      </c>
      <c r="W10" s="133">
        <v>42517</v>
      </c>
      <c r="X10" s="10">
        <v>77.55</v>
      </c>
      <c r="Y10" s="10">
        <v>78.36</v>
      </c>
      <c r="Z10" s="10">
        <v>77.45</v>
      </c>
      <c r="AA10" s="10">
        <v>78.150000000000006</v>
      </c>
      <c r="AB10" s="95">
        <v>1841700</v>
      </c>
      <c r="AC10" s="10">
        <v>78.150000000000006</v>
      </c>
      <c r="AD10" s="2">
        <f t="shared" si="0"/>
        <v>0.90999999999999659</v>
      </c>
      <c r="AE10" s="138">
        <f t="shared" si="1"/>
        <v>1.1126924569802021E-2</v>
      </c>
    </row>
    <row r="11" spans="1:31" x14ac:dyDescent="0.25">
      <c r="H11" s="72"/>
      <c r="O11" s="11" t="s">
        <v>197</v>
      </c>
      <c r="P11" s="34"/>
      <c r="Q11" s="138">
        <f>IF(U58="N/A (N/A)", 0, VALUE(TRIM(CLEAN(MID(U58, FIND("(", U58)+1, 5)))))</f>
        <v>2.23E-2</v>
      </c>
      <c r="W11" s="133">
        <v>42516</v>
      </c>
      <c r="X11" s="10">
        <v>76.650000000000006</v>
      </c>
      <c r="Y11" s="10">
        <v>77.459999999999994</v>
      </c>
      <c r="Z11" s="10">
        <v>76.400000000000006</v>
      </c>
      <c r="AA11" s="10">
        <v>77.290000000000006</v>
      </c>
      <c r="AB11" s="95">
        <v>2020300</v>
      </c>
      <c r="AC11" s="10">
        <v>77.290000000000006</v>
      </c>
      <c r="AD11" s="2">
        <f t="shared" si="0"/>
        <v>1.0599999999999881</v>
      </c>
      <c r="AE11" s="138">
        <f t="shared" si="1"/>
        <v>7.2983187801380911E-3</v>
      </c>
    </row>
    <row r="12" spans="1:31" x14ac:dyDescent="0.25">
      <c r="H12" s="72"/>
      <c r="W12" s="133">
        <v>42515</v>
      </c>
      <c r="X12" s="10">
        <v>77.78</v>
      </c>
      <c r="Y12" s="10">
        <v>77.989999999999995</v>
      </c>
      <c r="Z12" s="10">
        <v>76.69</v>
      </c>
      <c r="AA12" s="10">
        <v>76.73</v>
      </c>
      <c r="AB12" s="95">
        <v>3011000</v>
      </c>
      <c r="AC12" s="10">
        <v>76.73</v>
      </c>
      <c r="AD12" s="2">
        <f t="shared" si="0"/>
        <v>1.2999999999999972</v>
      </c>
      <c r="AE12" s="138">
        <f t="shared" si="1"/>
        <v>-9.4242189517168562E-3</v>
      </c>
    </row>
    <row r="13" spans="1:31" x14ac:dyDescent="0.25">
      <c r="H13" s="72"/>
      <c r="W13" s="133">
        <v>42514</v>
      </c>
      <c r="X13" s="10">
        <v>77.069999999999993</v>
      </c>
      <c r="Y13" s="10">
        <v>77.66</v>
      </c>
      <c r="Z13" s="10">
        <v>76.92</v>
      </c>
      <c r="AA13" s="10">
        <v>77.459999999999994</v>
      </c>
      <c r="AB13" s="95">
        <v>1267100</v>
      </c>
      <c r="AC13" s="10">
        <v>77.459999999999994</v>
      </c>
      <c r="AD13" s="2">
        <f t="shared" si="0"/>
        <v>0.73999999999999488</v>
      </c>
      <c r="AE13" s="138">
        <f t="shared" si="1"/>
        <v>9.3823299452697739E-3</v>
      </c>
    </row>
    <row r="14" spans="1:31" x14ac:dyDescent="0.25">
      <c r="H14" s="72"/>
      <c r="W14" s="133">
        <v>42513</v>
      </c>
      <c r="X14" s="10">
        <v>77.27</v>
      </c>
      <c r="Y14" s="10">
        <v>77.62</v>
      </c>
      <c r="Z14" s="10">
        <v>76.73</v>
      </c>
      <c r="AA14" s="10">
        <v>76.739999999999995</v>
      </c>
      <c r="AB14" s="95">
        <v>2032500</v>
      </c>
      <c r="AC14" s="10">
        <v>76.739999999999995</v>
      </c>
      <c r="AD14" s="2">
        <f t="shared" si="0"/>
        <v>0.89000000000000057</v>
      </c>
      <c r="AE14" s="138">
        <f t="shared" si="1"/>
        <v>-8.6552125048443562E-3</v>
      </c>
    </row>
    <row r="15" spans="1:31" x14ac:dyDescent="0.25">
      <c r="H15" s="72"/>
      <c r="W15" s="133">
        <v>42510</v>
      </c>
      <c r="X15" s="10">
        <v>77.819999999999993</v>
      </c>
      <c r="Y15" s="10">
        <v>77.87</v>
      </c>
      <c r="Z15" s="10">
        <v>77.069999999999993</v>
      </c>
      <c r="AA15" s="10">
        <v>77.41</v>
      </c>
      <c r="AB15" s="95">
        <v>2704000</v>
      </c>
      <c r="AC15" s="10">
        <v>77.41</v>
      </c>
      <c r="AD15" s="2">
        <f t="shared" si="0"/>
        <v>0.80000000000001137</v>
      </c>
      <c r="AE15" s="138">
        <f t="shared" si="1"/>
        <v>1.0345273503167274E-3</v>
      </c>
    </row>
    <row r="16" spans="1:31" x14ac:dyDescent="0.25">
      <c r="H16" s="72"/>
      <c r="W16" s="133">
        <v>42509</v>
      </c>
      <c r="X16" s="10">
        <v>77.19</v>
      </c>
      <c r="Y16" s="10">
        <v>78.2</v>
      </c>
      <c r="Z16" s="10">
        <v>76.709999999999994</v>
      </c>
      <c r="AA16" s="10">
        <v>77.33</v>
      </c>
      <c r="AB16" s="95">
        <v>1676800</v>
      </c>
      <c r="AC16" s="10">
        <v>77.33</v>
      </c>
      <c r="AD16" s="2">
        <f t="shared" si="0"/>
        <v>1.4900000000000091</v>
      </c>
      <c r="AE16" s="138">
        <f t="shared" si="1"/>
        <v>-6.4242579982012327E-3</v>
      </c>
    </row>
    <row r="17" spans="1:31" x14ac:dyDescent="0.25">
      <c r="W17" s="133">
        <v>42508</v>
      </c>
      <c r="X17" s="10">
        <v>77.08</v>
      </c>
      <c r="Y17" s="10">
        <v>78.239999999999995</v>
      </c>
      <c r="Z17" s="10">
        <v>76.739999999999995</v>
      </c>
      <c r="AA17" s="10">
        <v>77.83</v>
      </c>
      <c r="AB17" s="95">
        <v>2437800</v>
      </c>
      <c r="AC17" s="10">
        <v>77.83</v>
      </c>
      <c r="AD17" s="2">
        <f t="shared" si="0"/>
        <v>1.5</v>
      </c>
      <c r="AE17" s="138">
        <f t="shared" si="1"/>
        <v>9.4682230869000961E-3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42507</v>
      </c>
      <c r="X18" s="10">
        <v>77.39</v>
      </c>
      <c r="Y18" s="10">
        <v>77.69</v>
      </c>
      <c r="Z18" s="10">
        <v>76.69</v>
      </c>
      <c r="AA18" s="10">
        <v>77.099999999999994</v>
      </c>
      <c r="AB18" s="95">
        <v>2861800</v>
      </c>
      <c r="AC18" s="10">
        <v>77.099999999999994</v>
      </c>
      <c r="AD18" s="2">
        <f t="shared" si="0"/>
        <v>1</v>
      </c>
      <c r="AE18" s="138">
        <f t="shared" si="1"/>
        <v>-3.7472541672051163E-3</v>
      </c>
    </row>
    <row r="19" spans="1:31" x14ac:dyDescent="0.25">
      <c r="W19" s="133">
        <v>42506</v>
      </c>
      <c r="X19" s="10">
        <v>76.34</v>
      </c>
      <c r="Y19" s="10">
        <v>77.459999999999994</v>
      </c>
      <c r="Z19" s="10">
        <v>76.22</v>
      </c>
      <c r="AA19" s="10">
        <v>77.39</v>
      </c>
      <c r="AB19" s="95">
        <v>1700900</v>
      </c>
      <c r="AC19" s="10">
        <v>77.39</v>
      </c>
      <c r="AD19" s="2">
        <f t="shared" si="0"/>
        <v>1.2399999999999949</v>
      </c>
      <c r="AE19" s="138">
        <f t="shared" si="1"/>
        <v>1.4950819672131077E-2</v>
      </c>
    </row>
    <row r="20" spans="1:31" x14ac:dyDescent="0.25">
      <c r="W20" s="133">
        <v>42503</v>
      </c>
      <c r="X20" s="10">
        <v>77.040000000000006</v>
      </c>
      <c r="Y20" s="10">
        <v>77.31</v>
      </c>
      <c r="Z20" s="10">
        <v>76.180000000000007</v>
      </c>
      <c r="AA20" s="10">
        <v>76.25</v>
      </c>
      <c r="AB20" s="95">
        <v>2168800</v>
      </c>
      <c r="AC20" s="10">
        <v>76.25</v>
      </c>
      <c r="AD20" s="2">
        <f t="shared" si="0"/>
        <v>1.1299999999999955</v>
      </c>
      <c r="AE20" s="138">
        <f t="shared" si="1"/>
        <v>-9.7402597402597157E-3</v>
      </c>
    </row>
    <row r="21" spans="1:31" x14ac:dyDescent="0.25">
      <c r="W21" s="133">
        <v>42502</v>
      </c>
      <c r="X21" s="10">
        <v>77.31</v>
      </c>
      <c r="Y21" s="10">
        <v>77.459999999999994</v>
      </c>
      <c r="Z21" s="10">
        <v>76.61</v>
      </c>
      <c r="AA21" s="10">
        <v>77</v>
      </c>
      <c r="AB21" s="95">
        <v>2849100</v>
      </c>
      <c r="AC21" s="10">
        <v>77</v>
      </c>
      <c r="AD21" s="2">
        <f t="shared" si="0"/>
        <v>0.84999999999999432</v>
      </c>
      <c r="AE21" s="138">
        <f t="shared" si="1"/>
        <v>5.197505197505059E-4</v>
      </c>
    </row>
    <row r="22" spans="1:31" x14ac:dyDescent="0.25">
      <c r="W22" s="133">
        <v>42501</v>
      </c>
      <c r="X22" s="10">
        <v>78.599999999999994</v>
      </c>
      <c r="Y22" s="10">
        <v>78.78</v>
      </c>
      <c r="Z22" s="10">
        <v>76.92</v>
      </c>
      <c r="AA22" s="10">
        <v>76.959999999999994</v>
      </c>
      <c r="AB22" s="95">
        <v>3093000</v>
      </c>
      <c r="AC22" s="10">
        <v>76.959999999999994</v>
      </c>
      <c r="AD22" s="2">
        <f t="shared" si="0"/>
        <v>1.8599999999999994</v>
      </c>
      <c r="AE22" s="138">
        <f t="shared" si="1"/>
        <v>-1.9243022811265553E-2</v>
      </c>
    </row>
    <row r="23" spans="1:31" x14ac:dyDescent="0.25">
      <c r="W23" s="133">
        <v>42500</v>
      </c>
      <c r="X23" s="10">
        <v>78.67</v>
      </c>
      <c r="Y23" s="10">
        <v>79.239999999999995</v>
      </c>
      <c r="Z23" s="10">
        <v>78.28</v>
      </c>
      <c r="AA23" s="10">
        <v>78.47</v>
      </c>
      <c r="AB23" s="95">
        <v>2568000</v>
      </c>
      <c r="AC23" s="10">
        <v>78.47</v>
      </c>
      <c r="AD23" s="2">
        <f t="shared" si="0"/>
        <v>0.95999999999999375</v>
      </c>
      <c r="AE23" s="138">
        <f t="shared" si="1"/>
        <v>0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42499</v>
      </c>
      <c r="X24" s="10">
        <v>77.05</v>
      </c>
      <c r="Y24" s="10">
        <v>78.73</v>
      </c>
      <c r="Z24" s="10">
        <v>76.91</v>
      </c>
      <c r="AA24" s="10">
        <v>78.47</v>
      </c>
      <c r="AB24" s="95">
        <v>2774900</v>
      </c>
      <c r="AC24" s="10">
        <v>78.47</v>
      </c>
      <c r="AD24" s="2">
        <f t="shared" si="0"/>
        <v>1.8200000000000074</v>
      </c>
      <c r="AE24" s="138">
        <f t="shared" si="1"/>
        <v>2.1080026024723475E-2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2" si="2">C25*(E25-D25)</f>
        <v>-25.199999999999676</v>
      </c>
      <c r="G25" s="40">
        <f t="shared" ref="G25:G32" si="3">D25*C25</f>
        <v>2380.5</v>
      </c>
      <c r="H25" s="243">
        <f t="shared" ref="H25:H32" si="4">(E25-D25)/D25</f>
        <v>-1.0586011342154875E-2</v>
      </c>
      <c r="I25" s="40"/>
      <c r="W25" s="133">
        <v>42496</v>
      </c>
      <c r="X25" s="10">
        <v>78.55</v>
      </c>
      <c r="Y25" s="10">
        <v>78.819999999999993</v>
      </c>
      <c r="Z25" s="10">
        <v>76.599999999999994</v>
      </c>
      <c r="AA25" s="10">
        <v>76.849999999999994</v>
      </c>
      <c r="AB25" s="95">
        <v>3745600</v>
      </c>
      <c r="AC25" s="10">
        <v>76.849999999999994</v>
      </c>
      <c r="AD25" s="2">
        <f t="shared" si="0"/>
        <v>2.2199999999999989</v>
      </c>
      <c r="AE25" s="138">
        <f t="shared" si="1"/>
        <v>-2.1642266072565253E-2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42495</v>
      </c>
      <c r="X26" s="10">
        <v>76.5</v>
      </c>
      <c r="Y26" s="10">
        <v>79.069999999999993</v>
      </c>
      <c r="Z26" s="10">
        <v>75.5</v>
      </c>
      <c r="AA26" s="10">
        <v>78.55</v>
      </c>
      <c r="AB26" s="95">
        <v>5766300</v>
      </c>
      <c r="AC26" s="10">
        <v>78.55</v>
      </c>
      <c r="AD26" s="2">
        <f t="shared" si="0"/>
        <v>3.5699999999999932</v>
      </c>
      <c r="AE26" s="138">
        <f t="shared" si="1"/>
        <v>1.3417623532447243E-2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42494</v>
      </c>
      <c r="X27" s="10">
        <v>79.09</v>
      </c>
      <c r="Y27" s="10">
        <v>79.430000000000007</v>
      </c>
      <c r="Z27" s="10">
        <v>77.36</v>
      </c>
      <c r="AA27" s="10">
        <v>77.510000000000005</v>
      </c>
      <c r="AB27" s="95">
        <v>3896500</v>
      </c>
      <c r="AC27" s="10">
        <v>77.510000000000005</v>
      </c>
      <c r="AD27" s="2">
        <f t="shared" si="0"/>
        <v>2.0700000000000074</v>
      </c>
      <c r="AE27" s="138">
        <f t="shared" si="1"/>
        <v>-2.1832407874810555E-2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42493</v>
      </c>
      <c r="X28" s="10">
        <v>79.150000000000006</v>
      </c>
      <c r="Y28" s="10">
        <v>79.84</v>
      </c>
      <c r="Z28" s="10">
        <v>78.489999999999995</v>
      </c>
      <c r="AA28" s="10">
        <v>79.239999999999995</v>
      </c>
      <c r="AB28" s="95">
        <v>2768200</v>
      </c>
      <c r="AC28" s="10">
        <v>79.239999999999995</v>
      </c>
      <c r="AD28" s="2">
        <f t="shared" si="0"/>
        <v>1.3500000000000085</v>
      </c>
      <c r="AE28" s="138">
        <f t="shared" si="1"/>
        <v>-3.2704402515724151E-3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42492</v>
      </c>
      <c r="X29" s="10">
        <v>77.5</v>
      </c>
      <c r="Y29" s="10">
        <v>79.599999999999994</v>
      </c>
      <c r="Z29" s="10">
        <v>77.14</v>
      </c>
      <c r="AA29" s="10">
        <v>79.5</v>
      </c>
      <c r="AB29" s="95">
        <v>3795100</v>
      </c>
      <c r="AC29" s="10">
        <v>79.5</v>
      </c>
      <c r="AD29" s="2">
        <f t="shared" si="0"/>
        <v>2.4599999999999937</v>
      </c>
      <c r="AE29" s="138">
        <f t="shared" si="1"/>
        <v>1.3255161865919129E-2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42489</v>
      </c>
      <c r="X30" s="10">
        <v>78.02</v>
      </c>
      <c r="Y30" s="10">
        <v>80.02</v>
      </c>
      <c r="Z30" s="10">
        <v>76.540000000000006</v>
      </c>
      <c r="AA30" s="10">
        <v>78.459999999999994</v>
      </c>
      <c r="AB30" s="95">
        <v>6334900</v>
      </c>
      <c r="AC30" s="10">
        <v>78.459999999999994</v>
      </c>
      <c r="AD30" s="2">
        <f t="shared" si="0"/>
        <v>3.4799999999999898</v>
      </c>
      <c r="AE30" s="138">
        <f t="shared" si="1"/>
        <v>-6.368615462999383E-4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42488</v>
      </c>
      <c r="X31" s="10">
        <v>82.82</v>
      </c>
      <c r="Y31" s="10">
        <v>83.91</v>
      </c>
      <c r="Z31" s="10">
        <v>78.13</v>
      </c>
      <c r="AA31" s="10">
        <v>78.510000000000005</v>
      </c>
      <c r="AB31" s="95">
        <v>7066200</v>
      </c>
      <c r="AC31" s="10">
        <v>78.510000000000005</v>
      </c>
      <c r="AD31" s="2">
        <f t="shared" si="0"/>
        <v>5.7800000000000011</v>
      </c>
      <c r="AE31" s="138">
        <f t="shared" si="1"/>
        <v>-9.2789461520684124E-2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42487</v>
      </c>
      <c r="X32" s="10">
        <v>86.89</v>
      </c>
      <c r="Y32" s="10">
        <v>87.16</v>
      </c>
      <c r="Z32" s="10">
        <v>86.37</v>
      </c>
      <c r="AA32" s="10">
        <v>86.54</v>
      </c>
      <c r="AB32" s="95">
        <v>1907200</v>
      </c>
      <c r="AC32" s="10">
        <v>86.54</v>
      </c>
      <c r="AD32" s="2">
        <f t="shared" si="0"/>
        <v>0.78999999999999204</v>
      </c>
      <c r="AE32" s="138">
        <f t="shared" si="1"/>
        <v>-4.6200046200040035E-4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42486</v>
      </c>
      <c r="X33" s="10">
        <v>86.49</v>
      </c>
      <c r="Y33" s="10">
        <v>86.91</v>
      </c>
      <c r="Z33" s="10">
        <v>86.28</v>
      </c>
      <c r="AA33" s="10">
        <v>86.58</v>
      </c>
      <c r="AB33" s="95">
        <v>1135200</v>
      </c>
      <c r="AC33" s="10">
        <v>86.58</v>
      </c>
      <c r="AD33" s="2">
        <f t="shared" si="0"/>
        <v>0.62999999999999545</v>
      </c>
      <c r="AE33" s="138">
        <f t="shared" si="1"/>
        <v>2.6635784597568435E-3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42485</v>
      </c>
      <c r="X34" s="10">
        <v>86.56</v>
      </c>
      <c r="Y34" s="10">
        <v>86.91</v>
      </c>
      <c r="Z34" s="10">
        <v>85.72</v>
      </c>
      <c r="AA34" s="10">
        <v>86.35</v>
      </c>
      <c r="AB34" s="95">
        <v>1154100</v>
      </c>
      <c r="AC34" s="10">
        <v>86.35</v>
      </c>
      <c r="AD34" s="2">
        <f t="shared" si="0"/>
        <v>1.1899999999999977</v>
      </c>
      <c r="AE34" s="138">
        <f t="shared" si="1"/>
        <v>-6.4434472442757018E-3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42482</v>
      </c>
      <c r="X35" s="10">
        <v>86.9</v>
      </c>
      <c r="Y35" s="10">
        <v>87.33</v>
      </c>
      <c r="Z35" s="10">
        <v>86.1</v>
      </c>
      <c r="AA35" s="10">
        <v>86.91</v>
      </c>
      <c r="AB35" s="95">
        <v>1370900</v>
      </c>
      <c r="AC35" s="10">
        <v>86.91</v>
      </c>
      <c r="AD35" s="2">
        <f t="shared" si="0"/>
        <v>1.230000000000004</v>
      </c>
      <c r="AE35" s="138">
        <f t="shared" si="1"/>
        <v>1.0366275051831852E-3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42481</v>
      </c>
      <c r="X36" s="10">
        <v>87.11</v>
      </c>
      <c r="Y36" s="10">
        <v>87.85</v>
      </c>
      <c r="Z36" s="10">
        <v>86.5</v>
      </c>
      <c r="AA36" s="10">
        <v>86.82</v>
      </c>
      <c r="AB36" s="95">
        <v>1990800</v>
      </c>
      <c r="AC36" s="10">
        <v>86.82</v>
      </c>
      <c r="AD36" s="2">
        <f t="shared" si="0"/>
        <v>1.3499999999999943</v>
      </c>
      <c r="AE36" s="138">
        <f t="shared" si="1"/>
        <v>-4.3577981651377051E-3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42480</v>
      </c>
      <c r="X37" s="10">
        <v>85.45</v>
      </c>
      <c r="Y37" s="10">
        <v>87.76</v>
      </c>
      <c r="Z37" s="10">
        <v>85.45</v>
      </c>
      <c r="AA37" s="10">
        <v>87.2</v>
      </c>
      <c r="AB37" s="95">
        <v>2161800</v>
      </c>
      <c r="AC37" s="10">
        <v>87.2</v>
      </c>
      <c r="AD37" s="2">
        <f t="shared" si="0"/>
        <v>2.3100000000000023</v>
      </c>
      <c r="AE37" s="138">
        <f t="shared" si="1"/>
        <v>1.88106087159714E-2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42479</v>
      </c>
      <c r="X38" s="10">
        <v>85.21</v>
      </c>
      <c r="Y38" s="10">
        <v>86.17</v>
      </c>
      <c r="Z38" s="10">
        <v>85.02</v>
      </c>
      <c r="AA38" s="10">
        <v>85.59</v>
      </c>
      <c r="AB38" s="95">
        <v>1486600</v>
      </c>
      <c r="AC38" s="10">
        <v>85.59</v>
      </c>
      <c r="AD38" s="2">
        <f t="shared" si="0"/>
        <v>1.1500000000000057</v>
      </c>
      <c r="AE38" s="138">
        <f t="shared" si="1"/>
        <v>1.2061014544164639E-2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42478</v>
      </c>
      <c r="X39" s="10">
        <v>83.79</v>
      </c>
      <c r="Y39" s="10">
        <v>84.64</v>
      </c>
      <c r="Z39" s="10">
        <v>83.58</v>
      </c>
      <c r="AA39" s="10">
        <v>84.57</v>
      </c>
      <c r="AB39" s="95">
        <v>946600</v>
      </c>
      <c r="AC39" s="10">
        <v>84.57</v>
      </c>
      <c r="AD39" s="2">
        <f t="shared" si="0"/>
        <v>1.0600000000000023</v>
      </c>
      <c r="AE39" s="138">
        <f t="shared" si="1"/>
        <v>3.7982195845696065E-3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0" t="s">
        <v>78</v>
      </c>
      <c r="P40" s="470"/>
      <c r="W40" s="133">
        <v>42475</v>
      </c>
      <c r="X40" s="10">
        <v>83.72</v>
      </c>
      <c r="Y40" s="10">
        <v>84.34</v>
      </c>
      <c r="Z40" s="10">
        <v>83.45</v>
      </c>
      <c r="AA40" s="10">
        <v>84.25</v>
      </c>
      <c r="AB40" s="95">
        <v>1214600</v>
      </c>
      <c r="AC40" s="10">
        <v>84.25</v>
      </c>
      <c r="AD40" s="2">
        <f t="shared" si="0"/>
        <v>0.89000000000000057</v>
      </c>
      <c r="AE40" s="138">
        <f t="shared" si="1"/>
        <v>4.0519604337980741E-3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86.38300000000001</v>
      </c>
      <c r="Q41" s="2"/>
      <c r="W41" s="133">
        <v>42474</v>
      </c>
      <c r="X41" s="10">
        <v>83.87</v>
      </c>
      <c r="Y41" s="10">
        <v>84.38</v>
      </c>
      <c r="Z41" s="10">
        <v>83.44</v>
      </c>
      <c r="AA41" s="10">
        <v>83.91</v>
      </c>
      <c r="AB41" s="95">
        <v>1161700</v>
      </c>
      <c r="AC41" s="10">
        <v>83.91</v>
      </c>
      <c r="AD41" s="2">
        <f t="shared" si="0"/>
        <v>0.93999999999999773</v>
      </c>
      <c r="AE41" s="138">
        <f t="shared" si="1"/>
        <v>4.7692857994507953E-4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85.597700000000003</v>
      </c>
      <c r="Q42" s="2"/>
      <c r="T42" s="91" t="s">
        <v>114</v>
      </c>
      <c r="W42" s="133">
        <v>42473</v>
      </c>
      <c r="X42" s="10">
        <v>83.04</v>
      </c>
      <c r="Y42" s="10">
        <v>83.92</v>
      </c>
      <c r="Z42" s="10">
        <v>82.67</v>
      </c>
      <c r="AA42" s="10">
        <v>83.87</v>
      </c>
      <c r="AB42" s="95">
        <v>1238800</v>
      </c>
      <c r="AC42" s="10">
        <v>83.87</v>
      </c>
      <c r="AD42" s="2">
        <f t="shared" si="0"/>
        <v>1.25</v>
      </c>
      <c r="AE42" s="138">
        <f t="shared" si="1"/>
        <v>1.5867248062015449E-2</v>
      </c>
    </row>
    <row r="43" spans="2:31" ht="15.75" thickTop="1" x14ac:dyDescent="0.25">
      <c r="O43" s="83">
        <v>1.08</v>
      </c>
      <c r="P43" s="83">
        <f t="shared" si="5"/>
        <v>84.812400000000011</v>
      </c>
      <c r="Q43" s="2"/>
      <c r="T43" s="128" t="s">
        <v>99</v>
      </c>
      <c r="U43" s="98">
        <v>79.66</v>
      </c>
      <c r="W43" s="133">
        <v>42472</v>
      </c>
      <c r="X43" s="10">
        <v>82.33</v>
      </c>
      <c r="Y43" s="10">
        <v>82.86</v>
      </c>
      <c r="Z43" s="10">
        <v>81.92</v>
      </c>
      <c r="AA43" s="10">
        <v>82.56</v>
      </c>
      <c r="AB43" s="95">
        <v>1398600</v>
      </c>
      <c r="AC43" s="10">
        <v>82.56</v>
      </c>
      <c r="AD43" s="2">
        <f t="shared" si="0"/>
        <v>0.93999999999999773</v>
      </c>
      <c r="AE43" s="138">
        <f t="shared" si="1"/>
        <v>4.3795620437956373E-3</v>
      </c>
    </row>
    <row r="44" spans="2:31" x14ac:dyDescent="0.25">
      <c r="O44" s="83">
        <v>1.07</v>
      </c>
      <c r="P44" s="83">
        <f t="shared" si="5"/>
        <v>84.027100000000004</v>
      </c>
      <c r="Q44" s="2"/>
      <c r="T44" s="93" t="s">
        <v>100</v>
      </c>
      <c r="U44" s="88">
        <v>79.56</v>
      </c>
      <c r="W44" s="133">
        <v>42471</v>
      </c>
      <c r="X44" s="10">
        <v>83.11</v>
      </c>
      <c r="Y44" s="10">
        <v>83.27</v>
      </c>
      <c r="Z44" s="10">
        <v>82.01</v>
      </c>
      <c r="AA44" s="10">
        <v>82.2</v>
      </c>
      <c r="AB44" s="95">
        <v>1183600</v>
      </c>
      <c r="AC44" s="10">
        <v>82.2</v>
      </c>
      <c r="AD44" s="2">
        <f t="shared" si="0"/>
        <v>1.2599999999999909</v>
      </c>
      <c r="AE44" s="138">
        <f t="shared" si="1"/>
        <v>-9.6385542168674343E-3</v>
      </c>
    </row>
    <row r="45" spans="2:31" x14ac:dyDescent="0.25">
      <c r="O45" s="83">
        <v>1.06</v>
      </c>
      <c r="P45" s="83">
        <f t="shared" si="5"/>
        <v>83.241800000000012</v>
      </c>
      <c r="Q45" s="2"/>
      <c r="T45" s="93" t="s">
        <v>101</v>
      </c>
      <c r="U45" s="88" t="s">
        <v>492</v>
      </c>
      <c r="W45" s="133">
        <v>42468</v>
      </c>
      <c r="X45" s="10">
        <v>84.11</v>
      </c>
      <c r="Y45" s="10">
        <v>84.63</v>
      </c>
      <c r="Z45" s="10">
        <v>82.64</v>
      </c>
      <c r="AA45" s="10">
        <v>83</v>
      </c>
      <c r="AB45" s="95">
        <v>1408100</v>
      </c>
      <c r="AC45" s="10">
        <v>83</v>
      </c>
      <c r="AD45" s="2">
        <f t="shared" si="0"/>
        <v>1.9899999999999949</v>
      </c>
      <c r="AE45" s="138">
        <f t="shared" si="1"/>
        <v>-9.0735434574976681E-3</v>
      </c>
    </row>
    <row r="46" spans="2:31" x14ac:dyDescent="0.25">
      <c r="O46" s="83">
        <v>1.05</v>
      </c>
      <c r="P46" s="83">
        <f t="shared" si="5"/>
        <v>82.456500000000005</v>
      </c>
      <c r="Q46" s="2"/>
      <c r="T46" s="93" t="s">
        <v>102</v>
      </c>
      <c r="U46" s="88" t="s">
        <v>493</v>
      </c>
      <c r="W46" s="133">
        <v>42467</v>
      </c>
      <c r="X46" s="10">
        <v>83.66</v>
      </c>
      <c r="Y46" s="10">
        <v>84.71</v>
      </c>
      <c r="Z46" s="10">
        <v>83.34</v>
      </c>
      <c r="AA46" s="10">
        <v>83.76</v>
      </c>
      <c r="AB46" s="95">
        <v>1856300</v>
      </c>
      <c r="AC46" s="10">
        <v>83.76</v>
      </c>
      <c r="AD46" s="2">
        <f t="shared" si="0"/>
        <v>1.3699999999999903</v>
      </c>
      <c r="AE46" s="138">
        <f t="shared" si="1"/>
        <v>-3.5688793718772205E-3</v>
      </c>
    </row>
    <row r="47" spans="2:31" x14ac:dyDescent="0.25">
      <c r="O47" s="83">
        <v>1.04</v>
      </c>
      <c r="P47" s="83">
        <f t="shared" si="5"/>
        <v>81.671199999999999</v>
      </c>
      <c r="Q47" s="2"/>
      <c r="T47" s="93" t="s">
        <v>103</v>
      </c>
      <c r="U47" s="88">
        <v>91.38</v>
      </c>
      <c r="W47" s="133">
        <v>42466</v>
      </c>
      <c r="X47" s="10">
        <v>81.62</v>
      </c>
      <c r="Y47" s="10">
        <v>84.12</v>
      </c>
      <c r="Z47" s="10">
        <v>81.62</v>
      </c>
      <c r="AA47" s="10">
        <v>84.06</v>
      </c>
      <c r="AB47" s="95">
        <v>2460000</v>
      </c>
      <c r="AC47" s="10">
        <v>84.06</v>
      </c>
      <c r="AD47" s="2">
        <f t="shared" si="0"/>
        <v>2.5</v>
      </c>
      <c r="AE47" s="138">
        <f t="shared" si="1"/>
        <v>3.3821178206862701E-2</v>
      </c>
    </row>
    <row r="48" spans="2:31" x14ac:dyDescent="0.25">
      <c r="O48" s="83">
        <v>1.03</v>
      </c>
      <c r="P48" s="83">
        <f t="shared" si="5"/>
        <v>80.885900000000007</v>
      </c>
      <c r="Q48" s="2"/>
      <c r="T48" s="93" t="s">
        <v>104</v>
      </c>
      <c r="U48" s="88">
        <v>0.78440900000000002</v>
      </c>
      <c r="W48" s="133">
        <v>42465</v>
      </c>
      <c r="X48" s="10">
        <v>82.54</v>
      </c>
      <c r="Y48" s="10">
        <v>82.86</v>
      </c>
      <c r="Z48" s="10">
        <v>81.19</v>
      </c>
      <c r="AA48" s="10">
        <v>81.31</v>
      </c>
      <c r="AB48" s="95">
        <v>1880000</v>
      </c>
      <c r="AC48" s="10">
        <v>81.31</v>
      </c>
      <c r="AD48" s="2">
        <f t="shared" si="0"/>
        <v>1.6700000000000017</v>
      </c>
      <c r="AE48" s="138">
        <f t="shared" si="1"/>
        <v>-2.1893419944664871E-2</v>
      </c>
    </row>
    <row r="49" spans="15:31" x14ac:dyDescent="0.25">
      <c r="O49" s="83">
        <v>1.02</v>
      </c>
      <c r="P49" s="83">
        <f t="shared" si="5"/>
        <v>80.1006</v>
      </c>
      <c r="Q49" s="2"/>
      <c r="T49" s="93" t="s">
        <v>124</v>
      </c>
      <c r="U49" s="88" t="s">
        <v>249</v>
      </c>
      <c r="W49" s="133">
        <v>42464</v>
      </c>
      <c r="X49" s="10">
        <v>82.29</v>
      </c>
      <c r="Y49" s="10">
        <v>83.27</v>
      </c>
      <c r="Z49" s="10">
        <v>82.29</v>
      </c>
      <c r="AA49" s="10">
        <v>83.13</v>
      </c>
      <c r="AB49" s="95">
        <v>1793000</v>
      </c>
      <c r="AC49" s="10">
        <v>83.13</v>
      </c>
      <c r="AD49" s="2">
        <f t="shared" si="0"/>
        <v>0.97999999999998977</v>
      </c>
      <c r="AE49" s="138">
        <f t="shared" si="1"/>
        <v>1.1806231742940598E-2</v>
      </c>
    </row>
    <row r="50" spans="15:31" x14ac:dyDescent="0.25">
      <c r="O50" s="83">
        <v>1.01</v>
      </c>
      <c r="P50" s="83">
        <f t="shared" si="5"/>
        <v>79.315300000000008</v>
      </c>
      <c r="Q50" s="2"/>
      <c r="T50" s="93"/>
      <c r="U50" s="88"/>
      <c r="W50" s="133">
        <v>42461</v>
      </c>
      <c r="X50" s="10">
        <v>81.680000000000007</v>
      </c>
      <c r="Y50" s="10">
        <v>82.28</v>
      </c>
      <c r="Z50" s="10">
        <v>81.33</v>
      </c>
      <c r="AA50" s="10">
        <v>82.16</v>
      </c>
      <c r="AB50" s="95">
        <v>1765700</v>
      </c>
      <c r="AC50" s="10">
        <v>82.16</v>
      </c>
      <c r="AD50" s="2">
        <f t="shared" si="0"/>
        <v>0.95000000000000284</v>
      </c>
      <c r="AE50" s="138">
        <f t="shared" si="1"/>
        <v>2.5625381330078856E-3</v>
      </c>
    </row>
    <row r="51" spans="15:31" x14ac:dyDescent="0.25">
      <c r="O51" s="83">
        <v>1</v>
      </c>
      <c r="P51" s="83">
        <f t="shared" si="5"/>
        <v>78.53</v>
      </c>
      <c r="Q51" s="2"/>
      <c r="T51" s="93" t="s">
        <v>106</v>
      </c>
      <c r="U51" s="88" t="s">
        <v>494</v>
      </c>
      <c r="W51" s="133">
        <v>42460</v>
      </c>
      <c r="X51" s="10">
        <v>81.78</v>
      </c>
      <c r="Y51" s="10">
        <v>82.43</v>
      </c>
      <c r="Z51" s="10">
        <v>81.459999999999994</v>
      </c>
      <c r="AA51" s="10">
        <v>81.95</v>
      </c>
      <c r="AB51" s="95">
        <v>1654000</v>
      </c>
      <c r="AC51" s="10">
        <v>81.95</v>
      </c>
      <c r="AD51" s="2">
        <f t="shared" si="0"/>
        <v>0.97000000000001307</v>
      </c>
      <c r="AE51" s="138">
        <f t="shared" si="1"/>
        <v>2.0787478601125287E-3</v>
      </c>
    </row>
    <row r="52" spans="15:31" x14ac:dyDescent="0.25">
      <c r="O52" s="83">
        <v>0.99</v>
      </c>
      <c r="P52" s="83">
        <f t="shared" si="5"/>
        <v>77.744699999999995</v>
      </c>
      <c r="Q52" s="2"/>
      <c r="T52" s="93" t="s">
        <v>107</v>
      </c>
      <c r="U52" s="88" t="s">
        <v>250</v>
      </c>
      <c r="W52" s="133">
        <v>42459</v>
      </c>
      <c r="X52" s="10">
        <v>82.24</v>
      </c>
      <c r="Y52" s="10">
        <v>82.46</v>
      </c>
      <c r="Z52" s="10">
        <v>81.58</v>
      </c>
      <c r="AA52" s="10">
        <v>81.78</v>
      </c>
      <c r="AB52" s="95">
        <v>1151500</v>
      </c>
      <c r="AC52" s="10">
        <v>81.78</v>
      </c>
      <c r="AD52" s="2">
        <f t="shared" si="0"/>
        <v>0.87999999999999545</v>
      </c>
      <c r="AE52" s="138" t="e">
        <f t="shared" si="1"/>
        <v>#DIV/0!</v>
      </c>
    </row>
    <row r="53" spans="15:31" x14ac:dyDescent="0.25">
      <c r="O53" s="83">
        <v>0.98</v>
      </c>
      <c r="P53" s="83">
        <f t="shared" si="5"/>
        <v>76.959400000000002</v>
      </c>
      <c r="Q53" s="2"/>
      <c r="T53" s="93" t="s">
        <v>108</v>
      </c>
      <c r="U53" s="90">
        <v>3082766</v>
      </c>
      <c r="W53" s="133">
        <v>42459</v>
      </c>
      <c r="X53" s="10" t="s">
        <v>248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0.97</v>
      </c>
      <c r="P54" s="83">
        <f t="shared" si="5"/>
        <v>76.174099999999996</v>
      </c>
      <c r="T54" s="93" t="s">
        <v>111</v>
      </c>
      <c r="U54" s="90">
        <v>2291360</v>
      </c>
      <c r="W54" s="133">
        <v>42458</v>
      </c>
      <c r="X54" s="10">
        <v>80.81</v>
      </c>
      <c r="Y54" s="10">
        <v>81.89</v>
      </c>
      <c r="Z54" s="10">
        <v>80.290000000000006</v>
      </c>
      <c r="AA54" s="10">
        <v>81.819999999999993</v>
      </c>
      <c r="AB54" s="95">
        <v>1904200</v>
      </c>
      <c r="AC54" s="10">
        <v>81.430000000000007</v>
      </c>
      <c r="AD54" s="2">
        <f t="shared" si="0"/>
        <v>1.5999999999999943</v>
      </c>
      <c r="AE54" s="138">
        <f t="shared" si="1"/>
        <v>1.2936932454285399E-2</v>
      </c>
    </row>
    <row r="55" spans="15:31" x14ac:dyDescent="0.25">
      <c r="O55" s="83">
        <v>0.96</v>
      </c>
      <c r="P55" s="83">
        <f t="shared" si="5"/>
        <v>75.388800000000003</v>
      </c>
      <c r="T55" s="93" t="s">
        <v>109</v>
      </c>
      <c r="U55" s="88" t="s">
        <v>495</v>
      </c>
      <c r="W55" s="133">
        <v>42457</v>
      </c>
      <c r="X55" s="10">
        <v>81.55</v>
      </c>
      <c r="Y55" s="10">
        <v>81.709999999999994</v>
      </c>
      <c r="Z55" s="10">
        <v>80.28</v>
      </c>
      <c r="AA55" s="10">
        <v>80.77</v>
      </c>
      <c r="AB55" s="95">
        <v>1563100</v>
      </c>
      <c r="AC55" s="10">
        <v>80.39</v>
      </c>
      <c r="AD55" s="2">
        <f t="shared" si="0"/>
        <v>1.4299999999999926</v>
      </c>
      <c r="AE55" s="138">
        <f t="shared" si="1"/>
        <v>-8.6323837711185236E-3</v>
      </c>
    </row>
    <row r="56" spans="15:31" x14ac:dyDescent="0.25">
      <c r="O56" s="83">
        <v>0.95</v>
      </c>
      <c r="P56" s="83">
        <f t="shared" si="5"/>
        <v>74.603499999999997</v>
      </c>
      <c r="T56" s="93" t="s">
        <v>112</v>
      </c>
      <c r="U56" s="88">
        <v>18.98</v>
      </c>
      <c r="W56" s="133">
        <v>42453</v>
      </c>
      <c r="X56" s="10">
        <v>80.92</v>
      </c>
      <c r="Y56" s="10">
        <v>82.13</v>
      </c>
      <c r="Z56" s="10">
        <v>80.59</v>
      </c>
      <c r="AA56" s="10">
        <v>81.48</v>
      </c>
      <c r="AB56" s="95">
        <v>1729000</v>
      </c>
      <c r="AC56" s="10">
        <v>81.09</v>
      </c>
      <c r="AD56" s="2">
        <f t="shared" si="0"/>
        <v>1.539999999999992</v>
      </c>
      <c r="AE56" s="138">
        <f t="shared" si="1"/>
        <v>2.3485784919654584E-3</v>
      </c>
    </row>
    <row r="57" spans="15:31" x14ac:dyDescent="0.25">
      <c r="O57" s="83">
        <v>0.94</v>
      </c>
      <c r="P57" s="83">
        <f t="shared" si="5"/>
        <v>73.81819999999999</v>
      </c>
      <c r="T57" s="93" t="s">
        <v>113</v>
      </c>
      <c r="U57" s="88">
        <v>4.18</v>
      </c>
      <c r="W57" s="133">
        <v>42452</v>
      </c>
      <c r="X57" s="10">
        <v>81.349999999999994</v>
      </c>
      <c r="Y57" s="10">
        <v>82.2</v>
      </c>
      <c r="Z57" s="10">
        <v>81.03</v>
      </c>
      <c r="AA57" s="10">
        <v>81.28</v>
      </c>
      <c r="AB57" s="95">
        <v>1731200</v>
      </c>
      <c r="AC57" s="10">
        <v>80.900000000000006</v>
      </c>
      <c r="AD57" s="2">
        <f t="shared" si="0"/>
        <v>1.1700000000000017</v>
      </c>
      <c r="AE57" s="138">
        <f t="shared" si="1"/>
        <v>1.4855162168854186E-3</v>
      </c>
    </row>
    <row r="58" spans="15:31" x14ac:dyDescent="0.25">
      <c r="O58" s="83">
        <v>0.93</v>
      </c>
      <c r="P58" s="83">
        <f t="shared" si="5"/>
        <v>73.032899999999998</v>
      </c>
      <c r="T58" s="93" t="s">
        <v>110</v>
      </c>
      <c r="U58" s="88" t="s">
        <v>496</v>
      </c>
      <c r="W58" s="133">
        <v>42451</v>
      </c>
      <c r="X58" s="10">
        <v>80.8</v>
      </c>
      <c r="Y58" s="10">
        <v>81.849999999999994</v>
      </c>
      <c r="Z58" s="10">
        <v>80.569999999999993</v>
      </c>
      <c r="AA58" s="10">
        <v>81.16</v>
      </c>
      <c r="AB58" s="95">
        <v>1434700</v>
      </c>
      <c r="AC58" s="10">
        <v>80.78</v>
      </c>
      <c r="AD58" s="2">
        <f t="shared" si="0"/>
        <v>1.2800000000000011</v>
      </c>
      <c r="AE58" s="138">
        <f t="shared" si="1"/>
        <v>3.8523673418666693E-3</v>
      </c>
    </row>
    <row r="59" spans="15:31" x14ac:dyDescent="0.25">
      <c r="O59" s="83">
        <v>0.92</v>
      </c>
      <c r="P59" s="83">
        <f t="shared" si="5"/>
        <v>72.247600000000006</v>
      </c>
      <c r="W59" s="133">
        <v>42450</v>
      </c>
      <c r="X59" s="10">
        <v>80.94</v>
      </c>
      <c r="Y59" s="10">
        <v>81.430000000000007</v>
      </c>
      <c r="Z59" s="10">
        <v>80.180000000000007</v>
      </c>
      <c r="AA59" s="10">
        <v>80.849999999999994</v>
      </c>
      <c r="AB59" s="95">
        <v>1592900</v>
      </c>
      <c r="AC59" s="10">
        <v>80.47</v>
      </c>
      <c r="AD59" s="2">
        <f t="shared" si="0"/>
        <v>1.25</v>
      </c>
      <c r="AE59" s="138">
        <f t="shared" si="1"/>
        <v>-1.2425447316111171E-4</v>
      </c>
    </row>
    <row r="60" spans="15:31" x14ac:dyDescent="0.25">
      <c r="O60" s="83">
        <v>0.91</v>
      </c>
      <c r="P60" s="83">
        <f t="shared" si="5"/>
        <v>71.462299999999999</v>
      </c>
      <c r="W60" s="133">
        <v>42447</v>
      </c>
      <c r="X60" s="10">
        <v>80.069999999999993</v>
      </c>
      <c r="Y60" s="10">
        <v>81.040000000000006</v>
      </c>
      <c r="Z60" s="10">
        <v>79.81</v>
      </c>
      <c r="AA60" s="10">
        <v>80.86</v>
      </c>
      <c r="AB60" s="95">
        <v>2442100</v>
      </c>
      <c r="AC60" s="10">
        <v>80.48</v>
      </c>
      <c r="AD60" s="2">
        <f t="shared" si="0"/>
        <v>1.230000000000004</v>
      </c>
      <c r="AE60" s="138">
        <f t="shared" si="1"/>
        <v>1.4112903225806495E-2</v>
      </c>
    </row>
    <row r="61" spans="15:31" x14ac:dyDescent="0.25">
      <c r="O61" s="83">
        <v>0.9</v>
      </c>
      <c r="P61" s="83">
        <f t="shared" si="5"/>
        <v>70.677000000000007</v>
      </c>
      <c r="W61" s="133">
        <v>42446</v>
      </c>
      <c r="X61" s="10">
        <v>81.16</v>
      </c>
      <c r="Y61" s="10">
        <v>81.31</v>
      </c>
      <c r="Z61" s="10">
        <v>79.209999999999994</v>
      </c>
      <c r="AA61" s="10">
        <v>79.739999999999995</v>
      </c>
      <c r="AB61" s="95">
        <v>2304900</v>
      </c>
      <c r="AC61" s="10">
        <v>79.36</v>
      </c>
      <c r="AD61" s="2">
        <f t="shared" si="0"/>
        <v>2.1000000000000085</v>
      </c>
      <c r="AE61" s="138">
        <f t="shared" si="1"/>
        <v>-1.6848364717542141E-2</v>
      </c>
    </row>
    <row r="62" spans="15:31" x14ac:dyDescent="0.25">
      <c r="W62" s="133">
        <v>42445</v>
      </c>
      <c r="X62" s="10">
        <v>80.3</v>
      </c>
      <c r="Y62" s="10">
        <v>81.78</v>
      </c>
      <c r="Z62" s="10">
        <v>80.14</v>
      </c>
      <c r="AA62" s="10">
        <v>81.099999999999994</v>
      </c>
      <c r="AB62" s="95">
        <v>1859400</v>
      </c>
      <c r="AC62" s="10">
        <v>80.72</v>
      </c>
      <c r="AD62" s="2">
        <f t="shared" si="0"/>
        <v>1.6400000000000006</v>
      </c>
      <c r="AE62" s="138">
        <f t="shared" si="1"/>
        <v>8.3697688944410764E-3</v>
      </c>
    </row>
    <row r="63" spans="15:31" x14ac:dyDescent="0.25">
      <c r="W63" s="133">
        <v>42444</v>
      </c>
      <c r="X63" s="10">
        <v>82.4</v>
      </c>
      <c r="Y63" s="10">
        <v>82.84</v>
      </c>
      <c r="Z63" s="10">
        <v>80.19</v>
      </c>
      <c r="AA63" s="10">
        <v>80.430000000000007</v>
      </c>
      <c r="AB63" s="95">
        <v>2859300</v>
      </c>
      <c r="AC63" s="10">
        <v>80.05</v>
      </c>
      <c r="AD63" s="2">
        <f t="shared" si="0"/>
        <v>2.6500000000000057</v>
      </c>
      <c r="AE63" s="138">
        <f t="shared" si="1"/>
        <v>-3.7976204783078948E-2</v>
      </c>
    </row>
    <row r="64" spans="15:31" x14ac:dyDescent="0.25">
      <c r="W64" s="133">
        <v>42443</v>
      </c>
      <c r="X64" s="10">
        <v>84</v>
      </c>
      <c r="Y64" s="10">
        <v>84.5</v>
      </c>
      <c r="Z64" s="10">
        <v>83.44</v>
      </c>
      <c r="AA64" s="10">
        <v>83.61</v>
      </c>
      <c r="AB64" s="95">
        <v>1287400</v>
      </c>
      <c r="AC64" s="10">
        <v>83.21</v>
      </c>
      <c r="AD64" s="2">
        <f t="shared" si="0"/>
        <v>1.0600000000000023</v>
      </c>
      <c r="AE64" s="138">
        <f t="shared" si="1"/>
        <v>-3.2343076185914477E-3</v>
      </c>
    </row>
    <row r="65" spans="23:31" x14ac:dyDescent="0.25">
      <c r="W65" s="133">
        <v>42440</v>
      </c>
      <c r="X65" s="10">
        <v>83.08</v>
      </c>
      <c r="Y65" s="10">
        <v>84.05</v>
      </c>
      <c r="Z65" s="10">
        <v>82.63</v>
      </c>
      <c r="AA65" s="10">
        <v>83.88</v>
      </c>
      <c r="AB65" s="95">
        <v>1581500</v>
      </c>
      <c r="AC65" s="10">
        <v>83.48</v>
      </c>
      <c r="AD65" s="2">
        <f t="shared" si="0"/>
        <v>1.4200000000000017</v>
      </c>
      <c r="AE65" s="138">
        <f t="shared" si="1"/>
        <v>1.8918589039423894E-2</v>
      </c>
    </row>
    <row r="66" spans="23:31" x14ac:dyDescent="0.25">
      <c r="W66" s="133">
        <v>42439</v>
      </c>
      <c r="X66" s="10">
        <v>83.65</v>
      </c>
      <c r="Y66" s="10">
        <v>84</v>
      </c>
      <c r="Z66" s="10">
        <v>81.47</v>
      </c>
      <c r="AA66" s="10">
        <v>82.32</v>
      </c>
      <c r="AB66" s="95">
        <v>1831700</v>
      </c>
      <c r="AC66" s="10">
        <v>81.93</v>
      </c>
      <c r="AD66" s="2">
        <f t="shared" si="0"/>
        <v>2.5300000000000011</v>
      </c>
      <c r="AE66" s="138">
        <f t="shared" si="1"/>
        <v>-1.0387727986471806E-2</v>
      </c>
    </row>
    <row r="67" spans="23:31" x14ac:dyDescent="0.25">
      <c r="W67" s="133">
        <v>42438</v>
      </c>
      <c r="X67" s="10">
        <v>83.13</v>
      </c>
      <c r="Y67" s="10">
        <v>83.45</v>
      </c>
      <c r="Z67" s="10">
        <v>82.79</v>
      </c>
      <c r="AA67" s="10">
        <v>83.18</v>
      </c>
      <c r="AB67" s="95">
        <v>1334700</v>
      </c>
      <c r="AC67" s="10">
        <v>82.79</v>
      </c>
      <c r="AD67" s="2">
        <f>Y67-Z67</f>
        <v>0.65999999999999659</v>
      </c>
      <c r="AE67" s="138" t="e">
        <f>AC67/#REF!-1</f>
        <v>#REF!</v>
      </c>
    </row>
    <row r="68" spans="23:31" x14ac:dyDescent="0.25">
      <c r="W68" s="133">
        <v>42437</v>
      </c>
      <c r="X68" s="10">
        <v>83.48</v>
      </c>
      <c r="Y68" s="10">
        <v>83.66</v>
      </c>
      <c r="Z68" s="10">
        <v>82.66</v>
      </c>
      <c r="AA68" s="10">
        <v>82.71</v>
      </c>
      <c r="AB68" s="95">
        <v>1478000</v>
      </c>
      <c r="AC68" s="10">
        <v>82.32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8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200</v>
      </c>
      <c r="T2" s="1" t="s">
        <v>259</v>
      </c>
      <c r="W2" s="133">
        <v>42530</v>
      </c>
      <c r="X2" s="10">
        <v>41.75</v>
      </c>
      <c r="Y2" s="10">
        <v>42.58</v>
      </c>
      <c r="Z2" s="10">
        <v>41.52</v>
      </c>
      <c r="AA2" s="10">
        <v>42.4</v>
      </c>
      <c r="AB2" s="95">
        <v>7617000</v>
      </c>
      <c r="AC2" s="10">
        <v>42.4</v>
      </c>
      <c r="AD2" s="2">
        <f>Y2-Z2</f>
        <v>1.0599999999999952</v>
      </c>
      <c r="AE2" s="138">
        <f>AC2/AC3-1</f>
        <v>1.3142174432496878E-2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/>
      <c r="M3" s="4"/>
      <c r="O3" s="11" t="s">
        <v>58</v>
      </c>
      <c r="Q3" s="242">
        <f>IF(Q2=0, Q4, (F18-K18-M18)/Q2)</f>
        <v>42.359750000000005</v>
      </c>
      <c r="T3" s="1"/>
      <c r="W3" s="133">
        <v>42529</v>
      </c>
      <c r="X3" s="10">
        <v>42.2</v>
      </c>
      <c r="Y3" s="10">
        <v>42.45</v>
      </c>
      <c r="Z3" s="10">
        <v>41.1</v>
      </c>
      <c r="AA3" s="10">
        <v>41.85</v>
      </c>
      <c r="AB3" s="95">
        <v>13861700</v>
      </c>
      <c r="AC3" s="10">
        <v>41.85</v>
      </c>
      <c r="AD3" s="2">
        <f t="shared" ref="AD3:AD66" si="1">Y3-Z3</f>
        <v>1.3500000000000014</v>
      </c>
      <c r="AE3" s="138">
        <f t="shared" ref="AE3:AE66" si="2">AC3/AC4-1</f>
        <v>-5.9382422802850554E-3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42.04</v>
      </c>
      <c r="T4" s="163"/>
      <c r="W4" s="133">
        <v>42528</v>
      </c>
      <c r="X4" s="10">
        <v>41.35</v>
      </c>
      <c r="Y4" s="10">
        <v>42.81</v>
      </c>
      <c r="Z4" s="10">
        <v>41</v>
      </c>
      <c r="AA4" s="10">
        <v>42.1</v>
      </c>
      <c r="AB4" s="95">
        <v>11430000</v>
      </c>
      <c r="AC4" s="10">
        <v>42.1</v>
      </c>
      <c r="AD4" s="2">
        <f t="shared" si="1"/>
        <v>1.8100000000000023</v>
      </c>
      <c r="AE4" s="138">
        <f t="shared" si="2"/>
        <v>1.9864341085271242E-2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8408</v>
      </c>
      <c r="W5" s="133">
        <v>42527</v>
      </c>
      <c r="X5" s="10">
        <v>41.54</v>
      </c>
      <c r="Y5" s="10">
        <v>41.6</v>
      </c>
      <c r="Z5" s="10">
        <v>41</v>
      </c>
      <c r="AA5" s="10">
        <v>41.28</v>
      </c>
      <c r="AB5" s="95">
        <v>11532000</v>
      </c>
      <c r="AC5" s="10">
        <v>41.28</v>
      </c>
      <c r="AD5" s="2">
        <f t="shared" si="1"/>
        <v>0.60000000000000142</v>
      </c>
      <c r="AE5" s="138">
        <f t="shared" si="2"/>
        <v>-6.9761847486167206E-3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8471.9500000000007</v>
      </c>
      <c r="W6" s="133">
        <v>42524</v>
      </c>
      <c r="X6" s="10">
        <v>42.22</v>
      </c>
      <c r="Y6" s="10">
        <v>42.4</v>
      </c>
      <c r="Z6" s="10">
        <v>41.25</v>
      </c>
      <c r="AA6" s="10">
        <v>41.57</v>
      </c>
      <c r="AB6" s="95">
        <v>15910400</v>
      </c>
      <c r="AC6" s="10">
        <v>41.57</v>
      </c>
      <c r="AD6" s="2">
        <f t="shared" si="1"/>
        <v>1.1499999999999986</v>
      </c>
      <c r="AE6" s="138">
        <f t="shared" si="2"/>
        <v>-2.0730270906949455E-2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205</v>
      </c>
      <c r="Q7" s="2">
        <f>Q10+Q8</f>
        <v>141.06999999999925</v>
      </c>
      <c r="R7" s="196"/>
      <c r="W7" s="133">
        <v>42523</v>
      </c>
      <c r="X7" s="10">
        <v>42.77</v>
      </c>
      <c r="Y7" s="10">
        <v>43.46</v>
      </c>
      <c r="Z7" s="10">
        <v>42.4</v>
      </c>
      <c r="AA7" s="10">
        <v>42.45</v>
      </c>
      <c r="AB7" s="95">
        <v>10003900</v>
      </c>
      <c r="AC7" s="10">
        <v>42.45</v>
      </c>
      <c r="AD7" s="2">
        <f t="shared" si="1"/>
        <v>1.0600000000000023</v>
      </c>
      <c r="AE7" s="138">
        <f t="shared" si="2"/>
        <v>-2.4362215582624525E-2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210</v>
      </c>
      <c r="P8" s="34"/>
      <c r="Q8" s="2">
        <f>K18+M18-F18+Q2*Q4</f>
        <v>-63.950000000000728</v>
      </c>
      <c r="R8" s="464"/>
      <c r="W8" s="133">
        <v>42522</v>
      </c>
      <c r="X8" s="10">
        <v>43.46</v>
      </c>
      <c r="Y8" s="10">
        <v>43.71</v>
      </c>
      <c r="Z8" s="10">
        <v>43.07</v>
      </c>
      <c r="AA8" s="10">
        <v>43.51</v>
      </c>
      <c r="AB8" s="95">
        <v>7047600</v>
      </c>
      <c r="AC8" s="10">
        <v>43.51</v>
      </c>
      <c r="AD8" s="2">
        <f t="shared" si="1"/>
        <v>0.64000000000000057</v>
      </c>
      <c r="AE8" s="138">
        <f t="shared" si="2"/>
        <v>1.1504832029451961E-3</v>
      </c>
    </row>
    <row r="9" spans="1:31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282</v>
      </c>
      <c r="Q9" s="138">
        <f>IF(Q2=0, 0, Q8/Q6)</f>
        <v>-7.5484392613271705E-3</v>
      </c>
      <c r="W9" s="133">
        <v>42521</v>
      </c>
      <c r="X9" s="10">
        <v>43.25</v>
      </c>
      <c r="Y9" s="10">
        <v>43.51</v>
      </c>
      <c r="Z9" s="10">
        <v>42.65</v>
      </c>
      <c r="AA9" s="10">
        <v>43.46</v>
      </c>
      <c r="AB9" s="95">
        <v>9193400</v>
      </c>
      <c r="AC9" s="10">
        <v>43.46</v>
      </c>
      <c r="AD9" s="2">
        <f t="shared" si="1"/>
        <v>0.85999999999999943</v>
      </c>
      <c r="AE9" s="138">
        <f t="shared" si="2"/>
        <v>7.8849721706866216E-3</v>
      </c>
    </row>
    <row r="10" spans="1:31" x14ac:dyDescent="0.25">
      <c r="B10" s="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281</v>
      </c>
      <c r="P10" s="34"/>
      <c r="Q10" s="2">
        <f>M48</f>
        <v>205.01999999999998</v>
      </c>
      <c r="W10" s="133">
        <v>42517</v>
      </c>
      <c r="X10" s="10">
        <v>42.83</v>
      </c>
      <c r="Y10" s="10">
        <v>43.44</v>
      </c>
      <c r="Z10" s="10">
        <v>42.81</v>
      </c>
      <c r="AA10" s="10">
        <v>43.12</v>
      </c>
      <c r="AB10" s="95">
        <v>5470900</v>
      </c>
      <c r="AC10" s="10">
        <v>43.12</v>
      </c>
      <c r="AD10" s="2">
        <f t="shared" si="1"/>
        <v>0.62999999999999545</v>
      </c>
      <c r="AE10" s="138">
        <f t="shared" si="2"/>
        <v>8.4190832553787676E-3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197</v>
      </c>
      <c r="P11" s="34"/>
      <c r="Q11" s="138">
        <f>VALUE(TRIM(CLEAN(MID(U58, FIND("(", U58)+1, 5))))</f>
        <v>1.3100000000000001E-2</v>
      </c>
      <c r="W11" s="133">
        <v>42516</v>
      </c>
      <c r="X11" s="10">
        <v>43.47</v>
      </c>
      <c r="Y11" s="10">
        <v>43.6</v>
      </c>
      <c r="Z11" s="10">
        <v>42.4</v>
      </c>
      <c r="AA11" s="10">
        <v>42.76</v>
      </c>
      <c r="AB11" s="95">
        <v>8492700</v>
      </c>
      <c r="AC11" s="10">
        <v>42.76</v>
      </c>
      <c r="AD11" s="2">
        <f t="shared" si="1"/>
        <v>1.2000000000000028</v>
      </c>
      <c r="AE11" s="138">
        <f t="shared" si="2"/>
        <v>-1.7011494252873627E-2</v>
      </c>
    </row>
    <row r="12" spans="1:31" x14ac:dyDescent="0.25">
      <c r="W12" s="133">
        <v>42515</v>
      </c>
      <c r="X12" s="10">
        <v>43.68</v>
      </c>
      <c r="Y12" s="10">
        <v>44.11</v>
      </c>
      <c r="Z12" s="10">
        <v>43.38</v>
      </c>
      <c r="AA12" s="10">
        <v>43.5</v>
      </c>
      <c r="AB12" s="95">
        <v>7600800</v>
      </c>
      <c r="AC12" s="10">
        <v>43.5</v>
      </c>
      <c r="AD12" s="2">
        <f t="shared" si="1"/>
        <v>0.72999999999999687</v>
      </c>
      <c r="AE12" s="138">
        <f t="shared" si="2"/>
        <v>-2.9796011918404863E-3</v>
      </c>
    </row>
    <row r="13" spans="1:31" x14ac:dyDescent="0.25">
      <c r="W13" s="133">
        <v>42514</v>
      </c>
      <c r="X13" s="10">
        <v>43.1</v>
      </c>
      <c r="Y13" s="10">
        <v>43.77</v>
      </c>
      <c r="Z13" s="10">
        <v>43.05</v>
      </c>
      <c r="AA13" s="10">
        <v>43.63</v>
      </c>
      <c r="AB13" s="95">
        <v>9359900</v>
      </c>
      <c r="AC13" s="10">
        <v>43.63</v>
      </c>
      <c r="AD13" s="2">
        <f t="shared" si="1"/>
        <v>0.72000000000000597</v>
      </c>
      <c r="AE13" s="138">
        <f t="shared" si="2"/>
        <v>1.5832363213038381E-2</v>
      </c>
    </row>
    <row r="14" spans="1:31" x14ac:dyDescent="0.25">
      <c r="W14" s="133">
        <v>42513</v>
      </c>
      <c r="X14" s="10">
        <v>43</v>
      </c>
      <c r="Y14" s="10">
        <v>43.6</v>
      </c>
      <c r="Z14" s="10">
        <v>42.91</v>
      </c>
      <c r="AA14" s="10">
        <v>42.95</v>
      </c>
      <c r="AB14" s="95">
        <v>5225500</v>
      </c>
      <c r="AC14" s="10">
        <v>42.95</v>
      </c>
      <c r="AD14" s="2">
        <f t="shared" si="1"/>
        <v>0.69000000000000483</v>
      </c>
      <c r="AE14" s="138">
        <f t="shared" si="2"/>
        <v>-3.4802784222737193E-3</v>
      </c>
    </row>
    <row r="15" spans="1:31" x14ac:dyDescent="0.25">
      <c r="W15" s="133">
        <v>42510</v>
      </c>
      <c r="X15" s="10">
        <v>43.42</v>
      </c>
      <c r="Y15" s="10">
        <v>43.82</v>
      </c>
      <c r="Z15" s="10">
        <v>42.97</v>
      </c>
      <c r="AA15" s="10">
        <v>43.1</v>
      </c>
      <c r="AB15" s="95">
        <v>5937200</v>
      </c>
      <c r="AC15" s="10">
        <v>43.1</v>
      </c>
      <c r="AD15" s="2">
        <f t="shared" si="1"/>
        <v>0.85000000000000142</v>
      </c>
      <c r="AE15" s="138">
        <f t="shared" si="2"/>
        <v>0</v>
      </c>
    </row>
    <row r="16" spans="1:31" x14ac:dyDescent="0.25">
      <c r="W16" s="133">
        <v>42509</v>
      </c>
      <c r="X16" s="10">
        <v>43.27</v>
      </c>
      <c r="Y16" s="10">
        <v>43.88</v>
      </c>
      <c r="Z16" s="10">
        <v>42.55</v>
      </c>
      <c r="AA16" s="10">
        <v>43.1</v>
      </c>
      <c r="AB16" s="95">
        <v>8860800</v>
      </c>
      <c r="AC16" s="10">
        <v>43.1</v>
      </c>
      <c r="AD16" s="2">
        <f t="shared" si="1"/>
        <v>1.3300000000000054</v>
      </c>
      <c r="AE16" s="138">
        <f t="shared" si="2"/>
        <v>-1.7327861377108955E-2</v>
      </c>
    </row>
    <row r="17" spans="1:31" x14ac:dyDescent="0.25">
      <c r="H17" s="72"/>
      <c r="W17" s="133">
        <v>42508</v>
      </c>
      <c r="X17" s="10">
        <v>43.45</v>
      </c>
      <c r="Y17" s="10">
        <v>44.66</v>
      </c>
      <c r="Z17" s="10">
        <v>43.45</v>
      </c>
      <c r="AA17" s="10">
        <v>43.86</v>
      </c>
      <c r="AB17" s="95">
        <v>10382900</v>
      </c>
      <c r="AC17" s="10">
        <v>43.86</v>
      </c>
      <c r="AD17" s="2">
        <f t="shared" si="1"/>
        <v>1.2099999999999937</v>
      </c>
      <c r="AE17" s="138">
        <f t="shared" si="2"/>
        <v>4.3508129150446884E-3</v>
      </c>
    </row>
    <row r="18" spans="1:31" x14ac:dyDescent="0.25">
      <c r="A18" s="32" t="s">
        <v>81</v>
      </c>
      <c r="B18" s="14"/>
      <c r="C18" s="14">
        <f>SUM(C2:C9)</f>
        <v>400</v>
      </c>
      <c r="D18" s="18"/>
      <c r="E18" s="18"/>
      <c r="F18" s="18">
        <f>SUM(F2:F9)</f>
        <v>17218.5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42507</v>
      </c>
      <c r="X18" s="10">
        <v>42.79</v>
      </c>
      <c r="Y18" s="10">
        <v>44.4</v>
      </c>
      <c r="Z18" s="10">
        <v>42.75</v>
      </c>
      <c r="AA18" s="10">
        <v>43.67</v>
      </c>
      <c r="AB18" s="95">
        <v>16203000</v>
      </c>
      <c r="AC18" s="10">
        <v>43.67</v>
      </c>
      <c r="AD18" s="2">
        <f t="shared" si="1"/>
        <v>1.6499999999999986</v>
      </c>
      <c r="AE18" s="138">
        <f t="shared" si="2"/>
        <v>1.558139534883729E-2</v>
      </c>
    </row>
    <row r="19" spans="1:31" x14ac:dyDescent="0.25">
      <c r="W19" s="133">
        <v>42506</v>
      </c>
      <c r="X19" s="10">
        <v>42.55</v>
      </c>
      <c r="Y19" s="10">
        <v>43.16</v>
      </c>
      <c r="Z19" s="10">
        <v>42.05</v>
      </c>
      <c r="AA19" s="10">
        <v>43</v>
      </c>
      <c r="AB19" s="95">
        <v>12303100</v>
      </c>
      <c r="AC19" s="10">
        <v>43</v>
      </c>
      <c r="AD19" s="2">
        <f t="shared" si="1"/>
        <v>1.1099999999999994</v>
      </c>
      <c r="AE19" s="138">
        <f t="shared" si="2"/>
        <v>3.3653846153846034E-2</v>
      </c>
    </row>
    <row r="20" spans="1:31" x14ac:dyDescent="0.25">
      <c r="W20" s="133">
        <v>42503</v>
      </c>
      <c r="X20" s="10">
        <v>40.75</v>
      </c>
      <c r="Y20" s="10">
        <v>42.18</v>
      </c>
      <c r="Z20" s="10">
        <v>40.75</v>
      </c>
      <c r="AA20" s="10">
        <v>41.6</v>
      </c>
      <c r="AB20" s="95">
        <v>10758600</v>
      </c>
      <c r="AC20" s="10">
        <v>41.6</v>
      </c>
      <c r="AD20" s="2">
        <f t="shared" si="1"/>
        <v>1.4299999999999997</v>
      </c>
      <c r="AE20" s="138">
        <f t="shared" si="2"/>
        <v>1.2904796688580467E-2</v>
      </c>
    </row>
    <row r="21" spans="1:31" x14ac:dyDescent="0.25">
      <c r="W21" s="133">
        <v>42502</v>
      </c>
      <c r="X21" s="10">
        <v>42.44</v>
      </c>
      <c r="Y21" s="10">
        <v>42.47</v>
      </c>
      <c r="Z21" s="10">
        <v>40.64</v>
      </c>
      <c r="AA21" s="10">
        <v>41.07</v>
      </c>
      <c r="AB21" s="95">
        <v>13454000</v>
      </c>
      <c r="AC21" s="10">
        <v>41.07</v>
      </c>
      <c r="AD21" s="2">
        <f t="shared" si="1"/>
        <v>1.8299999999999983</v>
      </c>
      <c r="AE21" s="138">
        <f t="shared" si="2"/>
        <v>-2.9078014184397039E-2</v>
      </c>
    </row>
    <row r="22" spans="1:31" x14ac:dyDescent="0.25">
      <c r="W22" s="133">
        <v>42501</v>
      </c>
      <c r="X22" s="10">
        <v>42.69</v>
      </c>
      <c r="Y22" s="10">
        <v>43.31</v>
      </c>
      <c r="Z22" s="10">
        <v>42.29</v>
      </c>
      <c r="AA22" s="10">
        <v>42.3</v>
      </c>
      <c r="AB22" s="95">
        <v>9037700</v>
      </c>
      <c r="AC22" s="10">
        <v>42.3</v>
      </c>
      <c r="AD22" s="2">
        <f t="shared" si="1"/>
        <v>1.0200000000000031</v>
      </c>
      <c r="AE22" s="138">
        <f t="shared" si="2"/>
        <v>-1.5133876600698648E-2</v>
      </c>
    </row>
    <row r="23" spans="1:31" x14ac:dyDescent="0.25">
      <c r="W23" s="133">
        <v>42500</v>
      </c>
      <c r="X23" s="10">
        <v>42.49</v>
      </c>
      <c r="Y23" s="10">
        <v>43.04</v>
      </c>
      <c r="Z23" s="10">
        <v>42.41</v>
      </c>
      <c r="AA23" s="10">
        <v>42.95</v>
      </c>
      <c r="AB23" s="95">
        <v>9299300</v>
      </c>
      <c r="AC23" s="10">
        <v>42.95</v>
      </c>
      <c r="AD23" s="2">
        <f t="shared" si="1"/>
        <v>0.63000000000000256</v>
      </c>
      <c r="AE23" s="138">
        <f t="shared" si="2"/>
        <v>1.2971698113207752E-2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42499</v>
      </c>
      <c r="X24" s="10">
        <v>42.11</v>
      </c>
      <c r="Y24" s="10">
        <v>42.84</v>
      </c>
      <c r="Z24" s="10">
        <v>41.99</v>
      </c>
      <c r="AA24" s="10">
        <v>42.4</v>
      </c>
      <c r="AB24" s="95">
        <v>10512100</v>
      </c>
      <c r="AC24" s="10">
        <v>42.4</v>
      </c>
      <c r="AD24" s="2">
        <f t="shared" si="1"/>
        <v>0.85000000000000142</v>
      </c>
      <c r="AE24" s="138" t="e">
        <f t="shared" si="2"/>
        <v>#DIV/0!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>C25*(E25-D25)</f>
        <v>-120.95999999999947</v>
      </c>
      <c r="G25" s="40">
        <f t="shared" ref="G25" si="3">D25*C25</f>
        <v>8471.9599999999991</v>
      </c>
      <c r="H25" s="243">
        <f t="shared" ref="H25" si="4">(E25-D25)/D25</f>
        <v>-1.4277687807779955E-2</v>
      </c>
      <c r="I25" s="40"/>
      <c r="W25" s="133">
        <v>42499</v>
      </c>
      <c r="X25" s="10" t="s">
        <v>199</v>
      </c>
      <c r="Y25" s="10"/>
      <c r="Z25" s="10"/>
      <c r="AA25" s="10"/>
      <c r="AB25" s="95"/>
      <c r="AC25" s="10"/>
      <c r="AD25" s="2">
        <f t="shared" si="1"/>
        <v>0</v>
      </c>
      <c r="AE25" s="138">
        <f t="shared" si="2"/>
        <v>-1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>C26*(E26-D26)</f>
        <v>-215.95999999999975</v>
      </c>
      <c r="G26" s="40">
        <f t="shared" ref="G26" si="5">D26*C26</f>
        <v>8471.9599999999991</v>
      </c>
      <c r="H26" s="243">
        <f t="shared" ref="H26" si="6">(E26-D26)/D26</f>
        <v>-2.5491149627713039E-2</v>
      </c>
      <c r="I26" s="40"/>
      <c r="W26" s="133">
        <v>42496</v>
      </c>
      <c r="X26" s="10">
        <v>41.61</v>
      </c>
      <c r="Y26" s="10">
        <v>42.26</v>
      </c>
      <c r="Z26" s="10">
        <v>40.950000000000003</v>
      </c>
      <c r="AA26" s="10">
        <v>42.04</v>
      </c>
      <c r="AB26" s="95">
        <v>10777200</v>
      </c>
      <c r="AC26" s="10">
        <v>41.91</v>
      </c>
      <c r="AD26" s="2">
        <f t="shared" si="1"/>
        <v>1.3099999999999952</v>
      </c>
      <c r="AE26" s="138">
        <f t="shared" si="2"/>
        <v>6.9678039404132974E-3</v>
      </c>
    </row>
    <row r="27" spans="1:31" x14ac:dyDescent="0.25">
      <c r="B27" s="201">
        <v>42529</v>
      </c>
      <c r="C27" s="10">
        <v>200</v>
      </c>
      <c r="D27" s="40">
        <v>42.36</v>
      </c>
      <c r="E27" s="40">
        <v>41.85</v>
      </c>
      <c r="F27" s="40">
        <f>C27*(E27-D27)</f>
        <v>-101.9999999999996</v>
      </c>
      <c r="G27" s="40">
        <f t="shared" ref="G27" si="7">D27*C27</f>
        <v>8472</v>
      </c>
      <c r="H27" s="243">
        <f t="shared" ref="H27" si="8">(E27-D27)/D27</f>
        <v>-1.2039660056657178E-2</v>
      </c>
      <c r="I27" s="40"/>
      <c r="W27" s="133">
        <v>42495</v>
      </c>
      <c r="X27" s="10">
        <v>41.59</v>
      </c>
      <c r="Y27" s="10">
        <v>42.27</v>
      </c>
      <c r="Z27" s="10">
        <v>41.45</v>
      </c>
      <c r="AA27" s="10">
        <v>41.75</v>
      </c>
      <c r="AB27" s="95">
        <v>10271100</v>
      </c>
      <c r="AC27" s="10">
        <v>41.62</v>
      </c>
      <c r="AD27" s="2">
        <f t="shared" si="1"/>
        <v>0.82000000000000028</v>
      </c>
      <c r="AE27" s="138">
        <f t="shared" si="2"/>
        <v>7.7481840193704965E-3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42494</v>
      </c>
      <c r="X28" s="10">
        <v>42.37</v>
      </c>
      <c r="Y28" s="10">
        <v>42.56</v>
      </c>
      <c r="Z28" s="10">
        <v>41.17</v>
      </c>
      <c r="AA28" s="10">
        <v>41.43</v>
      </c>
      <c r="AB28" s="95">
        <v>14860400</v>
      </c>
      <c r="AC28" s="10">
        <v>41.3</v>
      </c>
      <c r="AD28" s="2">
        <f t="shared" si="1"/>
        <v>1.3900000000000006</v>
      </c>
      <c r="AE28" s="138">
        <f t="shared" si="2"/>
        <v>-3.4595605423095033E-2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42493</v>
      </c>
      <c r="X29" s="10">
        <v>42.92</v>
      </c>
      <c r="Y29" s="10">
        <v>43.2</v>
      </c>
      <c r="Z29" s="10">
        <v>41.83</v>
      </c>
      <c r="AA29" s="10">
        <v>42.92</v>
      </c>
      <c r="AB29" s="95">
        <v>14319500</v>
      </c>
      <c r="AC29" s="10">
        <v>42.78</v>
      </c>
      <c r="AD29" s="2">
        <f t="shared" si="1"/>
        <v>1.3700000000000045</v>
      </c>
      <c r="AE29" s="138">
        <f t="shared" si="2"/>
        <v>1.7844396859386213E-2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42492</v>
      </c>
      <c r="X30" s="10">
        <v>42.11</v>
      </c>
      <c r="Y30" s="10">
        <v>42.49</v>
      </c>
      <c r="Z30" s="10">
        <v>41.8</v>
      </c>
      <c r="AA30" s="10">
        <v>42.17</v>
      </c>
      <c r="AB30" s="95">
        <v>10701800</v>
      </c>
      <c r="AC30" s="10">
        <v>42.03</v>
      </c>
      <c r="AD30" s="2">
        <f t="shared" si="1"/>
        <v>0.69000000000000483</v>
      </c>
      <c r="AE30" s="138">
        <f t="shared" si="2"/>
        <v>1.1795859412614407E-2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42489</v>
      </c>
      <c r="X31" s="10">
        <v>42.55</v>
      </c>
      <c r="Y31" s="10">
        <v>42.71</v>
      </c>
      <c r="Z31" s="10">
        <v>41.22</v>
      </c>
      <c r="AA31" s="10">
        <v>41.67</v>
      </c>
      <c r="AB31" s="95">
        <v>16658500</v>
      </c>
      <c r="AC31" s="10">
        <v>41.54</v>
      </c>
      <c r="AD31" s="2">
        <f t="shared" si="1"/>
        <v>1.490000000000002</v>
      </c>
      <c r="AE31" s="138">
        <f t="shared" si="2"/>
        <v>-2.7621722846441932E-2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42488</v>
      </c>
      <c r="X32" s="10">
        <v>43.44</v>
      </c>
      <c r="Y32" s="10">
        <v>43.8</v>
      </c>
      <c r="Z32" s="10">
        <v>42.76</v>
      </c>
      <c r="AA32" s="10">
        <v>42.86</v>
      </c>
      <c r="AB32" s="95">
        <v>10229800</v>
      </c>
      <c r="AC32" s="10">
        <v>42.72</v>
      </c>
      <c r="AD32" s="2">
        <f t="shared" si="1"/>
        <v>1.0399999999999991</v>
      </c>
      <c r="AE32" s="138">
        <f t="shared" si="2"/>
        <v>-1.9058553386911536E-2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42487</v>
      </c>
      <c r="X33" s="10">
        <v>43.75</v>
      </c>
      <c r="Y33" s="10">
        <v>44.24</v>
      </c>
      <c r="Z33" s="10">
        <v>43.28</v>
      </c>
      <c r="AA33" s="10">
        <v>43.69</v>
      </c>
      <c r="AB33" s="95">
        <v>9097500</v>
      </c>
      <c r="AC33" s="10">
        <v>43.55</v>
      </c>
      <c r="AD33" s="2">
        <f t="shared" si="1"/>
        <v>0.96000000000000085</v>
      </c>
      <c r="AE33" s="138">
        <f t="shared" si="2"/>
        <v>2.3014959723819395E-3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42486</v>
      </c>
      <c r="X34" s="10">
        <v>44.15</v>
      </c>
      <c r="Y34" s="10">
        <v>44.52</v>
      </c>
      <c r="Z34" s="10">
        <v>43.06</v>
      </c>
      <c r="AA34" s="10">
        <v>43.59</v>
      </c>
      <c r="AB34" s="95">
        <v>11545700</v>
      </c>
      <c r="AC34" s="10">
        <v>43.45</v>
      </c>
      <c r="AD34" s="2">
        <f t="shared" si="1"/>
        <v>1.4600000000000009</v>
      </c>
      <c r="AE34" s="138">
        <f t="shared" si="2"/>
        <v>-7.7643297556518887E-3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42485</v>
      </c>
      <c r="X35" s="10">
        <v>44.52</v>
      </c>
      <c r="Y35" s="10">
        <v>44.88</v>
      </c>
      <c r="Z35" s="10">
        <v>43.79</v>
      </c>
      <c r="AA35" s="10">
        <v>43.93</v>
      </c>
      <c r="AB35" s="95">
        <v>8774300</v>
      </c>
      <c r="AC35" s="10">
        <v>43.79</v>
      </c>
      <c r="AD35" s="2">
        <f t="shared" si="1"/>
        <v>1.0900000000000034</v>
      </c>
      <c r="AE35" s="138">
        <f t="shared" si="2"/>
        <v>-1.5512589928057485E-2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43.43</v>
      </c>
      <c r="Y36" s="10">
        <v>44.67</v>
      </c>
      <c r="Z36" s="10">
        <v>43.16</v>
      </c>
      <c r="AA36" s="10">
        <v>44.62</v>
      </c>
      <c r="AB36" s="95">
        <v>14258600</v>
      </c>
      <c r="AC36" s="10">
        <v>44.48</v>
      </c>
      <c r="AD36" s="2">
        <f t="shared" si="1"/>
        <v>1.5100000000000051</v>
      </c>
      <c r="AE36" s="138">
        <f t="shared" si="2"/>
        <v>-7.8072719161276227E-3</v>
      </c>
    </row>
    <row r="37" spans="2:31" x14ac:dyDescent="0.25">
      <c r="B37" s="201"/>
      <c r="C37" s="460"/>
      <c r="D37" s="381"/>
      <c r="E37" s="40"/>
      <c r="F37" s="40"/>
      <c r="G37" s="40"/>
      <c r="H37" s="243"/>
      <c r="I37" s="40"/>
      <c r="W37" s="133">
        <v>42481</v>
      </c>
      <c r="X37" s="10">
        <v>46.28</v>
      </c>
      <c r="Y37" s="10">
        <v>46.31</v>
      </c>
      <c r="Z37" s="10">
        <v>44.74</v>
      </c>
      <c r="AA37" s="10">
        <v>44.97</v>
      </c>
      <c r="AB37" s="95">
        <v>15330300</v>
      </c>
      <c r="AC37" s="10">
        <v>44.83</v>
      </c>
      <c r="AD37" s="2">
        <f t="shared" si="1"/>
        <v>1.5700000000000003</v>
      </c>
      <c r="AE37" s="138">
        <f t="shared" si="2"/>
        <v>-3.4876210979547961E-2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46.9</v>
      </c>
      <c r="Y38" s="10">
        <v>47.53</v>
      </c>
      <c r="Z38" s="10">
        <v>46.58</v>
      </c>
      <c r="AA38" s="10">
        <v>46.6</v>
      </c>
      <c r="AB38" s="95">
        <v>8397200</v>
      </c>
      <c r="AC38" s="10">
        <v>46.45</v>
      </c>
      <c r="AD38" s="2">
        <f t="shared" si="1"/>
        <v>0.95000000000000284</v>
      </c>
      <c r="AE38" s="138">
        <f t="shared" si="2"/>
        <v>-5.7791095890410427E-3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42479</v>
      </c>
      <c r="X39" s="10">
        <v>46.69</v>
      </c>
      <c r="Y39" s="10">
        <v>47.42</v>
      </c>
      <c r="Z39" s="10">
        <v>46.6</v>
      </c>
      <c r="AA39" s="10">
        <v>46.87</v>
      </c>
      <c r="AB39" s="95">
        <v>8759000</v>
      </c>
      <c r="AC39" s="10">
        <v>46.72</v>
      </c>
      <c r="AD39" s="2">
        <f t="shared" si="1"/>
        <v>0.82000000000000028</v>
      </c>
      <c r="AE39" s="138">
        <f t="shared" si="2"/>
        <v>6.8965517241379448E-3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42478</v>
      </c>
      <c r="X40" s="10">
        <v>47.65</v>
      </c>
      <c r="Y40" s="10">
        <v>47.65</v>
      </c>
      <c r="Z40" s="10">
        <v>46.21</v>
      </c>
      <c r="AA40" s="10">
        <v>46.55</v>
      </c>
      <c r="AB40" s="95">
        <v>11664700</v>
      </c>
      <c r="AC40" s="10">
        <v>46.4</v>
      </c>
      <c r="AD40" s="2">
        <f t="shared" si="1"/>
        <v>1.4399999999999977</v>
      </c>
      <c r="AE40" s="138">
        <f t="shared" si="2"/>
        <v>-2.0063357972544993E-2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42475</v>
      </c>
      <c r="X41" s="10">
        <v>48.74</v>
      </c>
      <c r="Y41" s="10">
        <v>48.81</v>
      </c>
      <c r="Z41" s="10">
        <v>47.15</v>
      </c>
      <c r="AA41" s="10">
        <v>47.5</v>
      </c>
      <c r="AB41" s="95">
        <v>11822200</v>
      </c>
      <c r="AC41" s="10">
        <v>47.35</v>
      </c>
      <c r="AD41" s="2">
        <f t="shared" si="1"/>
        <v>1.6600000000000037</v>
      </c>
      <c r="AE41" s="138">
        <f t="shared" si="2"/>
        <v>-2.0277260500724092E-2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0" t="s">
        <v>78</v>
      </c>
      <c r="P42" s="470"/>
      <c r="Q42" s="2"/>
      <c r="T42" s="91" t="s">
        <v>114</v>
      </c>
      <c r="W42" s="133">
        <v>42474</v>
      </c>
      <c r="X42" s="10">
        <v>48.95</v>
      </c>
      <c r="Y42" s="10">
        <v>49.8</v>
      </c>
      <c r="Z42" s="10">
        <v>48.27</v>
      </c>
      <c r="AA42" s="10">
        <v>48.49</v>
      </c>
      <c r="AB42" s="95">
        <v>15906500</v>
      </c>
      <c r="AC42" s="10">
        <v>48.33</v>
      </c>
      <c r="AD42" s="2">
        <f t="shared" si="1"/>
        <v>1.529999999999994</v>
      </c>
      <c r="AE42" s="138">
        <f t="shared" si="2"/>
        <v>9.1877218626017498E-3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46.244</v>
      </c>
      <c r="Q43" s="2"/>
      <c r="T43" s="128" t="s">
        <v>99</v>
      </c>
      <c r="U43" s="98">
        <v>41.85</v>
      </c>
      <c r="W43" s="133">
        <v>42473</v>
      </c>
      <c r="X43" s="10">
        <v>47.15</v>
      </c>
      <c r="Y43" s="10">
        <v>48.13</v>
      </c>
      <c r="Z43" s="10">
        <v>46.86</v>
      </c>
      <c r="AA43" s="10">
        <v>48.04</v>
      </c>
      <c r="AB43" s="95">
        <v>10882500</v>
      </c>
      <c r="AC43" s="10">
        <v>47.89</v>
      </c>
      <c r="AD43" s="2">
        <f t="shared" si="1"/>
        <v>1.2700000000000031</v>
      </c>
      <c r="AE43" s="138">
        <f t="shared" si="2"/>
        <v>3.0335628227194489E-2</v>
      </c>
    </row>
    <row r="44" spans="2:31" x14ac:dyDescent="0.25">
      <c r="B44" s="201"/>
      <c r="C44" s="460"/>
      <c r="D44" s="381"/>
      <c r="E44" s="40"/>
      <c r="F44" s="40"/>
      <c r="G44" s="40"/>
      <c r="H44" s="243"/>
      <c r="I44" s="40"/>
      <c r="O44" s="83">
        <v>1.0900000000000001</v>
      </c>
      <c r="P44" s="83">
        <f t="shared" ref="P44:P63" si="9">O44*$Q$4</f>
        <v>45.823599999999999</v>
      </c>
      <c r="Q44" s="2"/>
      <c r="T44" s="93" t="s">
        <v>100</v>
      </c>
      <c r="U44" s="88">
        <v>41.75</v>
      </c>
      <c r="W44" s="133">
        <v>42472</v>
      </c>
      <c r="X44" s="10">
        <v>46.83</v>
      </c>
      <c r="Y44" s="10">
        <v>47.26</v>
      </c>
      <c r="Z44" s="10">
        <v>46.52</v>
      </c>
      <c r="AA44" s="10">
        <v>46.63</v>
      </c>
      <c r="AB44" s="95">
        <v>8254600</v>
      </c>
      <c r="AC44" s="10">
        <v>46.48</v>
      </c>
      <c r="AD44" s="2">
        <f t="shared" si="1"/>
        <v>0.73999999999999488</v>
      </c>
      <c r="AE44" s="138">
        <f t="shared" si="2"/>
        <v>1.7241379310344307E-3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9"/>
        <v>45.403200000000005</v>
      </c>
      <c r="Q45" s="2"/>
      <c r="T45" s="93" t="s">
        <v>101</v>
      </c>
      <c r="U45" s="88" t="s">
        <v>415</v>
      </c>
      <c r="W45" s="133">
        <v>42471</v>
      </c>
      <c r="X45" s="10">
        <v>46.87</v>
      </c>
      <c r="Y45" s="10">
        <v>47.8</v>
      </c>
      <c r="Z45" s="10">
        <v>46.5</v>
      </c>
      <c r="AA45" s="10">
        <v>46.55</v>
      </c>
      <c r="AB45" s="95">
        <v>8880400</v>
      </c>
      <c r="AC45" s="10">
        <v>46.4</v>
      </c>
      <c r="AD45" s="2">
        <f t="shared" si="1"/>
        <v>1.2999999999999972</v>
      </c>
      <c r="AE45" s="138">
        <f t="shared" si="2"/>
        <v>5.6350238404854203E-3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9"/>
        <v>44.982800000000005</v>
      </c>
      <c r="Q46" s="2"/>
      <c r="T46" s="93" t="s">
        <v>102</v>
      </c>
      <c r="U46" s="88" t="s">
        <v>416</v>
      </c>
      <c r="W46" s="133">
        <v>42468</v>
      </c>
      <c r="X46" s="10">
        <v>46.1</v>
      </c>
      <c r="Y46" s="10">
        <v>46.62</v>
      </c>
      <c r="Z46" s="10">
        <v>45.66</v>
      </c>
      <c r="AA46" s="10">
        <v>46.29</v>
      </c>
      <c r="AB46" s="95">
        <v>5845000</v>
      </c>
      <c r="AC46" s="10">
        <v>46.14</v>
      </c>
      <c r="AD46" s="2">
        <f t="shared" si="1"/>
        <v>0.96000000000000085</v>
      </c>
      <c r="AE46" s="138">
        <f t="shared" si="2"/>
        <v>1.0733844468784337E-2</v>
      </c>
    </row>
    <row r="47" spans="2:31" x14ac:dyDescent="0.25">
      <c r="O47" s="83">
        <v>1.06</v>
      </c>
      <c r="P47" s="83">
        <f t="shared" si="9"/>
        <v>44.562400000000004</v>
      </c>
      <c r="Q47" s="2"/>
      <c r="T47" s="93" t="s">
        <v>103</v>
      </c>
      <c r="U47" s="88">
        <v>61.86</v>
      </c>
      <c r="W47" s="133">
        <v>42467</v>
      </c>
      <c r="X47" s="10">
        <v>47</v>
      </c>
      <c r="Y47" s="10">
        <v>47.19</v>
      </c>
      <c r="Z47" s="10">
        <v>45.41</v>
      </c>
      <c r="AA47" s="10">
        <v>45.8</v>
      </c>
      <c r="AB47" s="95">
        <v>10434300</v>
      </c>
      <c r="AC47" s="10">
        <v>45.65</v>
      </c>
      <c r="AD47" s="2">
        <f t="shared" si="1"/>
        <v>1.7800000000000011</v>
      </c>
      <c r="AE47" s="138">
        <f t="shared" si="2"/>
        <v>-2.9755579171094504E-2</v>
      </c>
    </row>
    <row r="48" spans="2:31" x14ac:dyDescent="0.25">
      <c r="L48" t="s">
        <v>281</v>
      </c>
      <c r="M48" s="2">
        <f>M66+K66-F66</f>
        <v>205.01999999999998</v>
      </c>
      <c r="O48" s="83">
        <v>1.05</v>
      </c>
      <c r="P48" s="83">
        <f t="shared" si="9"/>
        <v>44.142000000000003</v>
      </c>
      <c r="Q48" s="2"/>
      <c r="T48" s="93" t="s">
        <v>104</v>
      </c>
      <c r="U48" s="88">
        <v>1.1104799999999999</v>
      </c>
      <c r="W48" s="133">
        <v>42466</v>
      </c>
      <c r="X48" s="10">
        <v>47.22</v>
      </c>
      <c r="Y48" s="10">
        <v>47.32</v>
      </c>
      <c r="Z48" s="10">
        <v>46.85</v>
      </c>
      <c r="AA48" s="10">
        <v>47.2</v>
      </c>
      <c r="AB48" s="95">
        <v>5542600</v>
      </c>
      <c r="AC48" s="10">
        <v>47.05</v>
      </c>
      <c r="AD48" s="2">
        <f t="shared" si="1"/>
        <v>0.46999999999999886</v>
      </c>
      <c r="AE48" s="138">
        <f t="shared" si="2"/>
        <v>8.50882790895513E-4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95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96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9"/>
        <v>43.721600000000002</v>
      </c>
      <c r="Q49" s="2"/>
      <c r="T49" s="93" t="s">
        <v>124</v>
      </c>
      <c r="U49" s="88" t="s">
        <v>234</v>
      </c>
      <c r="W49" s="133">
        <v>42465</v>
      </c>
      <c r="X49" s="10">
        <v>46.97</v>
      </c>
      <c r="Y49" s="10">
        <v>47.81</v>
      </c>
      <c r="Z49" s="10">
        <v>46.72</v>
      </c>
      <c r="AA49" s="10">
        <v>47.16</v>
      </c>
      <c r="AB49" s="95">
        <v>6506900</v>
      </c>
      <c r="AC49" s="10">
        <v>47.01</v>
      </c>
      <c r="AD49" s="2">
        <f t="shared" si="1"/>
        <v>1.0900000000000034</v>
      </c>
      <c r="AE49" s="138">
        <f t="shared" si="2"/>
        <v>2.1276595744668114E-4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0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9"/>
        <v>43.301200000000001</v>
      </c>
      <c r="Q50" s="2"/>
      <c r="T50" s="93"/>
      <c r="U50" s="88"/>
      <c r="W50" s="133">
        <v>42464</v>
      </c>
      <c r="X50" s="10">
        <v>47.11</v>
      </c>
      <c r="Y50" s="10">
        <v>48.32</v>
      </c>
      <c r="Z50" s="10">
        <v>46.76</v>
      </c>
      <c r="AA50" s="10">
        <v>47.15</v>
      </c>
      <c r="AB50" s="95">
        <v>7863200</v>
      </c>
      <c r="AC50" s="10">
        <v>47</v>
      </c>
      <c r="AD50" s="2">
        <f t="shared" si="1"/>
        <v>1.5600000000000023</v>
      </c>
      <c r="AE50" s="138">
        <f t="shared" si="2"/>
        <v>2.9876227059326688E-3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9"/>
        <v>42.880800000000001</v>
      </c>
      <c r="Q51" s="2"/>
      <c r="T51" s="93" t="s">
        <v>106</v>
      </c>
      <c r="U51" s="88" t="s">
        <v>417</v>
      </c>
      <c r="W51" s="133">
        <v>42461</v>
      </c>
      <c r="X51" s="10">
        <v>47.5</v>
      </c>
      <c r="Y51" s="10">
        <v>47.57</v>
      </c>
      <c r="Z51" s="10">
        <v>46.74</v>
      </c>
      <c r="AA51" s="10">
        <v>47.01</v>
      </c>
      <c r="AB51" s="95">
        <v>13932200</v>
      </c>
      <c r="AC51" s="10">
        <v>46.86</v>
      </c>
      <c r="AD51" s="2">
        <f t="shared" si="1"/>
        <v>0.82999999999999829</v>
      </c>
      <c r="AE51" s="138">
        <f t="shared" si="2"/>
        <v>-3.4212695795548309E-2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9"/>
        <v>42.4604</v>
      </c>
      <c r="Q52" s="2"/>
      <c r="T52" s="93" t="s">
        <v>107</v>
      </c>
      <c r="U52" s="88" t="s">
        <v>209</v>
      </c>
      <c r="W52" s="133">
        <v>42460</v>
      </c>
      <c r="X52" s="10">
        <v>49.37</v>
      </c>
      <c r="Y52" s="10">
        <v>49.74</v>
      </c>
      <c r="Z52" s="10">
        <v>48.66</v>
      </c>
      <c r="AA52" s="10">
        <v>48.68</v>
      </c>
      <c r="AB52" s="95">
        <v>6550500</v>
      </c>
      <c r="AC52" s="10">
        <v>48.52</v>
      </c>
      <c r="AD52" s="2">
        <f t="shared" si="1"/>
        <v>1.0800000000000054</v>
      </c>
      <c r="AE52" s="138">
        <f t="shared" si="2"/>
        <v>-1.3219442749644039E-2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9"/>
        <v>42.04</v>
      </c>
      <c r="Q53" s="2"/>
      <c r="T53" s="93" t="s">
        <v>108</v>
      </c>
      <c r="U53" s="90">
        <v>7618094</v>
      </c>
      <c r="W53" s="133">
        <v>42459</v>
      </c>
      <c r="X53" s="10">
        <v>49.54</v>
      </c>
      <c r="Y53" s="10">
        <v>50.08</v>
      </c>
      <c r="Z53" s="10">
        <v>49.29</v>
      </c>
      <c r="AA53" s="10">
        <v>49.33</v>
      </c>
      <c r="AB53" s="95">
        <v>5779300</v>
      </c>
      <c r="AC53" s="10">
        <v>49.17</v>
      </c>
      <c r="AD53" s="2">
        <f t="shared" si="1"/>
        <v>0.78999999999999915</v>
      </c>
      <c r="AE53" s="138">
        <f t="shared" si="2"/>
        <v>4.0841331427405869E-3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9"/>
        <v>41.619599999999998</v>
      </c>
      <c r="T54" s="93" t="s">
        <v>111</v>
      </c>
      <c r="U54" s="90">
        <v>9787710</v>
      </c>
      <c r="W54" s="133">
        <v>42458</v>
      </c>
      <c r="X54" s="10">
        <v>48.1</v>
      </c>
      <c r="Y54" s="10">
        <v>49.18</v>
      </c>
      <c r="Z54" s="10">
        <v>48.03</v>
      </c>
      <c r="AA54" s="10">
        <v>49.13</v>
      </c>
      <c r="AB54" s="95">
        <v>7302100</v>
      </c>
      <c r="AC54" s="10">
        <v>48.97</v>
      </c>
      <c r="AD54" s="2">
        <f t="shared" si="1"/>
        <v>1.1499999999999986</v>
      </c>
      <c r="AE54" s="138">
        <f t="shared" si="2"/>
        <v>1.9146722164412155E-2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9"/>
        <v>41.199199999999998</v>
      </c>
      <c r="T55" s="93" t="s">
        <v>109</v>
      </c>
      <c r="U55" s="88" t="s">
        <v>418</v>
      </c>
      <c r="W55" s="133">
        <v>42457</v>
      </c>
      <c r="X55" s="10">
        <v>47.9</v>
      </c>
      <c r="Y55" s="10">
        <v>48.51</v>
      </c>
      <c r="Z55" s="10">
        <v>47.77</v>
      </c>
      <c r="AA55" s="10">
        <v>48.2</v>
      </c>
      <c r="AB55" s="95">
        <v>5887600</v>
      </c>
      <c r="AC55" s="10">
        <v>48.05</v>
      </c>
      <c r="AD55" s="2">
        <f t="shared" si="1"/>
        <v>0.73999999999999488</v>
      </c>
      <c r="AE55" s="138">
        <f t="shared" si="2"/>
        <v>7.5487523589850003E-3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9"/>
        <v>40.778799999999997</v>
      </c>
      <c r="T56" s="93" t="s">
        <v>112</v>
      </c>
      <c r="U56" s="88">
        <v>7.11</v>
      </c>
      <c r="W56" s="133">
        <v>42453</v>
      </c>
      <c r="X56" s="10">
        <v>48.48</v>
      </c>
      <c r="Y56" s="10">
        <v>48.56</v>
      </c>
      <c r="Z56" s="10">
        <v>47.36</v>
      </c>
      <c r="AA56" s="10">
        <v>47.84</v>
      </c>
      <c r="AB56" s="95">
        <v>9139000</v>
      </c>
      <c r="AC56" s="10">
        <v>47.69</v>
      </c>
      <c r="AD56" s="2">
        <f t="shared" si="1"/>
        <v>1.2000000000000028</v>
      </c>
      <c r="AE56" s="138">
        <f t="shared" si="2"/>
        <v>-2.1743589743589808E-2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9"/>
        <v>40.358399999999996</v>
      </c>
      <c r="T57" s="93" t="s">
        <v>113</v>
      </c>
      <c r="U57" s="88">
        <v>5.97</v>
      </c>
      <c r="W57" s="133">
        <v>42452</v>
      </c>
      <c r="X57" s="10">
        <v>49.59</v>
      </c>
      <c r="Y57" s="10">
        <v>49.73</v>
      </c>
      <c r="Z57" s="10">
        <v>48.6</v>
      </c>
      <c r="AA57" s="10">
        <v>48.91</v>
      </c>
      <c r="AB57" s="95">
        <v>8783100</v>
      </c>
      <c r="AC57" s="10">
        <v>48.75</v>
      </c>
      <c r="AD57" s="2">
        <f t="shared" si="1"/>
        <v>1.1299999999999955</v>
      </c>
      <c r="AE57" s="138">
        <f t="shared" si="2"/>
        <v>-9.750152346130303E-3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9"/>
        <v>39.937999999999995</v>
      </c>
      <c r="T58" s="93" t="s">
        <v>110</v>
      </c>
      <c r="U58" s="88" t="s">
        <v>419</v>
      </c>
      <c r="W58" s="133">
        <v>42451</v>
      </c>
      <c r="X58" s="10">
        <v>48.71</v>
      </c>
      <c r="Y58" s="10">
        <v>49.74</v>
      </c>
      <c r="Z58" s="10">
        <v>48.2</v>
      </c>
      <c r="AA58" s="10">
        <v>49.39</v>
      </c>
      <c r="AB58" s="95">
        <v>13352500</v>
      </c>
      <c r="AC58" s="10">
        <v>49.23</v>
      </c>
      <c r="AD58" s="2">
        <f t="shared" si="1"/>
        <v>1.5399999999999991</v>
      </c>
      <c r="AE58" s="138">
        <f t="shared" si="2"/>
        <v>-1.4611689351481272E-2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9"/>
        <v>39.517599999999995</v>
      </c>
      <c r="W59" s="133">
        <v>42450</v>
      </c>
      <c r="X59" s="10">
        <v>50.04</v>
      </c>
      <c r="Y59" s="10">
        <v>50.5</v>
      </c>
      <c r="Z59" s="10">
        <v>49.94</v>
      </c>
      <c r="AA59" s="10">
        <v>50.12</v>
      </c>
      <c r="AB59" s="95">
        <v>7284700</v>
      </c>
      <c r="AC59" s="10">
        <v>49.96</v>
      </c>
      <c r="AD59" s="2">
        <f t="shared" si="1"/>
        <v>0.56000000000000227</v>
      </c>
      <c r="AE59" s="138">
        <f t="shared" si="2"/>
        <v>1.4030867909400335E-3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9"/>
        <v>39.097200000000001</v>
      </c>
      <c r="W60" s="133">
        <v>42447</v>
      </c>
      <c r="X60" s="10">
        <v>48.67</v>
      </c>
      <c r="Y60" s="10">
        <v>50.3</v>
      </c>
      <c r="Z60" s="10">
        <v>48.58</v>
      </c>
      <c r="AA60" s="10">
        <v>50.05</v>
      </c>
      <c r="AB60" s="95">
        <v>12485200</v>
      </c>
      <c r="AC60" s="10">
        <v>49.89</v>
      </c>
      <c r="AD60" s="2">
        <f t="shared" si="1"/>
        <v>1.7199999999999989</v>
      </c>
      <c r="AE60" s="138">
        <f t="shared" si="2"/>
        <v>2.9508873297565019E-2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9"/>
        <v>38.6768</v>
      </c>
      <c r="W61" s="133">
        <v>42446</v>
      </c>
      <c r="X61" s="10">
        <v>48.58</v>
      </c>
      <c r="Y61" s="10">
        <v>48.78</v>
      </c>
      <c r="Z61" s="10">
        <v>48.06</v>
      </c>
      <c r="AA61" s="10">
        <v>48.62</v>
      </c>
      <c r="AB61" s="95">
        <v>6578000</v>
      </c>
      <c r="AC61" s="10">
        <v>48.46</v>
      </c>
      <c r="AD61" s="2">
        <f t="shared" si="1"/>
        <v>0.71999999999999886</v>
      </c>
      <c r="AE61" s="138">
        <f t="shared" si="2"/>
        <v>-3.0857848179386416E-3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9"/>
        <v>38.256399999999999</v>
      </c>
      <c r="W62" s="133">
        <v>42445</v>
      </c>
      <c r="X62" s="10">
        <v>47.47</v>
      </c>
      <c r="Y62" s="10">
        <v>48.8</v>
      </c>
      <c r="Z62" s="10">
        <v>47.37</v>
      </c>
      <c r="AA62" s="10">
        <v>48.77</v>
      </c>
      <c r="AB62" s="95">
        <v>6376600</v>
      </c>
      <c r="AC62" s="10">
        <v>48.61</v>
      </c>
      <c r="AD62" s="2">
        <f t="shared" si="1"/>
        <v>1.4299999999999997</v>
      </c>
      <c r="AE62" s="138">
        <f t="shared" si="2"/>
        <v>2.1003990758243996E-2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9"/>
        <v>37.835999999999999</v>
      </c>
      <c r="W63" s="133">
        <v>42444</v>
      </c>
      <c r="X63" s="10">
        <v>47.82</v>
      </c>
      <c r="Y63" s="10">
        <v>47.94</v>
      </c>
      <c r="Z63" s="10">
        <v>47.43</v>
      </c>
      <c r="AA63" s="10">
        <v>47.76</v>
      </c>
      <c r="AB63" s="95">
        <v>4751900</v>
      </c>
      <c r="AC63" s="10">
        <v>47.61</v>
      </c>
      <c r="AD63" s="2">
        <f t="shared" si="1"/>
        <v>0.50999999999999801</v>
      </c>
      <c r="AE63" s="138">
        <f t="shared" si="2"/>
        <v>-2.723083368244672E-3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42443</v>
      </c>
      <c r="X64" s="10">
        <v>47.5</v>
      </c>
      <c r="Y64" s="10">
        <v>48.24</v>
      </c>
      <c r="Z64" s="10">
        <v>47.32</v>
      </c>
      <c r="AA64" s="10">
        <v>47.89</v>
      </c>
      <c r="AB64" s="95">
        <v>5798900</v>
      </c>
      <c r="AC64" s="10">
        <v>47.74</v>
      </c>
      <c r="AD64" s="2">
        <f t="shared" si="1"/>
        <v>0.92000000000000171</v>
      </c>
      <c r="AE64" s="138">
        <f t="shared" si="2"/>
        <v>4.2069835927640575E-3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42440</v>
      </c>
      <c r="X65" s="10">
        <v>47.47</v>
      </c>
      <c r="Y65" s="10">
        <v>48.07</v>
      </c>
      <c r="Z65" s="10">
        <v>47.28</v>
      </c>
      <c r="AA65" s="10">
        <v>47.69</v>
      </c>
      <c r="AB65" s="95">
        <v>6661600</v>
      </c>
      <c r="AC65" s="10">
        <v>47.54</v>
      </c>
      <c r="AD65" s="2">
        <f t="shared" si="1"/>
        <v>0.78999999999999915</v>
      </c>
      <c r="AE65" s="138">
        <f t="shared" si="2"/>
        <v>1.4727854855923095E-2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42439</v>
      </c>
      <c r="X66" s="10">
        <v>47</v>
      </c>
      <c r="Y66" s="10">
        <v>47.49</v>
      </c>
      <c r="Z66" s="10">
        <v>46.28</v>
      </c>
      <c r="AA66" s="10">
        <v>47</v>
      </c>
      <c r="AB66" s="95">
        <v>8293400</v>
      </c>
      <c r="AC66" s="10">
        <v>46.85</v>
      </c>
      <c r="AD66" s="2">
        <f t="shared" si="1"/>
        <v>1.2100000000000009</v>
      </c>
      <c r="AE66" s="138">
        <f t="shared" si="2"/>
        <v>5.5805966945696728E-3</v>
      </c>
    </row>
    <row r="67" spans="1:31" x14ac:dyDescent="0.25">
      <c r="W67" s="133">
        <v>42438</v>
      </c>
      <c r="X67" s="10">
        <v>46.31</v>
      </c>
      <c r="Y67" s="10">
        <v>46.94</v>
      </c>
      <c r="Z67" s="10">
        <v>46.22</v>
      </c>
      <c r="AA67" s="10">
        <v>46.74</v>
      </c>
      <c r="AB67" s="95">
        <v>8448900</v>
      </c>
      <c r="AC67" s="10">
        <v>46.59</v>
      </c>
      <c r="AD67" s="2">
        <f>Y67-Z67</f>
        <v>0.71999999999999886</v>
      </c>
      <c r="AE67" s="138" t="e">
        <f>AC67/#REF!-1</f>
        <v>#REF!</v>
      </c>
    </row>
    <row r="68" spans="1:31" x14ac:dyDescent="0.25">
      <c r="W68" s="133">
        <v>42437</v>
      </c>
      <c r="X68" s="10">
        <v>46.71</v>
      </c>
      <c r="Y68" s="10">
        <v>47.1</v>
      </c>
      <c r="Z68" s="10">
        <v>46.01</v>
      </c>
      <c r="AA68" s="10">
        <v>46.22</v>
      </c>
      <c r="AB68" s="95">
        <v>13690500</v>
      </c>
      <c r="AC68" s="10">
        <v>46.07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42530</v>
      </c>
      <c r="X2" s="10">
        <v>97.82</v>
      </c>
      <c r="Y2" s="10">
        <v>97.93</v>
      </c>
      <c r="Z2" s="10">
        <v>97.1</v>
      </c>
      <c r="AA2" s="10">
        <v>97.84</v>
      </c>
      <c r="AB2" s="95">
        <v>5339900</v>
      </c>
      <c r="AC2" s="10">
        <v>97.84</v>
      </c>
      <c r="AD2" s="2">
        <f>Y2-Z2</f>
        <v>0.83000000000001251</v>
      </c>
      <c r="AE2" s="138">
        <f>AC2/AC3-1</f>
        <v>-2.039983680130586E-3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42529</v>
      </c>
      <c r="X3" s="10">
        <v>98.49</v>
      </c>
      <c r="Y3" s="10">
        <v>98.82</v>
      </c>
      <c r="Z3" s="10">
        <v>97.7</v>
      </c>
      <c r="AA3" s="10">
        <v>98.04</v>
      </c>
      <c r="AB3" s="95">
        <v>5424700</v>
      </c>
      <c r="AC3" s="10">
        <v>98.04</v>
      </c>
      <c r="AD3" s="2">
        <f t="shared" ref="AD3:AD66" si="1">Y3-Z3</f>
        <v>1.1199999999999903</v>
      </c>
      <c r="AE3" s="138">
        <f t="shared" ref="AE3:AE66" si="2">AC3/AC4-1</f>
        <v>-3.1520081342144568E-3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97.34</v>
      </c>
      <c r="T4" s="163"/>
      <c r="W4" s="133">
        <v>42528</v>
      </c>
      <c r="X4" s="10">
        <v>99</v>
      </c>
      <c r="Y4" s="10">
        <v>99.04</v>
      </c>
      <c r="Z4" s="10">
        <v>98.32</v>
      </c>
      <c r="AA4" s="10">
        <v>98.35</v>
      </c>
      <c r="AB4" s="95">
        <v>5602200</v>
      </c>
      <c r="AC4" s="10">
        <v>98.35</v>
      </c>
      <c r="AD4" s="2">
        <f t="shared" si="1"/>
        <v>0.72000000000001307</v>
      </c>
      <c r="AE4" s="138">
        <f t="shared" si="2"/>
        <v>-4.3531079165823883E-3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1460.1000000000001</v>
      </c>
      <c r="W5" s="133">
        <v>42527</v>
      </c>
      <c r="X5" s="10">
        <v>98.96</v>
      </c>
      <c r="Y5" s="10">
        <v>99.12</v>
      </c>
      <c r="Z5" s="10">
        <v>98.47</v>
      </c>
      <c r="AA5" s="10">
        <v>98.78</v>
      </c>
      <c r="AB5" s="95">
        <v>4979200</v>
      </c>
      <c r="AC5" s="10">
        <v>98.78</v>
      </c>
      <c r="AD5" s="2">
        <f t="shared" si="1"/>
        <v>0.65000000000000568</v>
      </c>
      <c r="AE5" s="138">
        <f t="shared" si="2"/>
        <v>3.0379746835440535E-4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42524</v>
      </c>
      <c r="X6" s="10">
        <v>98.66</v>
      </c>
      <c r="Y6" s="10">
        <v>98.92</v>
      </c>
      <c r="Z6" s="10">
        <v>97.73</v>
      </c>
      <c r="AA6" s="10">
        <v>98.75</v>
      </c>
      <c r="AB6" s="95">
        <v>6845600</v>
      </c>
      <c r="AC6" s="10">
        <v>98.75</v>
      </c>
      <c r="AD6" s="2">
        <f t="shared" si="1"/>
        <v>1.1899999999999977</v>
      </c>
      <c r="AE6" s="138">
        <f t="shared" si="2"/>
        <v>3.0388978930306898E-4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205</v>
      </c>
      <c r="Q7" s="2">
        <f>Q10+Q8</f>
        <v>77.489999999999554</v>
      </c>
      <c r="R7" s="196"/>
      <c r="W7" s="133">
        <v>42523</v>
      </c>
      <c r="X7" s="10">
        <v>98.07</v>
      </c>
      <c r="Y7" s="10">
        <v>98.72</v>
      </c>
      <c r="Z7" s="10">
        <v>97.87</v>
      </c>
      <c r="AA7" s="10">
        <v>98.72</v>
      </c>
      <c r="AB7" s="95">
        <v>4822100</v>
      </c>
      <c r="AC7" s="10">
        <v>98.72</v>
      </c>
      <c r="AD7" s="2">
        <f t="shared" si="1"/>
        <v>0.84999999999999432</v>
      </c>
      <c r="AE7" s="138">
        <f t="shared" si="2"/>
        <v>2.0300446609826661E-3</v>
      </c>
    </row>
    <row r="8" spans="1:31" x14ac:dyDescent="0.25">
      <c r="C8" s="4"/>
      <c r="D8" s="3"/>
      <c r="E8" s="3"/>
      <c r="F8" s="3"/>
      <c r="H8" s="72"/>
      <c r="O8" s="11" t="s">
        <v>210</v>
      </c>
      <c r="P8" s="34"/>
      <c r="Q8" s="2">
        <f>K18+M18-F18+Q2*Q4</f>
        <v>77.489999999999554</v>
      </c>
      <c r="W8" s="133">
        <v>42522</v>
      </c>
      <c r="X8" s="10">
        <v>98.67</v>
      </c>
      <c r="Y8" s="10">
        <v>98.99</v>
      </c>
      <c r="Z8" s="10">
        <v>97.73</v>
      </c>
      <c r="AA8" s="10">
        <v>98.52</v>
      </c>
      <c r="AB8" s="95">
        <v>7228300</v>
      </c>
      <c r="AC8" s="10">
        <v>98.52</v>
      </c>
      <c r="AD8" s="2">
        <f t="shared" si="1"/>
        <v>1.2599999999999909</v>
      </c>
      <c r="AE8" s="138">
        <f t="shared" si="2"/>
        <v>-7.0550292279782933E-3</v>
      </c>
    </row>
    <row r="9" spans="1:31" x14ac:dyDescent="0.25">
      <c r="C9" s="4"/>
      <c r="D9" s="3"/>
      <c r="E9" s="3"/>
      <c r="F9" s="3"/>
      <c r="H9" s="72"/>
      <c r="O9" s="11" t="s">
        <v>282</v>
      </c>
      <c r="Q9" s="138">
        <f>IF(Q2=0, 0, Q8/Q6)</f>
        <v>5.6046173541345369E-2</v>
      </c>
      <c r="W9" s="133">
        <v>42521</v>
      </c>
      <c r="X9" s="10">
        <v>99.85</v>
      </c>
      <c r="Y9" s="10">
        <v>99.89</v>
      </c>
      <c r="Z9" s="10">
        <v>98.57</v>
      </c>
      <c r="AA9" s="10">
        <v>99.22</v>
      </c>
      <c r="AB9" s="95">
        <v>9986300</v>
      </c>
      <c r="AC9" s="10">
        <v>99.22</v>
      </c>
      <c r="AD9" s="2">
        <f t="shared" si="1"/>
        <v>1.3200000000000074</v>
      </c>
      <c r="AE9" s="138">
        <f t="shared" si="2"/>
        <v>-1.0669059726792329E-2</v>
      </c>
    </row>
    <row r="10" spans="1:31" x14ac:dyDescent="0.25">
      <c r="O10" s="11" t="s">
        <v>281</v>
      </c>
      <c r="P10" s="34"/>
      <c r="Q10" s="2">
        <f>M32</f>
        <v>0</v>
      </c>
      <c r="W10" s="133">
        <v>42517</v>
      </c>
      <c r="X10" s="10">
        <v>99.81</v>
      </c>
      <c r="Y10" s="10">
        <v>100.53</v>
      </c>
      <c r="Z10" s="10">
        <v>99.81</v>
      </c>
      <c r="AA10" s="10">
        <v>100.29</v>
      </c>
      <c r="AB10" s="95">
        <v>4473200</v>
      </c>
      <c r="AC10" s="10">
        <v>100.29</v>
      </c>
      <c r="AD10" s="2">
        <f t="shared" si="1"/>
        <v>0.71999999999999886</v>
      </c>
      <c r="AE10" s="138">
        <f t="shared" si="2"/>
        <v>4.8091373609859822E-3</v>
      </c>
    </row>
    <row r="11" spans="1:31" x14ac:dyDescent="0.25">
      <c r="O11" s="11" t="s">
        <v>197</v>
      </c>
      <c r="P11" s="34"/>
      <c r="Q11" s="138">
        <f>VALUE(TRIM(CLEAN(MID(U58, FIND("(", U58)+1, 5))))</f>
        <v>1.44E-2</v>
      </c>
      <c r="W11" s="133">
        <v>42516</v>
      </c>
      <c r="X11" s="10">
        <v>99.89</v>
      </c>
      <c r="Y11" s="10">
        <v>100.49</v>
      </c>
      <c r="Z11" s="10">
        <v>99.57</v>
      </c>
      <c r="AA11" s="10">
        <v>99.81</v>
      </c>
      <c r="AB11" s="95">
        <v>3749700</v>
      </c>
      <c r="AC11" s="10">
        <v>99.81</v>
      </c>
      <c r="AD11" s="2">
        <f t="shared" si="1"/>
        <v>0.92000000000000171</v>
      </c>
      <c r="AE11" s="138">
        <f t="shared" si="2"/>
        <v>-5.0070098137389163E-4</v>
      </c>
    </row>
    <row r="12" spans="1:31" x14ac:dyDescent="0.25">
      <c r="W12" s="133">
        <v>42515</v>
      </c>
      <c r="X12" s="10">
        <v>99.92</v>
      </c>
      <c r="Y12" s="10">
        <v>100.8</v>
      </c>
      <c r="Z12" s="10">
        <v>99.81</v>
      </c>
      <c r="AA12" s="10">
        <v>99.86</v>
      </c>
      <c r="AB12" s="95">
        <v>5667300</v>
      </c>
      <c r="AC12" s="10">
        <v>99.86</v>
      </c>
      <c r="AD12" s="2">
        <f t="shared" si="1"/>
        <v>0.98999999999999488</v>
      </c>
      <c r="AE12" s="138">
        <f t="shared" si="2"/>
        <v>3.5172344487990337E-3</v>
      </c>
    </row>
    <row r="13" spans="1:31" x14ac:dyDescent="0.25">
      <c r="W13" s="133">
        <v>42514</v>
      </c>
      <c r="X13" s="10">
        <v>99.45</v>
      </c>
      <c r="Y13" s="10">
        <v>100.04</v>
      </c>
      <c r="Z13" s="10">
        <v>99.38</v>
      </c>
      <c r="AA13" s="10">
        <v>99.51</v>
      </c>
      <c r="AB13" s="95">
        <v>5246300</v>
      </c>
      <c r="AC13" s="10">
        <v>99.51</v>
      </c>
      <c r="AD13" s="2">
        <f t="shared" si="1"/>
        <v>0.6600000000000108</v>
      </c>
      <c r="AE13" s="138">
        <f t="shared" si="2"/>
        <v>3.3272837265576616E-3</v>
      </c>
    </row>
    <row r="14" spans="1:31" x14ac:dyDescent="0.25">
      <c r="W14" s="133">
        <v>42513</v>
      </c>
      <c r="X14" s="10">
        <v>99.6</v>
      </c>
      <c r="Y14" s="10">
        <v>100.33</v>
      </c>
      <c r="Z14" s="10">
        <v>99.12</v>
      </c>
      <c r="AA14" s="10">
        <v>99.18</v>
      </c>
      <c r="AB14" s="95">
        <v>5453400</v>
      </c>
      <c r="AC14" s="10">
        <v>99.18</v>
      </c>
      <c r="AD14" s="2">
        <f t="shared" si="1"/>
        <v>1.2099999999999937</v>
      </c>
      <c r="AE14" s="138">
        <f t="shared" si="2"/>
        <v>-6.0132291040287944E-3</v>
      </c>
    </row>
    <row r="15" spans="1:31" x14ac:dyDescent="0.25">
      <c r="W15" s="133">
        <v>42510</v>
      </c>
      <c r="X15" s="10">
        <v>99</v>
      </c>
      <c r="Y15" s="10">
        <v>99.93</v>
      </c>
      <c r="Z15" s="10">
        <v>98.77</v>
      </c>
      <c r="AA15" s="10">
        <v>99.78</v>
      </c>
      <c r="AB15" s="95">
        <v>7290000</v>
      </c>
      <c r="AC15" s="10">
        <v>99.78</v>
      </c>
      <c r="AD15" s="2">
        <f t="shared" si="1"/>
        <v>1.1600000000000108</v>
      </c>
      <c r="AE15" s="138">
        <f t="shared" si="2"/>
        <v>1.3921349456356147E-2</v>
      </c>
    </row>
    <row r="16" spans="1:31" x14ac:dyDescent="0.25">
      <c r="W16" s="133">
        <v>42509</v>
      </c>
      <c r="X16" s="10">
        <v>98.58</v>
      </c>
      <c r="Y16" s="10">
        <v>98.61</v>
      </c>
      <c r="Z16" s="10">
        <v>97.51</v>
      </c>
      <c r="AA16" s="10">
        <v>98.41</v>
      </c>
      <c r="AB16" s="95">
        <v>7050300</v>
      </c>
      <c r="AC16" s="10">
        <v>98.41</v>
      </c>
      <c r="AD16" s="2">
        <f t="shared" si="1"/>
        <v>1.0999999999999943</v>
      </c>
      <c r="AE16" s="138">
        <f t="shared" si="2"/>
        <v>-5.9595959595959425E-3</v>
      </c>
    </row>
    <row r="17" spans="1:31" x14ac:dyDescent="0.25">
      <c r="W17" s="133">
        <v>42508</v>
      </c>
      <c r="X17" s="10">
        <v>99.59</v>
      </c>
      <c r="Y17" s="10">
        <v>99.77</v>
      </c>
      <c r="Z17" s="10">
        <v>98.36</v>
      </c>
      <c r="AA17" s="10">
        <v>99</v>
      </c>
      <c r="AB17" s="95">
        <v>9302900</v>
      </c>
      <c r="AC17" s="10">
        <v>99</v>
      </c>
      <c r="AD17" s="2">
        <f t="shared" si="1"/>
        <v>1.4099999999999966</v>
      </c>
      <c r="AE17" s="138">
        <f t="shared" si="2"/>
        <v>-9.4056433860315591E-3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42507</v>
      </c>
      <c r="X18" s="10">
        <v>100.79</v>
      </c>
      <c r="Y18" s="10">
        <v>101.29</v>
      </c>
      <c r="Z18" s="10">
        <v>99.55</v>
      </c>
      <c r="AA18" s="10">
        <v>99.94</v>
      </c>
      <c r="AB18" s="95">
        <v>8510000</v>
      </c>
      <c r="AC18" s="10">
        <v>99.94</v>
      </c>
      <c r="AD18" s="2">
        <f t="shared" si="1"/>
        <v>1.7400000000000091</v>
      </c>
      <c r="AE18" s="138">
        <f t="shared" si="2"/>
        <v>-4.184934236747706E-3</v>
      </c>
    </row>
    <row r="19" spans="1:31" x14ac:dyDescent="0.25">
      <c r="W19" s="133">
        <v>42506</v>
      </c>
      <c r="X19" s="10">
        <v>100.41</v>
      </c>
      <c r="Y19" s="10">
        <v>100.67</v>
      </c>
      <c r="Z19" s="10">
        <v>99.37</v>
      </c>
      <c r="AA19" s="10">
        <v>100.36</v>
      </c>
      <c r="AB19" s="95">
        <v>9087500</v>
      </c>
      <c r="AC19" s="10">
        <v>100.36</v>
      </c>
      <c r="AD19" s="2">
        <f t="shared" si="1"/>
        <v>1.2999999999999972</v>
      </c>
      <c r="AE19" s="138">
        <f t="shared" si="2"/>
        <v>-1.591723040190951E-3</v>
      </c>
    </row>
    <row r="20" spans="1:31" x14ac:dyDescent="0.25">
      <c r="W20" s="133">
        <v>42503</v>
      </c>
      <c r="X20" s="10">
        <v>101.71</v>
      </c>
      <c r="Y20" s="10">
        <v>102.04</v>
      </c>
      <c r="Z20" s="10">
        <v>100.36</v>
      </c>
      <c r="AA20" s="10">
        <v>100.52</v>
      </c>
      <c r="AB20" s="95">
        <v>9314100</v>
      </c>
      <c r="AC20" s="10">
        <v>100.52</v>
      </c>
      <c r="AD20" s="2">
        <f t="shared" si="1"/>
        <v>1.6800000000000068</v>
      </c>
      <c r="AE20" s="138">
        <f t="shared" si="2"/>
        <v>-1.16999311768754E-2</v>
      </c>
    </row>
    <row r="21" spans="1:31" x14ac:dyDescent="0.25">
      <c r="W21" s="133">
        <v>42502</v>
      </c>
      <c r="X21" s="10">
        <v>102.5</v>
      </c>
      <c r="Y21" s="10">
        <v>102.85</v>
      </c>
      <c r="Z21" s="10">
        <v>101.13</v>
      </c>
      <c r="AA21" s="10">
        <v>101.71</v>
      </c>
      <c r="AB21" s="95">
        <v>11222000</v>
      </c>
      <c r="AC21" s="10">
        <v>101.71</v>
      </c>
      <c r="AD21" s="2">
        <f t="shared" si="1"/>
        <v>1.7199999999999989</v>
      </c>
      <c r="AE21" s="138">
        <f t="shared" si="2"/>
        <v>-5.6701534851892887E-3</v>
      </c>
    </row>
    <row r="22" spans="1:31" x14ac:dyDescent="0.25">
      <c r="W22" s="133">
        <v>42501</v>
      </c>
      <c r="X22" s="10">
        <v>101.46</v>
      </c>
      <c r="Y22" s="10">
        <v>102.5</v>
      </c>
      <c r="Z22" s="10">
        <v>100.62</v>
      </c>
      <c r="AA22" s="10">
        <v>102.29</v>
      </c>
      <c r="AB22" s="95">
        <v>26932700</v>
      </c>
      <c r="AC22" s="10">
        <v>102.29</v>
      </c>
      <c r="AD22" s="2">
        <f t="shared" si="1"/>
        <v>1.8799999999999955</v>
      </c>
      <c r="AE22" s="138">
        <f t="shared" si="2"/>
        <v>-4.0431519699812291E-2</v>
      </c>
    </row>
    <row r="23" spans="1:31" x14ac:dyDescent="0.25">
      <c r="W23" s="133">
        <v>42500</v>
      </c>
      <c r="X23" s="10">
        <v>105.53</v>
      </c>
      <c r="Y23" s="10">
        <v>106.75</v>
      </c>
      <c r="Z23" s="10">
        <v>105.45</v>
      </c>
      <c r="AA23" s="10">
        <v>106.6</v>
      </c>
      <c r="AB23" s="95">
        <v>10761800</v>
      </c>
      <c r="AC23" s="10">
        <v>106.6</v>
      </c>
      <c r="AD23" s="2">
        <f t="shared" si="1"/>
        <v>1.2999999999999972</v>
      </c>
      <c r="AE23" s="138">
        <f t="shared" si="2"/>
        <v>1.1961268274159886E-2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42499</v>
      </c>
      <c r="X24" s="10">
        <v>106.01</v>
      </c>
      <c r="Y24" s="10">
        <v>106.68</v>
      </c>
      <c r="Z24" s="10">
        <v>104.97</v>
      </c>
      <c r="AA24" s="10">
        <v>105.34</v>
      </c>
      <c r="AB24" s="95">
        <v>8048300</v>
      </c>
      <c r="AC24" s="10">
        <v>105.34</v>
      </c>
      <c r="AD24" s="2">
        <f t="shared" si="1"/>
        <v>1.710000000000008</v>
      </c>
      <c r="AE24" s="138">
        <f t="shared" si="2"/>
        <v>-1.895016107636982E-3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42496</v>
      </c>
      <c r="X25" s="10">
        <v>104.51</v>
      </c>
      <c r="Y25" s="10">
        <v>105.74</v>
      </c>
      <c r="Z25" s="10">
        <v>104.39</v>
      </c>
      <c r="AA25" s="10">
        <v>105.54</v>
      </c>
      <c r="AB25" s="95">
        <v>7383600</v>
      </c>
      <c r="AC25" s="10">
        <v>105.54</v>
      </c>
      <c r="AD25" s="2">
        <f t="shared" si="1"/>
        <v>1.3499999999999943</v>
      </c>
      <c r="AE25" s="138">
        <f t="shared" si="2"/>
        <v>5.813399409129838E-3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42495</v>
      </c>
      <c r="X26" s="10">
        <v>103.98</v>
      </c>
      <c r="Y26" s="10">
        <v>105.13</v>
      </c>
      <c r="Z26" s="10">
        <v>103.45</v>
      </c>
      <c r="AA26" s="10">
        <v>104.93</v>
      </c>
      <c r="AB26" s="95">
        <v>6418000</v>
      </c>
      <c r="AC26" s="10">
        <v>104.93</v>
      </c>
      <c r="AD26" s="2">
        <f t="shared" si="1"/>
        <v>1.6799999999999926</v>
      </c>
      <c r="AE26" s="138">
        <f t="shared" si="2"/>
        <v>1.2153950033761074E-2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42494</v>
      </c>
      <c r="X27" s="10">
        <v>103.31</v>
      </c>
      <c r="Y27" s="10">
        <v>104.48</v>
      </c>
      <c r="Z27" s="10">
        <v>103.2</v>
      </c>
      <c r="AA27" s="10">
        <v>103.67</v>
      </c>
      <c r="AB27" s="95">
        <v>6423600</v>
      </c>
      <c r="AC27" s="10">
        <v>103.67</v>
      </c>
      <c r="AD27" s="2">
        <f t="shared" si="1"/>
        <v>1.2800000000000011</v>
      </c>
      <c r="AE27" s="138">
        <f t="shared" si="2"/>
        <v>-1.0599344767777685E-3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42493</v>
      </c>
      <c r="X28" s="10">
        <v>103.88</v>
      </c>
      <c r="Y28" s="10">
        <v>103.99</v>
      </c>
      <c r="Z28" s="10">
        <v>103.19</v>
      </c>
      <c r="AA28" s="10">
        <v>103.78</v>
      </c>
      <c r="AB28" s="95">
        <v>6218000</v>
      </c>
      <c r="AC28" s="10">
        <v>103.78</v>
      </c>
      <c r="AD28" s="2">
        <f t="shared" si="1"/>
        <v>0.79999999999999716</v>
      </c>
      <c r="AE28" s="138">
        <f t="shared" si="2"/>
        <v>-5.5576849367573455E-3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42492</v>
      </c>
      <c r="X29" s="10">
        <v>103.3</v>
      </c>
      <c r="Y29" s="10">
        <v>104.57</v>
      </c>
      <c r="Z29" s="10">
        <v>102.8</v>
      </c>
      <c r="AA29" s="10">
        <v>104.36</v>
      </c>
      <c r="AB29" s="95">
        <v>5271700</v>
      </c>
      <c r="AC29" s="10">
        <v>104.36</v>
      </c>
      <c r="AD29" s="2">
        <f t="shared" si="1"/>
        <v>1.769999999999996</v>
      </c>
      <c r="AE29" s="138">
        <f t="shared" si="2"/>
        <v>1.0652721286073863E-2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42489</v>
      </c>
      <c r="X30" s="10">
        <v>103.95</v>
      </c>
      <c r="Y30" s="10">
        <v>104.21</v>
      </c>
      <c r="Z30" s="10">
        <v>102.4</v>
      </c>
      <c r="AA30" s="10">
        <v>103.26</v>
      </c>
      <c r="AB30" s="95">
        <v>6954000</v>
      </c>
      <c r="AC30" s="10">
        <v>103.26</v>
      </c>
      <c r="AD30" s="2">
        <f t="shared" si="1"/>
        <v>1.8099999999999881</v>
      </c>
      <c r="AE30" s="138">
        <f t="shared" si="2"/>
        <v>-7.4017110448908463E-3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42488</v>
      </c>
      <c r="X31" s="10">
        <v>104.54</v>
      </c>
      <c r="Y31" s="10">
        <v>105.49</v>
      </c>
      <c r="Z31" s="10">
        <v>103.8</v>
      </c>
      <c r="AA31" s="10">
        <v>104.03</v>
      </c>
      <c r="AB31" s="95">
        <v>5569800</v>
      </c>
      <c r="AC31" s="10">
        <v>104.03</v>
      </c>
      <c r="AD31" s="2">
        <f t="shared" si="1"/>
        <v>1.6899999999999977</v>
      </c>
      <c r="AE31" s="138">
        <f t="shared" si="2"/>
        <v>-1.1873100303951389E-2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42487</v>
      </c>
      <c r="X32" s="10">
        <v>105.19</v>
      </c>
      <c r="Y32" s="10">
        <v>105.6</v>
      </c>
      <c r="Z32" s="10">
        <v>104.76</v>
      </c>
      <c r="AA32" s="10">
        <v>105.28</v>
      </c>
      <c r="AB32" s="95">
        <v>5971600</v>
      </c>
      <c r="AC32" s="10">
        <v>105.28</v>
      </c>
      <c r="AD32" s="2">
        <f t="shared" si="1"/>
        <v>0.8399999999999892</v>
      </c>
      <c r="AE32" s="138">
        <f t="shared" si="2"/>
        <v>3.7181809514730269E-3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42486</v>
      </c>
      <c r="X33" s="10">
        <v>104.58</v>
      </c>
      <c r="Y33" s="10">
        <v>105.57</v>
      </c>
      <c r="Z33" s="10">
        <v>104.18</v>
      </c>
      <c r="AA33" s="10">
        <v>104.89</v>
      </c>
      <c r="AB33" s="95">
        <v>6436300</v>
      </c>
      <c r="AC33" s="10">
        <v>104.89</v>
      </c>
      <c r="AD33" s="2">
        <f t="shared" si="1"/>
        <v>1.3899999999999864</v>
      </c>
      <c r="AE33" s="138">
        <f t="shared" si="2"/>
        <v>3.0601510949603838E-3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42485</v>
      </c>
      <c r="X34" s="10">
        <v>103.5</v>
      </c>
      <c r="Y34" s="10">
        <v>104.62</v>
      </c>
      <c r="Z34" s="10">
        <v>103.35</v>
      </c>
      <c r="AA34" s="10">
        <v>104.57</v>
      </c>
      <c r="AB34" s="95">
        <v>6065300</v>
      </c>
      <c r="AC34" s="10">
        <v>104.57</v>
      </c>
      <c r="AD34" s="2">
        <f t="shared" si="1"/>
        <v>1.2700000000000102</v>
      </c>
      <c r="AE34" s="138">
        <f t="shared" si="2"/>
        <v>7.7093572323407855E-3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42482</v>
      </c>
      <c r="X35" s="10">
        <v>103.06</v>
      </c>
      <c r="Y35" s="10">
        <v>103.99</v>
      </c>
      <c r="Z35" s="10">
        <v>102.93</v>
      </c>
      <c r="AA35" s="10">
        <v>103.77</v>
      </c>
      <c r="AB35" s="95">
        <v>5702200</v>
      </c>
      <c r="AC35" s="10">
        <v>103.77</v>
      </c>
      <c r="AD35" s="2">
        <f t="shared" si="1"/>
        <v>1.0599999999999881</v>
      </c>
      <c r="AE35" s="138">
        <f t="shared" si="2"/>
        <v>8.356816635895381E-3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42481</v>
      </c>
      <c r="X36" s="10">
        <v>103.36</v>
      </c>
      <c r="Y36" s="10">
        <v>104.12</v>
      </c>
      <c r="Z36" s="10">
        <v>102.65</v>
      </c>
      <c r="AA36" s="10">
        <v>102.91</v>
      </c>
      <c r="AB36" s="95">
        <v>6802600</v>
      </c>
      <c r="AC36" s="10">
        <v>102.91</v>
      </c>
      <c r="AD36" s="2">
        <f t="shared" si="1"/>
        <v>1.4699999999999989</v>
      </c>
      <c r="AE36" s="138">
        <f t="shared" si="2"/>
        <v>-3.4860075530163126E-3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42480</v>
      </c>
      <c r="X37" s="10">
        <v>103.02</v>
      </c>
      <c r="Y37" s="10">
        <v>103.48</v>
      </c>
      <c r="Z37" s="10">
        <v>101.96</v>
      </c>
      <c r="AA37" s="10">
        <v>103.27</v>
      </c>
      <c r="AB37" s="95">
        <v>7676600</v>
      </c>
      <c r="AC37" s="10">
        <v>103.27</v>
      </c>
      <c r="AD37" s="2">
        <f t="shared" si="1"/>
        <v>1.5200000000000102</v>
      </c>
      <c r="AE37" s="138">
        <f t="shared" si="2"/>
        <v>6.1379579111457971E-3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42479</v>
      </c>
      <c r="X38" s="10">
        <v>102</v>
      </c>
      <c r="Y38" s="10">
        <v>103.64</v>
      </c>
      <c r="Z38" s="10">
        <v>101.93</v>
      </c>
      <c r="AA38" s="10">
        <v>102.64</v>
      </c>
      <c r="AB38" s="95">
        <v>10494900</v>
      </c>
      <c r="AC38" s="10">
        <v>102.64</v>
      </c>
      <c r="AD38" s="2">
        <f t="shared" si="1"/>
        <v>1.7099999999999937</v>
      </c>
      <c r="AE38" s="138">
        <f t="shared" si="2"/>
        <v>1.1430823807646817E-2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42478</v>
      </c>
      <c r="X39" s="10">
        <v>99.6</v>
      </c>
      <c r="Y39" s="10">
        <v>101.95</v>
      </c>
      <c r="Z39" s="10">
        <v>99.5</v>
      </c>
      <c r="AA39" s="10">
        <v>101.48</v>
      </c>
      <c r="AB39" s="95">
        <v>10650400</v>
      </c>
      <c r="AC39" s="10">
        <v>101.48</v>
      </c>
      <c r="AD39" s="2">
        <f t="shared" si="1"/>
        <v>2.4500000000000028</v>
      </c>
      <c r="AE39" s="138">
        <f t="shared" si="2"/>
        <v>2.9313317780707893E-2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0" t="s">
        <v>78</v>
      </c>
      <c r="P40" s="470"/>
      <c r="W40" s="133">
        <v>42475</v>
      </c>
      <c r="X40" s="10">
        <v>98.5</v>
      </c>
      <c r="Y40" s="10">
        <v>98.89</v>
      </c>
      <c r="Z40" s="10">
        <v>98.18</v>
      </c>
      <c r="AA40" s="10">
        <v>98.59</v>
      </c>
      <c r="AB40" s="95">
        <v>6117100</v>
      </c>
      <c r="AC40" s="10">
        <v>98.59</v>
      </c>
      <c r="AD40" s="2">
        <f t="shared" si="1"/>
        <v>0.70999999999999375</v>
      </c>
      <c r="AE40" s="138">
        <f t="shared" si="2"/>
        <v>-4.0555611882786557E-4</v>
      </c>
    </row>
    <row r="41" spans="2:31" ht="15.75" thickTop="1" x14ac:dyDescent="0.25">
      <c r="O41" s="83">
        <v>1.1000000000000001</v>
      </c>
      <c r="P41" s="83">
        <f>O41*$Q$4</f>
        <v>107.07400000000001</v>
      </c>
      <c r="Q41" s="2"/>
      <c r="W41" s="133">
        <v>42474</v>
      </c>
      <c r="X41" s="10">
        <v>99.79</v>
      </c>
      <c r="Y41" s="10">
        <v>99.87</v>
      </c>
      <c r="Z41" s="10">
        <v>98.26</v>
      </c>
      <c r="AA41" s="10">
        <v>98.63</v>
      </c>
      <c r="AB41" s="95">
        <v>6641900</v>
      </c>
      <c r="AC41" s="10">
        <v>98.63</v>
      </c>
      <c r="AD41" s="2">
        <f t="shared" si="1"/>
        <v>1.6099999999999994</v>
      </c>
      <c r="AE41" s="138">
        <f t="shared" si="2"/>
        <v>-8.5444310414154456E-3</v>
      </c>
    </row>
    <row r="42" spans="2:31" ht="20.25" thickBot="1" x14ac:dyDescent="0.35">
      <c r="O42" s="83">
        <v>1.0900000000000001</v>
      </c>
      <c r="P42" s="83">
        <f t="shared" ref="P42:P61" si="6">O42*$Q$4</f>
        <v>106.10060000000001</v>
      </c>
      <c r="Q42" s="2"/>
      <c r="T42" s="91" t="s">
        <v>114</v>
      </c>
      <c r="W42" s="133">
        <v>42473</v>
      </c>
      <c r="X42" s="10">
        <v>98.03</v>
      </c>
      <c r="Y42" s="10">
        <v>99.81</v>
      </c>
      <c r="Z42" s="10">
        <v>97.96</v>
      </c>
      <c r="AA42" s="10">
        <v>99.48</v>
      </c>
      <c r="AB42" s="95">
        <v>7932100</v>
      </c>
      <c r="AC42" s="10">
        <v>99.48</v>
      </c>
      <c r="AD42" s="2">
        <f t="shared" si="1"/>
        <v>1.8500000000000085</v>
      </c>
      <c r="AE42" s="138">
        <f t="shared" si="2"/>
        <v>2.1879815100154243E-2</v>
      </c>
    </row>
    <row r="43" spans="2:31" ht="15.75" thickTop="1" x14ac:dyDescent="0.25">
      <c r="O43" s="83">
        <v>1.08</v>
      </c>
      <c r="P43" s="83">
        <f t="shared" si="6"/>
        <v>105.12720000000002</v>
      </c>
      <c r="Q43" s="2"/>
      <c r="T43" s="128" t="s">
        <v>99</v>
      </c>
      <c r="U43" s="98">
        <v>98.04</v>
      </c>
      <c r="W43" s="133">
        <v>42472</v>
      </c>
      <c r="X43" s="10">
        <v>96.28</v>
      </c>
      <c r="Y43" s="10">
        <v>97.53</v>
      </c>
      <c r="Z43" s="10">
        <v>96.07</v>
      </c>
      <c r="AA43" s="10">
        <v>97.35</v>
      </c>
      <c r="AB43" s="95">
        <v>6213400</v>
      </c>
      <c r="AC43" s="10">
        <v>97.35</v>
      </c>
      <c r="AD43" s="2">
        <f t="shared" si="1"/>
        <v>1.460000000000008</v>
      </c>
      <c r="AE43" s="138">
        <f t="shared" si="2"/>
        <v>1.1218448114677537E-2</v>
      </c>
    </row>
    <row r="44" spans="2:31" x14ac:dyDescent="0.25">
      <c r="O44" s="83">
        <v>1.07</v>
      </c>
      <c r="P44" s="83">
        <f t="shared" si="6"/>
        <v>104.1538</v>
      </c>
      <c r="Q44" s="2"/>
      <c r="T44" s="93" t="s">
        <v>100</v>
      </c>
      <c r="U44" s="88">
        <v>97.82</v>
      </c>
      <c r="W44" s="133">
        <v>42471</v>
      </c>
      <c r="X44" s="10">
        <v>96.93</v>
      </c>
      <c r="Y44" s="10">
        <v>97.64</v>
      </c>
      <c r="Z44" s="10">
        <v>96.2</v>
      </c>
      <c r="AA44" s="10">
        <v>96.27</v>
      </c>
      <c r="AB44" s="95">
        <v>5889000</v>
      </c>
      <c r="AC44" s="10">
        <v>96.27</v>
      </c>
      <c r="AD44" s="2">
        <f t="shared" si="1"/>
        <v>1.4399999999999977</v>
      </c>
      <c r="AE44" s="138">
        <f t="shared" si="2"/>
        <v>-1.5556938394524211E-3</v>
      </c>
    </row>
    <row r="45" spans="2:31" x14ac:dyDescent="0.25">
      <c r="O45" s="83">
        <v>1.06</v>
      </c>
      <c r="P45" s="83">
        <f t="shared" si="6"/>
        <v>103.18040000000001</v>
      </c>
      <c r="Q45" s="2"/>
      <c r="T45" s="93" t="s">
        <v>101</v>
      </c>
      <c r="U45" s="88" t="s">
        <v>420</v>
      </c>
      <c r="W45" s="133">
        <v>42468</v>
      </c>
      <c r="X45" s="10">
        <v>96.63</v>
      </c>
      <c r="Y45" s="10">
        <v>96.84</v>
      </c>
      <c r="Z45" s="10">
        <v>95.8</v>
      </c>
      <c r="AA45" s="10">
        <v>96.42</v>
      </c>
      <c r="AB45" s="95">
        <v>6968300</v>
      </c>
      <c r="AC45" s="10">
        <v>96.42</v>
      </c>
      <c r="AD45" s="2">
        <f t="shared" si="1"/>
        <v>1.0400000000000063</v>
      </c>
      <c r="AE45" s="138">
        <f t="shared" si="2"/>
        <v>2.7038269550749838E-3</v>
      </c>
    </row>
    <row r="46" spans="2:31" x14ac:dyDescent="0.25">
      <c r="O46" s="83">
        <v>1.05</v>
      </c>
      <c r="P46" s="83">
        <f t="shared" si="6"/>
        <v>102.20700000000001</v>
      </c>
      <c r="Q46" s="2"/>
      <c r="T46" s="93" t="s">
        <v>102</v>
      </c>
      <c r="U46" s="88" t="s">
        <v>421</v>
      </c>
      <c r="W46" s="133">
        <v>42467</v>
      </c>
      <c r="X46" s="10">
        <v>97.11</v>
      </c>
      <c r="Y46" s="10">
        <v>97.42</v>
      </c>
      <c r="Z46" s="10">
        <v>95.92</v>
      </c>
      <c r="AA46" s="10">
        <v>96.16</v>
      </c>
      <c r="AB46" s="95">
        <v>7502200</v>
      </c>
      <c r="AC46" s="10">
        <v>96.16</v>
      </c>
      <c r="AD46" s="2">
        <f t="shared" si="1"/>
        <v>1.5</v>
      </c>
      <c r="AE46" s="138">
        <f t="shared" si="2"/>
        <v>-1.3541239228559765E-2</v>
      </c>
    </row>
    <row r="47" spans="2:31" x14ac:dyDescent="0.25">
      <c r="O47" s="83">
        <v>1.04</v>
      </c>
      <c r="P47" s="83">
        <f t="shared" si="6"/>
        <v>101.23360000000001</v>
      </c>
      <c r="Q47" s="2"/>
      <c r="T47" s="93" t="s">
        <v>103</v>
      </c>
      <c r="U47" s="88">
        <v>109.11</v>
      </c>
      <c r="W47" s="133">
        <v>42466</v>
      </c>
      <c r="X47" s="10">
        <v>96.96</v>
      </c>
      <c r="Y47" s="10">
        <v>97.63</v>
      </c>
      <c r="Z47" s="10">
        <v>96.83</v>
      </c>
      <c r="AA47" s="10">
        <v>97.48</v>
      </c>
      <c r="AB47" s="95">
        <v>6934400</v>
      </c>
      <c r="AC47" s="10">
        <v>97.48</v>
      </c>
      <c r="AD47" s="2">
        <f t="shared" si="1"/>
        <v>0.79999999999999716</v>
      </c>
      <c r="AE47" s="138">
        <f t="shared" si="2"/>
        <v>4.9484536082473607E-3</v>
      </c>
    </row>
    <row r="48" spans="2:31" x14ac:dyDescent="0.25">
      <c r="O48" s="83">
        <v>1.03</v>
      </c>
      <c r="P48" s="83">
        <f t="shared" si="6"/>
        <v>100.26020000000001</v>
      </c>
      <c r="Q48" s="2"/>
      <c r="T48" s="93" t="s">
        <v>104</v>
      </c>
      <c r="U48" s="88">
        <v>1.4416500000000001</v>
      </c>
      <c r="W48" s="133">
        <v>42465</v>
      </c>
      <c r="X48" s="10">
        <v>96.85</v>
      </c>
      <c r="Y48" s="10">
        <v>97.61</v>
      </c>
      <c r="Z48" s="10">
        <v>96.15</v>
      </c>
      <c r="AA48" s="10">
        <v>97</v>
      </c>
      <c r="AB48" s="95">
        <v>10769600</v>
      </c>
      <c r="AC48" s="10">
        <v>97</v>
      </c>
      <c r="AD48" s="2">
        <f t="shared" si="1"/>
        <v>1.4599999999999937</v>
      </c>
      <c r="AE48" s="138">
        <f t="shared" si="2"/>
        <v>-1.7024726388325973E-2</v>
      </c>
    </row>
    <row r="49" spans="15:31" x14ac:dyDescent="0.25">
      <c r="O49" s="83">
        <v>1.02</v>
      </c>
      <c r="P49" s="83">
        <f t="shared" si="6"/>
        <v>99.286799999999999</v>
      </c>
      <c r="Q49" s="2"/>
      <c r="T49" s="93" t="s">
        <v>124</v>
      </c>
      <c r="U49" s="88" t="s">
        <v>288</v>
      </c>
      <c r="W49" s="133">
        <v>42464</v>
      </c>
      <c r="X49" s="10">
        <v>99.3</v>
      </c>
      <c r="Y49" s="10">
        <v>99.44</v>
      </c>
      <c r="Z49" s="10">
        <v>98.58</v>
      </c>
      <c r="AA49" s="10">
        <v>98.68</v>
      </c>
      <c r="AB49" s="95">
        <v>5262400</v>
      </c>
      <c r="AC49" s="10">
        <v>98.68</v>
      </c>
      <c r="AD49" s="2">
        <f t="shared" si="1"/>
        <v>0.85999999999999943</v>
      </c>
      <c r="AE49" s="138">
        <f t="shared" si="2"/>
        <v>-3.9366104774400945E-3</v>
      </c>
    </row>
    <row r="50" spans="15:31" x14ac:dyDescent="0.25">
      <c r="O50" s="83">
        <v>1.01</v>
      </c>
      <c r="P50" s="83">
        <f t="shared" si="6"/>
        <v>98.313400000000001</v>
      </c>
      <c r="Q50" s="2"/>
      <c r="T50" s="93"/>
      <c r="U50" s="88"/>
      <c r="W50" s="133">
        <v>42461</v>
      </c>
      <c r="X50" s="10">
        <v>98.8</v>
      </c>
      <c r="Y50" s="10">
        <v>99.34</v>
      </c>
      <c r="Z50" s="10">
        <v>98.58</v>
      </c>
      <c r="AA50" s="10">
        <v>99.07</v>
      </c>
      <c r="AB50" s="95">
        <v>5869100</v>
      </c>
      <c r="AC50" s="10">
        <v>99.07</v>
      </c>
      <c r="AD50" s="2">
        <f t="shared" si="1"/>
        <v>0.76000000000000512</v>
      </c>
      <c r="AE50" s="138">
        <f t="shared" si="2"/>
        <v>-2.4166750578995533E-3</v>
      </c>
    </row>
    <row r="51" spans="15:31" x14ac:dyDescent="0.25">
      <c r="O51" s="83">
        <v>1</v>
      </c>
      <c r="P51" s="83">
        <f t="shared" si="6"/>
        <v>97.34</v>
      </c>
      <c r="Q51" s="2"/>
      <c r="T51" s="93" t="s">
        <v>106</v>
      </c>
      <c r="U51" s="88" t="s">
        <v>422</v>
      </c>
      <c r="W51" s="133">
        <v>42460</v>
      </c>
      <c r="X51" s="10">
        <v>99.01</v>
      </c>
      <c r="Y51" s="10">
        <v>100.37</v>
      </c>
      <c r="Z51" s="10">
        <v>99.01</v>
      </c>
      <c r="AA51" s="10">
        <v>99.31</v>
      </c>
      <c r="AB51" s="95">
        <v>6974000</v>
      </c>
      <c r="AC51" s="10">
        <v>99.31</v>
      </c>
      <c r="AD51" s="2">
        <f t="shared" si="1"/>
        <v>1.3599999999999994</v>
      </c>
      <c r="AE51" s="138">
        <f t="shared" si="2"/>
        <v>4.044080477201506E-3</v>
      </c>
    </row>
    <row r="52" spans="15:31" x14ac:dyDescent="0.25">
      <c r="O52" s="83">
        <v>0.99</v>
      </c>
      <c r="P52" s="83">
        <f t="shared" si="6"/>
        <v>96.366600000000005</v>
      </c>
      <c r="Q52" s="2"/>
      <c r="T52" s="93" t="s">
        <v>107</v>
      </c>
      <c r="U52" s="88" t="s">
        <v>200</v>
      </c>
      <c r="W52" s="133">
        <v>42459</v>
      </c>
      <c r="X52" s="10">
        <v>98.9</v>
      </c>
      <c r="Y52" s="10">
        <v>99.09</v>
      </c>
      <c r="Z52" s="10">
        <v>98.35</v>
      </c>
      <c r="AA52" s="10">
        <v>98.91</v>
      </c>
      <c r="AB52" s="95">
        <v>5649700</v>
      </c>
      <c r="AC52" s="10">
        <v>98.91</v>
      </c>
      <c r="AD52" s="2">
        <f t="shared" si="1"/>
        <v>0.74000000000000909</v>
      </c>
      <c r="AE52" s="138">
        <f t="shared" si="2"/>
        <v>7.640586797065918E-3</v>
      </c>
    </row>
    <row r="53" spans="15:31" x14ac:dyDescent="0.25">
      <c r="O53" s="83">
        <v>0.98</v>
      </c>
      <c r="P53" s="83">
        <f t="shared" si="6"/>
        <v>95.393200000000007</v>
      </c>
      <c r="Q53" s="2"/>
      <c r="T53" s="93" t="s">
        <v>108</v>
      </c>
      <c r="U53" s="90">
        <v>5379423</v>
      </c>
      <c r="W53" s="133">
        <v>42458</v>
      </c>
      <c r="X53" s="10">
        <v>98</v>
      </c>
      <c r="Y53" s="10">
        <v>98.37</v>
      </c>
      <c r="Z53" s="10">
        <v>97.36</v>
      </c>
      <c r="AA53" s="10">
        <v>98.16</v>
      </c>
      <c r="AB53" s="95">
        <v>5124300</v>
      </c>
      <c r="AC53" s="10">
        <v>98.16</v>
      </c>
      <c r="AD53" s="2">
        <f t="shared" si="1"/>
        <v>1.0100000000000051</v>
      </c>
      <c r="AE53" s="138">
        <f t="shared" si="2"/>
        <v>7.1363033948412813E-4</v>
      </c>
    </row>
    <row r="54" spans="15:31" x14ac:dyDescent="0.25">
      <c r="O54" s="83">
        <v>0.97</v>
      </c>
      <c r="P54" s="83">
        <f t="shared" si="6"/>
        <v>94.419799999999995</v>
      </c>
      <c r="T54" s="93" t="s">
        <v>111</v>
      </c>
      <c r="U54" s="90">
        <v>7237560</v>
      </c>
      <c r="W54" s="133">
        <v>42457</v>
      </c>
      <c r="X54" s="10">
        <v>97.5</v>
      </c>
      <c r="Y54" s="10">
        <v>98.46</v>
      </c>
      <c r="Z54" s="10">
        <v>97.45</v>
      </c>
      <c r="AA54" s="10">
        <v>98.09</v>
      </c>
      <c r="AB54" s="95">
        <v>5297100</v>
      </c>
      <c r="AC54" s="10">
        <v>98.09</v>
      </c>
      <c r="AD54" s="2">
        <f t="shared" si="1"/>
        <v>1.0099999999999909</v>
      </c>
      <c r="AE54" s="138">
        <f t="shared" si="2"/>
        <v>8.9487759720223714E-3</v>
      </c>
    </row>
    <row r="55" spans="15:31" x14ac:dyDescent="0.25">
      <c r="O55" s="83">
        <v>0.96</v>
      </c>
      <c r="P55" s="83">
        <f t="shared" si="6"/>
        <v>93.446399999999997</v>
      </c>
      <c r="T55" s="93" t="s">
        <v>109</v>
      </c>
      <c r="U55" s="88" t="s">
        <v>423</v>
      </c>
      <c r="W55" s="133">
        <v>42453</v>
      </c>
      <c r="X55" s="10">
        <v>96.55</v>
      </c>
      <c r="Y55" s="10">
        <v>97.49</v>
      </c>
      <c r="Z55" s="10">
        <v>96.3</v>
      </c>
      <c r="AA55" s="10">
        <v>97.22</v>
      </c>
      <c r="AB55" s="95">
        <v>5547400</v>
      </c>
      <c r="AC55" s="10">
        <v>97.22</v>
      </c>
      <c r="AD55" s="2">
        <f t="shared" si="1"/>
        <v>1.1899999999999977</v>
      </c>
      <c r="AE55" s="138">
        <f t="shared" si="2"/>
        <v>4.0276773727150328E-3</v>
      </c>
    </row>
    <row r="56" spans="15:31" x14ac:dyDescent="0.25">
      <c r="O56" s="83">
        <v>0.95</v>
      </c>
      <c r="P56" s="83">
        <f t="shared" si="6"/>
        <v>92.472999999999999</v>
      </c>
      <c r="T56" s="93" t="s">
        <v>112</v>
      </c>
      <c r="U56" s="88">
        <v>18.02</v>
      </c>
      <c r="W56" s="133">
        <v>42452</v>
      </c>
      <c r="X56" s="10">
        <v>97.72</v>
      </c>
      <c r="Y56" s="10">
        <v>97.85</v>
      </c>
      <c r="Z56" s="10">
        <v>96.75</v>
      </c>
      <c r="AA56" s="10">
        <v>96.83</v>
      </c>
      <c r="AB56" s="95">
        <v>5466600</v>
      </c>
      <c r="AC56" s="10">
        <v>96.83</v>
      </c>
      <c r="AD56" s="2">
        <f t="shared" si="1"/>
        <v>1.0999999999999943</v>
      </c>
      <c r="AE56" s="138">
        <f t="shared" si="2"/>
        <v>-7.6860012297601532E-3</v>
      </c>
    </row>
    <row r="57" spans="15:31" x14ac:dyDescent="0.25">
      <c r="O57" s="83">
        <v>0.94</v>
      </c>
      <c r="P57" s="83">
        <f t="shared" si="6"/>
        <v>91.499600000000001</v>
      </c>
      <c r="T57" s="93" t="s">
        <v>113</v>
      </c>
      <c r="U57" s="88">
        <v>5.43</v>
      </c>
      <c r="W57" s="133">
        <v>42451</v>
      </c>
      <c r="X57" s="10">
        <v>97.59</v>
      </c>
      <c r="Y57" s="10">
        <v>98.32</v>
      </c>
      <c r="Z57" s="10">
        <v>97.44</v>
      </c>
      <c r="AA57" s="10">
        <v>97.58</v>
      </c>
      <c r="AB57" s="95">
        <v>6418700</v>
      </c>
      <c r="AC57" s="10">
        <v>97.58</v>
      </c>
      <c r="AD57" s="2">
        <f t="shared" si="1"/>
        <v>0.87999999999999545</v>
      </c>
      <c r="AE57" s="138">
        <f t="shared" si="2"/>
        <v>-8.9376396506194444E-3</v>
      </c>
    </row>
    <row r="58" spans="15:31" x14ac:dyDescent="0.25">
      <c r="O58" s="83">
        <v>0.93</v>
      </c>
      <c r="P58" s="83">
        <f t="shared" si="6"/>
        <v>90.526200000000003</v>
      </c>
      <c r="T58" s="93" t="s">
        <v>110</v>
      </c>
      <c r="U58" s="88" t="s">
        <v>325</v>
      </c>
      <c r="W58" s="133">
        <v>42450</v>
      </c>
      <c r="X58" s="10">
        <v>98.92</v>
      </c>
      <c r="Y58" s="10">
        <v>99.12</v>
      </c>
      <c r="Z58" s="10">
        <v>97.7</v>
      </c>
      <c r="AA58" s="10">
        <v>98.46</v>
      </c>
      <c r="AB58" s="95">
        <v>7039800</v>
      </c>
      <c r="AC58" s="10">
        <v>98.46</v>
      </c>
      <c r="AD58" s="2">
        <f t="shared" si="1"/>
        <v>1.4200000000000017</v>
      </c>
      <c r="AE58" s="138">
        <f t="shared" si="2"/>
        <v>-7.4596774193549376E-3</v>
      </c>
    </row>
    <row r="59" spans="15:31" x14ac:dyDescent="0.25">
      <c r="O59" s="83">
        <v>0.92</v>
      </c>
      <c r="P59" s="83">
        <f t="shared" si="6"/>
        <v>89.552800000000005</v>
      </c>
      <c r="W59" s="133">
        <v>42447</v>
      </c>
      <c r="X59" s="10">
        <v>99.98</v>
      </c>
      <c r="Y59" s="10">
        <v>100.15</v>
      </c>
      <c r="Z59" s="10">
        <v>98.96</v>
      </c>
      <c r="AA59" s="10">
        <v>99.2</v>
      </c>
      <c r="AB59" s="95">
        <v>10073800</v>
      </c>
      <c r="AC59" s="10">
        <v>99.2</v>
      </c>
      <c r="AD59" s="2">
        <f t="shared" si="1"/>
        <v>1.1900000000000119</v>
      </c>
      <c r="AE59" s="138">
        <f t="shared" si="2"/>
        <v>-4.0160642570280514E-3</v>
      </c>
    </row>
    <row r="60" spans="15:31" x14ac:dyDescent="0.25">
      <c r="O60" s="83">
        <v>0.91</v>
      </c>
      <c r="P60" s="83">
        <f t="shared" si="6"/>
        <v>88.579400000000007</v>
      </c>
      <c r="W60" s="133">
        <v>42446</v>
      </c>
      <c r="X60" s="10">
        <v>98.28</v>
      </c>
      <c r="Y60" s="10">
        <v>99.91</v>
      </c>
      <c r="Z60" s="10">
        <v>98.28</v>
      </c>
      <c r="AA60" s="10">
        <v>99.6</v>
      </c>
      <c r="AB60" s="95">
        <v>6372900</v>
      </c>
      <c r="AC60" s="10">
        <v>99.6</v>
      </c>
      <c r="AD60" s="2">
        <f t="shared" si="1"/>
        <v>1.6299999999999955</v>
      </c>
      <c r="AE60" s="138">
        <f t="shared" si="2"/>
        <v>1.1783827712312123E-2</v>
      </c>
    </row>
    <row r="61" spans="15:31" x14ac:dyDescent="0.25">
      <c r="O61" s="83">
        <v>0.9</v>
      </c>
      <c r="P61" s="83">
        <f t="shared" si="6"/>
        <v>87.606000000000009</v>
      </c>
      <c r="W61" s="133">
        <v>42445</v>
      </c>
      <c r="X61" s="10">
        <v>98.16</v>
      </c>
      <c r="Y61" s="10">
        <v>99.08</v>
      </c>
      <c r="Z61" s="10">
        <v>97.47</v>
      </c>
      <c r="AA61" s="10">
        <v>98.44</v>
      </c>
      <c r="AB61" s="95">
        <v>5997600</v>
      </c>
      <c r="AC61" s="10">
        <v>98.44</v>
      </c>
      <c r="AD61" s="2">
        <f t="shared" si="1"/>
        <v>1.6099999999999994</v>
      </c>
      <c r="AE61" s="138">
        <f t="shared" si="2"/>
        <v>2.0358306188925646E-3</v>
      </c>
    </row>
    <row r="62" spans="15:31" x14ac:dyDescent="0.25">
      <c r="W62" s="133">
        <v>42444</v>
      </c>
      <c r="X62" s="10">
        <v>98.02</v>
      </c>
      <c r="Y62" s="10">
        <v>98.33</v>
      </c>
      <c r="Z62" s="10">
        <v>97.39</v>
      </c>
      <c r="AA62" s="10">
        <v>98.24</v>
      </c>
      <c r="AB62" s="95">
        <v>5895600</v>
      </c>
      <c r="AC62" s="10">
        <v>98.24</v>
      </c>
      <c r="AD62" s="2">
        <f t="shared" si="1"/>
        <v>0.93999999999999773</v>
      </c>
      <c r="AE62" s="138">
        <f t="shared" si="2"/>
        <v>-5.7686468980873151E-3</v>
      </c>
    </row>
    <row r="63" spans="15:31" x14ac:dyDescent="0.25">
      <c r="W63" s="133">
        <v>42443</v>
      </c>
      <c r="X63" s="10">
        <v>97.94</v>
      </c>
      <c r="Y63" s="10">
        <v>99.22</v>
      </c>
      <c r="Z63" s="10">
        <v>97.84</v>
      </c>
      <c r="AA63" s="10">
        <v>98.81</v>
      </c>
      <c r="AB63" s="95">
        <v>6157400</v>
      </c>
      <c r="AC63" s="10">
        <v>98.81</v>
      </c>
      <c r="AD63" s="2">
        <f t="shared" si="1"/>
        <v>1.3799999999999955</v>
      </c>
      <c r="AE63" s="138">
        <f t="shared" si="2"/>
        <v>8.8829895854605212E-3</v>
      </c>
    </row>
    <row r="64" spans="15:31" x14ac:dyDescent="0.25">
      <c r="W64" s="133">
        <v>42440</v>
      </c>
      <c r="X64" s="10">
        <v>97.57</v>
      </c>
      <c r="Y64" s="10">
        <v>98.35</v>
      </c>
      <c r="Z64" s="10">
        <v>97.54</v>
      </c>
      <c r="AA64" s="10">
        <v>97.94</v>
      </c>
      <c r="AB64" s="95">
        <v>5560600</v>
      </c>
      <c r="AC64" s="10">
        <v>97.94</v>
      </c>
      <c r="AD64" s="2">
        <f t="shared" si="1"/>
        <v>0.80999999999998806</v>
      </c>
      <c r="AE64" s="138">
        <f t="shared" si="2"/>
        <v>9.27452596867262E-3</v>
      </c>
    </row>
    <row r="65" spans="23:31" x14ac:dyDescent="0.25">
      <c r="W65" s="133">
        <v>42439</v>
      </c>
      <c r="X65" s="10">
        <v>97.94</v>
      </c>
      <c r="Y65" s="10">
        <v>98.42</v>
      </c>
      <c r="Z65" s="10">
        <v>95.87</v>
      </c>
      <c r="AA65" s="10">
        <v>97.04</v>
      </c>
      <c r="AB65" s="95">
        <v>5417500</v>
      </c>
      <c r="AC65" s="10">
        <v>97.04</v>
      </c>
      <c r="AD65" s="2">
        <f t="shared" si="1"/>
        <v>2.5499999999999972</v>
      </c>
      <c r="AE65" s="138">
        <f t="shared" si="2"/>
        <v>-6.3485562154412811E-3</v>
      </c>
    </row>
    <row r="66" spans="23:31" x14ac:dyDescent="0.25">
      <c r="W66" s="133">
        <v>42438</v>
      </c>
      <c r="X66" s="10">
        <v>98</v>
      </c>
      <c r="Y66" s="10">
        <v>98.24</v>
      </c>
      <c r="Z66" s="10">
        <v>96.81</v>
      </c>
      <c r="AA66" s="10">
        <v>97.66</v>
      </c>
      <c r="AB66" s="95">
        <v>7009200</v>
      </c>
      <c r="AC66" s="10">
        <v>97.66</v>
      </c>
      <c r="AD66" s="2">
        <f t="shared" si="1"/>
        <v>1.4299999999999926</v>
      </c>
      <c r="AE66" s="138">
        <f t="shared" si="2"/>
        <v>-1.6356573297893195E-3</v>
      </c>
    </row>
    <row r="67" spans="23:31" x14ac:dyDescent="0.25">
      <c r="W67" s="133">
        <v>42437</v>
      </c>
      <c r="X67" s="10">
        <v>98.93</v>
      </c>
      <c r="Y67" s="10">
        <v>98.98</v>
      </c>
      <c r="Z67" s="10">
        <v>97.6</v>
      </c>
      <c r="AA67" s="10">
        <v>97.82</v>
      </c>
      <c r="AB67" s="95">
        <v>6156700</v>
      </c>
      <c r="AC67" s="10">
        <v>97.82</v>
      </c>
      <c r="AD67" s="2">
        <f>Y67-Z67</f>
        <v>1.3800000000000097</v>
      </c>
      <c r="AE67" s="138" t="e">
        <f>AC67/#REF!-1</f>
        <v>#REF!</v>
      </c>
    </row>
    <row r="68" spans="23:31" x14ac:dyDescent="0.25">
      <c r="W68" s="133" t="s">
        <v>123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93" t="s">
        <v>128</v>
      </c>
      <c r="AE1" s="93" t="s">
        <v>130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42530</v>
      </c>
      <c r="X2" s="9">
        <v>5.21</v>
      </c>
      <c r="Y2" s="9">
        <v>5.24</v>
      </c>
      <c r="Z2" s="9">
        <v>5.1100000000000003</v>
      </c>
      <c r="AA2" s="9">
        <v>5.12</v>
      </c>
      <c r="AB2" s="104">
        <v>10544000</v>
      </c>
      <c r="AC2" s="9">
        <v>5.12</v>
      </c>
      <c r="AD2" s="40">
        <f>Y2-Z2</f>
        <v>0.12999999999999989</v>
      </c>
      <c r="AE2" s="162">
        <f>AC2/AC3-1</f>
        <v>-1.5384615384615441E-2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5.1100000000000003</v>
      </c>
      <c r="T3" s="1"/>
      <c r="W3" s="110">
        <v>42529</v>
      </c>
      <c r="X3" s="9">
        <v>5.23</v>
      </c>
      <c r="Y3" s="9">
        <v>5.27</v>
      </c>
      <c r="Z3" s="9">
        <v>5.19</v>
      </c>
      <c r="AA3" s="9">
        <v>5.2</v>
      </c>
      <c r="AB3" s="104">
        <v>8944500</v>
      </c>
      <c r="AC3" s="9">
        <v>5.2</v>
      </c>
      <c r="AD3" s="40">
        <f t="shared" ref="AD3:AD66" si="0">Y3-Z3</f>
        <v>7.9999999999999183E-2</v>
      </c>
      <c r="AE3" s="162">
        <f t="shared" ref="AE3:AE66" si="1">AC3/AC4-1</f>
        <v>-1.9193857965450478E-3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5.1100000000000003</v>
      </c>
      <c r="T4" s="163"/>
      <c r="W4" s="110">
        <v>42528</v>
      </c>
      <c r="X4" s="9">
        <v>5.22</v>
      </c>
      <c r="Y4" s="9">
        <v>5.27</v>
      </c>
      <c r="Z4" s="9">
        <v>5.16</v>
      </c>
      <c r="AA4" s="9">
        <v>5.21</v>
      </c>
      <c r="AB4" s="104">
        <v>16625100</v>
      </c>
      <c r="AC4" s="9">
        <v>5.21</v>
      </c>
      <c r="AD4" s="40">
        <f t="shared" si="0"/>
        <v>0.10999999999999943</v>
      </c>
      <c r="AE4" s="162">
        <f t="shared" si="1"/>
        <v>3.8535645472059787E-3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42527</v>
      </c>
      <c r="X5" s="9">
        <v>5.24</v>
      </c>
      <c r="Y5" s="9">
        <v>5.3</v>
      </c>
      <c r="Z5" s="9">
        <v>5.17</v>
      </c>
      <c r="AA5" s="9">
        <v>5.19</v>
      </c>
      <c r="AB5" s="104">
        <v>15004900</v>
      </c>
      <c r="AC5" s="9">
        <v>5.19</v>
      </c>
      <c r="AD5" s="40">
        <f t="shared" si="0"/>
        <v>0.12999999999999989</v>
      </c>
      <c r="AE5" s="162">
        <f t="shared" si="1"/>
        <v>-7.6481835564053968E-3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42524</v>
      </c>
      <c r="X6" s="9">
        <v>5.07</v>
      </c>
      <c r="Y6" s="9">
        <v>5.24</v>
      </c>
      <c r="Z6" s="9">
        <v>5.07</v>
      </c>
      <c r="AA6" s="9">
        <v>5.23</v>
      </c>
      <c r="AB6" s="104">
        <v>9575300</v>
      </c>
      <c r="AC6" s="9">
        <v>5.23</v>
      </c>
      <c r="AD6" s="40">
        <f t="shared" si="0"/>
        <v>0.16999999999999993</v>
      </c>
      <c r="AE6" s="162">
        <f t="shared" si="1"/>
        <v>1.3565891472868241E-2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205</v>
      </c>
      <c r="Q7" s="2">
        <f>Q10+Q8</f>
        <v>434.93000000000029</v>
      </c>
      <c r="R7" s="196"/>
      <c r="W7" s="110">
        <v>42523</v>
      </c>
      <c r="X7" s="9">
        <v>5.08</v>
      </c>
      <c r="Y7" s="9">
        <v>5.17</v>
      </c>
      <c r="Z7" s="9">
        <v>5.0199999999999996</v>
      </c>
      <c r="AA7" s="9">
        <v>5.16</v>
      </c>
      <c r="AB7" s="104">
        <v>9540200</v>
      </c>
      <c r="AC7" s="9">
        <v>5.16</v>
      </c>
      <c r="AD7" s="40">
        <f t="shared" si="0"/>
        <v>0.15000000000000036</v>
      </c>
      <c r="AE7" s="162">
        <f t="shared" si="1"/>
        <v>1.7751479289940697E-2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210</v>
      </c>
      <c r="P8" s="34"/>
      <c r="Q8" s="2">
        <f>K18+M18-F18+Q2*Q4</f>
        <v>0</v>
      </c>
      <c r="W8" s="110">
        <v>42522</v>
      </c>
      <c r="X8" s="9">
        <v>5.14</v>
      </c>
      <c r="Y8" s="9">
        <v>5.2</v>
      </c>
      <c r="Z8" s="9">
        <v>5.0599999999999996</v>
      </c>
      <c r="AA8" s="9">
        <v>5.07</v>
      </c>
      <c r="AB8" s="104">
        <v>13850200</v>
      </c>
      <c r="AC8" s="9">
        <v>5.07</v>
      </c>
      <c r="AD8" s="40">
        <f t="shared" si="0"/>
        <v>0.14000000000000057</v>
      </c>
      <c r="AE8" s="162">
        <f t="shared" si="1"/>
        <v>-1.9342359767891559E-2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282</v>
      </c>
      <c r="Q9" s="138">
        <f>IF(Q2=0, 0, Q8/Q6)</f>
        <v>0</v>
      </c>
      <c r="W9" s="110">
        <v>42521</v>
      </c>
      <c r="X9" s="9">
        <v>5.18</v>
      </c>
      <c r="Y9" s="9">
        <v>5.2</v>
      </c>
      <c r="Z9" s="9">
        <v>5.14</v>
      </c>
      <c r="AA9" s="9">
        <v>5.17</v>
      </c>
      <c r="AB9" s="104">
        <v>9960500</v>
      </c>
      <c r="AC9" s="9">
        <v>5.17</v>
      </c>
      <c r="AD9" s="40">
        <f t="shared" si="0"/>
        <v>6.0000000000000497E-2</v>
      </c>
      <c r="AE9" s="162">
        <f t="shared" si="1"/>
        <v>3.8834951456310218E-3</v>
      </c>
    </row>
    <row r="10" spans="1:31" x14ac:dyDescent="0.25">
      <c r="O10" s="11" t="s">
        <v>281</v>
      </c>
      <c r="P10" s="34"/>
      <c r="Q10" s="2">
        <f>M43</f>
        <v>434.93000000000029</v>
      </c>
      <c r="W10" s="110">
        <v>42517</v>
      </c>
      <c r="X10" s="9">
        <v>5.16</v>
      </c>
      <c r="Y10" s="9">
        <v>5.2</v>
      </c>
      <c r="Z10" s="9">
        <v>5.0999999999999996</v>
      </c>
      <c r="AA10" s="9">
        <v>5.15</v>
      </c>
      <c r="AB10" s="104">
        <v>6227100</v>
      </c>
      <c r="AC10" s="9">
        <v>5.15</v>
      </c>
      <c r="AD10" s="40">
        <f t="shared" si="0"/>
        <v>0.10000000000000053</v>
      </c>
      <c r="AE10" s="162">
        <f t="shared" si="1"/>
        <v>-1.9379844961240345E-3</v>
      </c>
    </row>
    <row r="11" spans="1:31" x14ac:dyDescent="0.25">
      <c r="O11" s="11" t="s">
        <v>197</v>
      </c>
      <c r="P11" s="34"/>
      <c r="Q11" s="138">
        <f>VALUE(TRIM(CLEAN(MID(U58, FIND("(", U58)+1, 5))))</f>
        <v>8.09E-2</v>
      </c>
      <c r="W11" s="110">
        <v>42516</v>
      </c>
      <c r="X11" s="9">
        <v>5.22</v>
      </c>
      <c r="Y11" s="9">
        <v>5.28</v>
      </c>
      <c r="Z11" s="9">
        <v>5.15</v>
      </c>
      <c r="AA11" s="9">
        <v>5.16</v>
      </c>
      <c r="AB11" s="104">
        <v>8484300</v>
      </c>
      <c r="AC11" s="9">
        <v>5.16</v>
      </c>
      <c r="AD11" s="40">
        <f t="shared" si="0"/>
        <v>0.12999999999999989</v>
      </c>
      <c r="AE11" s="162">
        <f t="shared" si="1"/>
        <v>-1.1494252873563093E-2</v>
      </c>
    </row>
    <row r="12" spans="1:31" x14ac:dyDescent="0.25">
      <c r="W12" s="110">
        <v>42515</v>
      </c>
      <c r="X12" s="9">
        <v>5.12</v>
      </c>
      <c r="Y12" s="9">
        <v>5.24</v>
      </c>
      <c r="Z12" s="9">
        <v>5.0999999999999996</v>
      </c>
      <c r="AA12" s="9">
        <v>5.22</v>
      </c>
      <c r="AB12" s="104">
        <v>10657200</v>
      </c>
      <c r="AC12" s="9">
        <v>5.22</v>
      </c>
      <c r="AD12" s="40">
        <f t="shared" si="0"/>
        <v>0.14000000000000057</v>
      </c>
      <c r="AE12" s="162">
        <f t="shared" si="1"/>
        <v>2.5540275049115824E-2</v>
      </c>
    </row>
    <row r="13" spans="1:31" x14ac:dyDescent="0.25">
      <c r="W13" s="110">
        <v>42514</v>
      </c>
      <c r="X13" s="9">
        <v>4.9400000000000004</v>
      </c>
      <c r="Y13" s="9">
        <v>5.12</v>
      </c>
      <c r="Z13" s="9">
        <v>4.91</v>
      </c>
      <c r="AA13" s="9">
        <v>5.09</v>
      </c>
      <c r="AB13" s="104">
        <v>14852500</v>
      </c>
      <c r="AC13" s="9">
        <v>5.09</v>
      </c>
      <c r="AD13" s="40">
        <f t="shared" si="0"/>
        <v>0.20999999999999996</v>
      </c>
      <c r="AE13" s="162">
        <f t="shared" si="1"/>
        <v>4.0899795501022629E-2</v>
      </c>
    </row>
    <row r="14" spans="1:31" x14ac:dyDescent="0.25">
      <c r="W14" s="110">
        <v>42513</v>
      </c>
      <c r="X14" s="9">
        <v>4.99</v>
      </c>
      <c r="Y14" s="9">
        <v>5.04</v>
      </c>
      <c r="Z14" s="9">
        <v>4.8899999999999997</v>
      </c>
      <c r="AA14" s="9">
        <v>4.8899999999999997</v>
      </c>
      <c r="AB14" s="104">
        <v>16996500</v>
      </c>
      <c r="AC14" s="9">
        <v>4.8899999999999997</v>
      </c>
      <c r="AD14" s="40">
        <f t="shared" si="0"/>
        <v>0.15000000000000036</v>
      </c>
      <c r="AE14" s="162">
        <f t="shared" si="1"/>
        <v>-2.3952095808383311E-2</v>
      </c>
    </row>
    <row r="15" spans="1:31" x14ac:dyDescent="0.25">
      <c r="W15" s="110">
        <v>42510</v>
      </c>
      <c r="X15" s="9">
        <v>5</v>
      </c>
      <c r="Y15" s="9">
        <v>5.0199999999999996</v>
      </c>
      <c r="Z15" s="9">
        <v>4.95</v>
      </c>
      <c r="AA15" s="9">
        <v>5.01</v>
      </c>
      <c r="AB15" s="104">
        <v>11895300</v>
      </c>
      <c r="AC15" s="9">
        <v>5.01</v>
      </c>
      <c r="AD15" s="40">
        <f t="shared" si="0"/>
        <v>6.9999999999999396E-2</v>
      </c>
      <c r="AE15" s="162">
        <f t="shared" si="1"/>
        <v>1.0080645161290258E-2</v>
      </c>
    </row>
    <row r="16" spans="1:31" x14ac:dyDescent="0.25">
      <c r="W16" s="110">
        <v>42509</v>
      </c>
      <c r="X16" s="9">
        <v>5.01</v>
      </c>
      <c r="Y16" s="9">
        <v>5.0199999999999996</v>
      </c>
      <c r="Z16" s="9">
        <v>4.9000000000000004</v>
      </c>
      <c r="AA16" s="9">
        <v>4.96</v>
      </c>
      <c r="AB16" s="104">
        <v>16003700</v>
      </c>
      <c r="AC16" s="9">
        <v>4.96</v>
      </c>
      <c r="AD16" s="40">
        <f t="shared" si="0"/>
        <v>0.11999999999999922</v>
      </c>
      <c r="AE16" s="162">
        <f t="shared" si="1"/>
        <v>-1.1952191235059639E-2</v>
      </c>
    </row>
    <row r="17" spans="1:31" x14ac:dyDescent="0.25">
      <c r="H17" s="72"/>
      <c r="W17" s="110">
        <v>42508</v>
      </c>
      <c r="X17" s="9">
        <v>5.13</v>
      </c>
      <c r="Y17" s="9">
        <v>5.19</v>
      </c>
      <c r="Z17" s="9">
        <v>4.96</v>
      </c>
      <c r="AA17" s="9">
        <v>5.0199999999999996</v>
      </c>
      <c r="AB17" s="104">
        <v>17668300</v>
      </c>
      <c r="AC17" s="9">
        <v>5.0199999999999996</v>
      </c>
      <c r="AD17" s="40">
        <f t="shared" si="0"/>
        <v>0.23000000000000043</v>
      </c>
      <c r="AE17" s="162">
        <f t="shared" si="1"/>
        <v>-2.3346303501945553E-2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42507</v>
      </c>
      <c r="X18" s="9">
        <v>5.23</v>
      </c>
      <c r="Y18" s="9">
        <v>5.31</v>
      </c>
      <c r="Z18" s="9">
        <v>5.12</v>
      </c>
      <c r="AA18" s="9">
        <v>5.14</v>
      </c>
      <c r="AB18" s="104">
        <v>16089800</v>
      </c>
      <c r="AC18" s="9">
        <v>5.14</v>
      </c>
      <c r="AD18" s="40">
        <f t="shared" si="0"/>
        <v>0.1899999999999995</v>
      </c>
      <c r="AE18" s="162">
        <f t="shared" si="1"/>
        <v>-1.9083969465648942E-2</v>
      </c>
    </row>
    <row r="19" spans="1:31" x14ac:dyDescent="0.25">
      <c r="W19" s="110">
        <v>42506</v>
      </c>
      <c r="X19" s="9">
        <v>5.25</v>
      </c>
      <c r="Y19" s="9">
        <v>5.31</v>
      </c>
      <c r="Z19" s="9">
        <v>5.22</v>
      </c>
      <c r="AA19" s="9">
        <v>5.24</v>
      </c>
      <c r="AB19" s="104">
        <v>8994300</v>
      </c>
      <c r="AC19" s="9">
        <v>5.24</v>
      </c>
      <c r="AD19" s="40">
        <f t="shared" si="0"/>
        <v>8.9999999999999858E-2</v>
      </c>
      <c r="AE19" s="162">
        <f t="shared" si="1"/>
        <v>-3.8022813688212143E-3</v>
      </c>
    </row>
    <row r="20" spans="1:31" x14ac:dyDescent="0.25">
      <c r="W20" s="110">
        <v>42503</v>
      </c>
      <c r="X20" s="9">
        <v>5.34</v>
      </c>
      <c r="Y20" s="9">
        <v>5.36</v>
      </c>
      <c r="Z20" s="9">
        <v>5.26</v>
      </c>
      <c r="AA20" s="9">
        <v>5.26</v>
      </c>
      <c r="AB20" s="104">
        <v>6609900</v>
      </c>
      <c r="AC20" s="9">
        <v>5.26</v>
      </c>
      <c r="AD20" s="40">
        <f t="shared" si="0"/>
        <v>0.10000000000000053</v>
      </c>
      <c r="AE20" s="162">
        <f t="shared" si="1"/>
        <v>-1.3133208255159512E-2</v>
      </c>
    </row>
    <row r="21" spans="1:31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3" t="s">
        <v>65</v>
      </c>
      <c r="G21" s="240" t="s">
        <v>159</v>
      </c>
      <c r="H21" s="203" t="s">
        <v>89</v>
      </c>
      <c r="I21" s="240" t="s">
        <v>165</v>
      </c>
      <c r="W21" s="110">
        <v>42502</v>
      </c>
      <c r="X21" s="9">
        <v>5.39</v>
      </c>
      <c r="Y21" s="9">
        <v>5.42</v>
      </c>
      <c r="Z21" s="9">
        <v>5.3</v>
      </c>
      <c r="AA21" s="9">
        <v>5.33</v>
      </c>
      <c r="AB21" s="104">
        <v>7834600</v>
      </c>
      <c r="AC21" s="9">
        <v>5.33</v>
      </c>
      <c r="AD21" s="40">
        <f t="shared" si="0"/>
        <v>0.12000000000000011</v>
      </c>
      <c r="AE21" s="162">
        <f t="shared" si="1"/>
        <v>-1.2962962962963065E-2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42501</v>
      </c>
      <c r="X22" s="9">
        <v>5.43</v>
      </c>
      <c r="Y22" s="9">
        <v>5.53</v>
      </c>
      <c r="Z22" s="9">
        <v>5.36</v>
      </c>
      <c r="AA22" s="9">
        <v>5.4</v>
      </c>
      <c r="AB22" s="104">
        <v>15068300</v>
      </c>
      <c r="AC22" s="9">
        <v>5.4</v>
      </c>
      <c r="AD22" s="40">
        <f t="shared" si="0"/>
        <v>0.16999999999999993</v>
      </c>
      <c r="AE22" s="162">
        <f t="shared" si="1"/>
        <v>-5.5248618784529135E-3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42500</v>
      </c>
      <c r="X23" s="9">
        <v>5.27</v>
      </c>
      <c r="Y23" s="9">
        <v>5.44</v>
      </c>
      <c r="Z23" s="9">
        <v>5.25</v>
      </c>
      <c r="AA23" s="9">
        <v>5.43</v>
      </c>
      <c r="AB23" s="104">
        <v>10986600</v>
      </c>
      <c r="AC23" s="9">
        <v>5.43</v>
      </c>
      <c r="AD23" s="40">
        <f t="shared" si="0"/>
        <v>0.19000000000000039</v>
      </c>
      <c r="AE23" s="162">
        <f t="shared" si="1"/>
        <v>3.4285714285714253E-2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42499</v>
      </c>
      <c r="X24" s="9">
        <v>5.3</v>
      </c>
      <c r="Y24" s="9">
        <v>5.31</v>
      </c>
      <c r="Z24" s="9">
        <v>5.2</v>
      </c>
      <c r="AA24" s="9">
        <v>5.25</v>
      </c>
      <c r="AB24" s="104">
        <v>11305100</v>
      </c>
      <c r="AC24" s="9">
        <v>5.25</v>
      </c>
      <c r="AD24" s="40">
        <f t="shared" si="0"/>
        <v>0.10999999999999943</v>
      </c>
      <c r="AE24" s="162">
        <f t="shared" si="1"/>
        <v>-3.7950664136621182E-3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42496</v>
      </c>
      <c r="X25" s="9">
        <v>5.2</v>
      </c>
      <c r="Y25" s="9">
        <v>5.28</v>
      </c>
      <c r="Z25" s="9">
        <v>5.0999999999999996</v>
      </c>
      <c r="AA25" s="9">
        <v>5.27</v>
      </c>
      <c r="AB25" s="104">
        <v>11185100</v>
      </c>
      <c r="AC25" s="9">
        <v>5.27</v>
      </c>
      <c r="AD25" s="40">
        <f t="shared" si="0"/>
        <v>0.1800000000000006</v>
      </c>
      <c r="AE25" s="162">
        <f t="shared" si="1"/>
        <v>1.7374517374517451E-2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42495</v>
      </c>
      <c r="X26" s="9">
        <v>5.31</v>
      </c>
      <c r="Y26" s="9">
        <v>5.32</v>
      </c>
      <c r="Z26" s="9">
        <v>5.17</v>
      </c>
      <c r="AA26" s="9">
        <v>5.18</v>
      </c>
      <c r="AB26" s="104">
        <v>18055200</v>
      </c>
      <c r="AC26" s="9">
        <v>5.18</v>
      </c>
      <c r="AD26" s="40">
        <f t="shared" si="0"/>
        <v>0.15000000000000036</v>
      </c>
      <c r="AE26" s="162">
        <f t="shared" si="1"/>
        <v>-3.1775700934579376E-2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42494</v>
      </c>
      <c r="X27" s="9">
        <v>5.19</v>
      </c>
      <c r="Y27" s="9">
        <v>5.38</v>
      </c>
      <c r="Z27" s="9">
        <v>5.15</v>
      </c>
      <c r="AA27" s="9">
        <v>5.35</v>
      </c>
      <c r="AB27" s="104">
        <v>31808700</v>
      </c>
      <c r="AC27" s="9">
        <v>5.35</v>
      </c>
      <c r="AD27" s="40">
        <f t="shared" si="0"/>
        <v>0.22999999999999954</v>
      </c>
      <c r="AE27" s="162">
        <f t="shared" si="1"/>
        <v>2.4904214559386961E-2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42493</v>
      </c>
      <c r="X28" s="9">
        <v>5.46</v>
      </c>
      <c r="Y28" s="9">
        <v>5.47</v>
      </c>
      <c r="Z28" s="9">
        <v>5.07</v>
      </c>
      <c r="AA28" s="9">
        <v>5.22</v>
      </c>
      <c r="AB28" s="104">
        <v>49233600</v>
      </c>
      <c r="AC28" s="9">
        <v>5.22</v>
      </c>
      <c r="AD28" s="40">
        <f t="shared" si="0"/>
        <v>0.39999999999999947</v>
      </c>
      <c r="AE28" s="162">
        <f t="shared" si="1"/>
        <v>-4.0441176470588314E-2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42492</v>
      </c>
      <c r="X29" s="9">
        <v>5.57</v>
      </c>
      <c r="Y29" s="9">
        <v>5.58</v>
      </c>
      <c r="Z29" s="9">
        <v>5.38</v>
      </c>
      <c r="AA29" s="9">
        <v>5.44</v>
      </c>
      <c r="AB29" s="104">
        <v>41088600</v>
      </c>
      <c r="AC29" s="9">
        <v>5.44</v>
      </c>
      <c r="AD29" s="40">
        <f t="shared" si="0"/>
        <v>0.20000000000000018</v>
      </c>
      <c r="AE29" s="162">
        <f t="shared" si="1"/>
        <v>-2.1582733812949506E-2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42489</v>
      </c>
      <c r="X30" s="9">
        <v>5.54</v>
      </c>
      <c r="Y30" s="9">
        <v>5.56</v>
      </c>
      <c r="Z30" s="9">
        <v>5.41</v>
      </c>
      <c r="AA30" s="9">
        <v>5.56</v>
      </c>
      <c r="AB30" s="104">
        <v>17017900</v>
      </c>
      <c r="AC30" s="9">
        <v>5.56</v>
      </c>
      <c r="AD30" s="40">
        <f t="shared" si="0"/>
        <v>0.14999999999999947</v>
      </c>
      <c r="AE30" s="162">
        <f t="shared" si="1"/>
        <v>1.8018018018017834E-3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42488</v>
      </c>
      <c r="X31" s="9">
        <v>5.61</v>
      </c>
      <c r="Y31" s="9">
        <v>5.66</v>
      </c>
      <c r="Z31" s="9">
        <v>5.52</v>
      </c>
      <c r="AA31" s="9">
        <v>5.55</v>
      </c>
      <c r="AB31" s="104">
        <v>11447300</v>
      </c>
      <c r="AC31" s="9">
        <v>5.55</v>
      </c>
      <c r="AD31" s="40">
        <f t="shared" si="0"/>
        <v>0.14000000000000057</v>
      </c>
      <c r="AE31" s="162">
        <f t="shared" si="1"/>
        <v>-1.4209591474245165E-2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42487</v>
      </c>
      <c r="X32" s="9">
        <v>5.62</v>
      </c>
      <c r="Y32" s="9">
        <v>5.7</v>
      </c>
      <c r="Z32" s="9">
        <v>5.54</v>
      </c>
      <c r="AA32" s="9">
        <v>5.63</v>
      </c>
      <c r="AB32" s="104">
        <v>9895200</v>
      </c>
      <c r="AC32" s="9">
        <v>5.63</v>
      </c>
      <c r="AD32" s="40">
        <f t="shared" si="0"/>
        <v>0.16000000000000014</v>
      </c>
      <c r="AE32" s="162">
        <f t="shared" si="1"/>
        <v>3.5650623885916666E-3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42486</v>
      </c>
      <c r="X33" s="9">
        <v>5.58</v>
      </c>
      <c r="Y33" s="9">
        <v>5.62</v>
      </c>
      <c r="Z33" s="9">
        <v>5.55</v>
      </c>
      <c r="AA33" s="9">
        <v>5.61</v>
      </c>
      <c r="AB33" s="104">
        <v>8747300</v>
      </c>
      <c r="AC33" s="9">
        <v>5.61</v>
      </c>
      <c r="AD33" s="40">
        <f t="shared" si="0"/>
        <v>7.0000000000000284E-2</v>
      </c>
      <c r="AE33" s="162">
        <f t="shared" si="1"/>
        <v>1.0810810810810922E-2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42485</v>
      </c>
      <c r="X34" s="9">
        <v>5.61</v>
      </c>
      <c r="Y34" s="9">
        <v>5.64</v>
      </c>
      <c r="Z34" s="9">
        <v>5.51</v>
      </c>
      <c r="AA34" s="9">
        <v>5.55</v>
      </c>
      <c r="AB34" s="104">
        <v>7948800</v>
      </c>
      <c r="AC34" s="9">
        <v>5.55</v>
      </c>
      <c r="AD34" s="40">
        <f t="shared" si="0"/>
        <v>0.12999999999999989</v>
      </c>
      <c r="AE34" s="162">
        <f t="shared" si="1"/>
        <v>-1.4209591474245165E-2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42482</v>
      </c>
      <c r="X35" s="9">
        <v>5.54</v>
      </c>
      <c r="Y35" s="9">
        <v>5.63</v>
      </c>
      <c r="Z35" s="9">
        <v>5.49</v>
      </c>
      <c r="AA35" s="9">
        <v>5.63</v>
      </c>
      <c r="AB35" s="104">
        <v>20710600</v>
      </c>
      <c r="AC35" s="9">
        <v>5.63</v>
      </c>
      <c r="AD35" s="40">
        <f t="shared" si="0"/>
        <v>0.13999999999999968</v>
      </c>
      <c r="AE35" s="162">
        <f t="shared" si="1"/>
        <v>1.4414414414414489E-2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42481</v>
      </c>
      <c r="X36" s="9">
        <v>5.63</v>
      </c>
      <c r="Y36" s="9">
        <v>5.71</v>
      </c>
      <c r="Z36" s="9">
        <v>5.52</v>
      </c>
      <c r="AA36" s="9">
        <v>5.55</v>
      </c>
      <c r="AB36" s="104">
        <v>17443500</v>
      </c>
      <c r="AC36" s="9">
        <v>5.55</v>
      </c>
      <c r="AD36" s="40">
        <f t="shared" si="0"/>
        <v>0.19000000000000039</v>
      </c>
      <c r="AE36" s="162">
        <f t="shared" si="1"/>
        <v>-1.4209591474245165E-2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42480</v>
      </c>
      <c r="X37" s="9">
        <v>5.68</v>
      </c>
      <c r="Y37" s="9">
        <v>5.75</v>
      </c>
      <c r="Z37" s="9">
        <v>5.61</v>
      </c>
      <c r="AA37" s="9">
        <v>5.63</v>
      </c>
      <c r="AB37" s="104">
        <v>26278300</v>
      </c>
      <c r="AC37" s="9">
        <v>5.63</v>
      </c>
      <c r="AD37" s="40">
        <f t="shared" si="0"/>
        <v>0.13999999999999968</v>
      </c>
      <c r="AE37" s="162">
        <f t="shared" si="1"/>
        <v>-8.8028169014083835E-3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42479</v>
      </c>
      <c r="X38" s="9">
        <v>5.46</v>
      </c>
      <c r="Y38" s="9">
        <v>5.68</v>
      </c>
      <c r="Z38" s="9">
        <v>5.46</v>
      </c>
      <c r="AA38" s="9">
        <v>5.68</v>
      </c>
      <c r="AB38" s="104">
        <v>16707500</v>
      </c>
      <c r="AC38" s="9">
        <v>5.68</v>
      </c>
      <c r="AD38" s="40">
        <f t="shared" si="0"/>
        <v>0.21999999999999975</v>
      </c>
      <c r="AE38" s="162">
        <f t="shared" si="1"/>
        <v>4.029304029304015E-2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42478</v>
      </c>
      <c r="X39" s="9">
        <v>5.39</v>
      </c>
      <c r="Y39" s="9">
        <v>5.49</v>
      </c>
      <c r="Z39" s="9">
        <v>5.36</v>
      </c>
      <c r="AA39" s="9">
        <v>5.46</v>
      </c>
      <c r="AB39" s="104">
        <v>15786900</v>
      </c>
      <c r="AC39" s="9">
        <v>5.46</v>
      </c>
      <c r="AD39" s="40">
        <f t="shared" si="0"/>
        <v>0.12999999999999989</v>
      </c>
      <c r="AE39" s="162">
        <f t="shared" si="1"/>
        <v>9.2421441774490631E-3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0" t="s">
        <v>78</v>
      </c>
      <c r="P40" s="470"/>
      <c r="W40" s="110">
        <v>42475</v>
      </c>
      <c r="X40" s="9">
        <v>5.36</v>
      </c>
      <c r="Y40" s="9">
        <v>5.42</v>
      </c>
      <c r="Z40" s="9">
        <v>5.34</v>
      </c>
      <c r="AA40" s="9">
        <v>5.41</v>
      </c>
      <c r="AB40" s="104">
        <v>11067400</v>
      </c>
      <c r="AC40" s="9">
        <v>5.41</v>
      </c>
      <c r="AD40" s="40">
        <f t="shared" si="0"/>
        <v>8.0000000000000071E-2</v>
      </c>
      <c r="AE40" s="162">
        <f t="shared" si="1"/>
        <v>5.5762081784387352E-3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5.6210000000000004</v>
      </c>
      <c r="Q41" s="2"/>
      <c r="W41" s="110">
        <v>42474</v>
      </c>
      <c r="X41" s="9">
        <v>5.38</v>
      </c>
      <c r="Y41" s="9">
        <v>5.41</v>
      </c>
      <c r="Z41" s="9">
        <v>5.32</v>
      </c>
      <c r="AA41" s="9">
        <v>5.38</v>
      </c>
      <c r="AB41" s="104">
        <v>9092400</v>
      </c>
      <c r="AC41" s="9">
        <v>5.38</v>
      </c>
      <c r="AD41" s="40">
        <f t="shared" si="0"/>
        <v>8.9999999999999858E-2</v>
      </c>
      <c r="AE41" s="162">
        <f t="shared" si="1"/>
        <v>3.7313432835819338E-3</v>
      </c>
    </row>
    <row r="42" spans="1:31" ht="20.25" thickBot="1" x14ac:dyDescent="0.35">
      <c r="O42" s="83">
        <v>1.0900000000000001</v>
      </c>
      <c r="P42" s="83">
        <f t="shared" ref="P42:P61" si="5">O42*$Q$4</f>
        <v>5.5699000000000005</v>
      </c>
      <c r="Q42" s="2"/>
      <c r="T42" s="91" t="s">
        <v>114</v>
      </c>
      <c r="W42" s="110">
        <v>42473</v>
      </c>
      <c r="X42" s="9">
        <v>5.37</v>
      </c>
      <c r="Y42" s="9">
        <v>5.37</v>
      </c>
      <c r="Z42" s="9">
        <v>5.26</v>
      </c>
      <c r="AA42" s="9">
        <v>5.36</v>
      </c>
      <c r="AB42" s="104">
        <v>24201500</v>
      </c>
      <c r="AC42" s="9">
        <v>5.36</v>
      </c>
      <c r="AD42" s="40">
        <f t="shared" si="0"/>
        <v>0.11000000000000032</v>
      </c>
      <c r="AE42" s="162">
        <f t="shared" si="1"/>
        <v>3.7453183520599342E-3</v>
      </c>
    </row>
    <row r="43" spans="1:31" ht="15.75" thickTop="1" x14ac:dyDescent="0.25">
      <c r="L43" t="s">
        <v>281</v>
      </c>
      <c r="M43" s="2">
        <f>K61+M61-F61</f>
        <v>434.93000000000029</v>
      </c>
      <c r="O43" s="83">
        <v>1.08</v>
      </c>
      <c r="P43" s="83">
        <f t="shared" si="5"/>
        <v>5.5188000000000006</v>
      </c>
      <c r="Q43" s="2"/>
      <c r="T43" s="128" t="s">
        <v>99</v>
      </c>
      <c r="U43" s="98">
        <v>5.2</v>
      </c>
      <c r="W43" s="110">
        <v>42472</v>
      </c>
      <c r="X43" s="9">
        <v>5.27</v>
      </c>
      <c r="Y43" s="9">
        <v>5.4</v>
      </c>
      <c r="Z43" s="9">
        <v>5.21</v>
      </c>
      <c r="AA43" s="9">
        <v>5.34</v>
      </c>
      <c r="AB43" s="104">
        <v>13576700</v>
      </c>
      <c r="AC43" s="9">
        <v>5.34</v>
      </c>
      <c r="AD43" s="40">
        <f t="shared" si="0"/>
        <v>0.19000000000000039</v>
      </c>
      <c r="AE43" s="162">
        <f t="shared" si="1"/>
        <v>1.9083969465648831E-2</v>
      </c>
    </row>
    <row r="44" spans="1:31" x14ac:dyDescent="0.25">
      <c r="A44" s="419" t="s">
        <v>1</v>
      </c>
      <c r="B44" s="419" t="s">
        <v>2</v>
      </c>
      <c r="C44" s="419" t="s">
        <v>4</v>
      </c>
      <c r="D44" s="421" t="s">
        <v>5</v>
      </c>
      <c r="E44" s="421" t="s">
        <v>95</v>
      </c>
      <c r="F44" s="421" t="s">
        <v>60</v>
      </c>
      <c r="G44" s="419" t="s">
        <v>3</v>
      </c>
      <c r="H44" s="419" t="s">
        <v>6</v>
      </c>
      <c r="I44" s="421" t="s">
        <v>7</v>
      </c>
      <c r="J44" s="421" t="s">
        <v>96</v>
      </c>
      <c r="K44" s="421" t="s">
        <v>61</v>
      </c>
      <c r="L44" s="419" t="s">
        <v>37</v>
      </c>
      <c r="M44" s="419" t="s">
        <v>38</v>
      </c>
      <c r="O44" s="83">
        <v>1.07</v>
      </c>
      <c r="P44" s="83">
        <f t="shared" si="5"/>
        <v>5.4677000000000007</v>
      </c>
      <c r="Q44" s="2"/>
      <c r="T44" s="93" t="s">
        <v>100</v>
      </c>
      <c r="U44" s="88">
        <v>5.21</v>
      </c>
      <c r="W44" s="110">
        <v>42471</v>
      </c>
      <c r="X44" s="9">
        <v>5.25</v>
      </c>
      <c r="Y44" s="9">
        <v>5.3</v>
      </c>
      <c r="Z44" s="9">
        <v>5.18</v>
      </c>
      <c r="AA44" s="9">
        <v>5.24</v>
      </c>
      <c r="AB44" s="104">
        <v>15847100</v>
      </c>
      <c r="AC44" s="9">
        <v>5.24</v>
      </c>
      <c r="AD44" s="40">
        <f t="shared" si="0"/>
        <v>0.12000000000000011</v>
      </c>
      <c r="AE44" s="162">
        <f t="shared" si="1"/>
        <v>-1.9047619047618536E-3</v>
      </c>
    </row>
    <row r="45" spans="1:31" x14ac:dyDescent="0.25">
      <c r="A45" s="422" t="s">
        <v>9</v>
      </c>
      <c r="B45" s="412">
        <v>42356</v>
      </c>
      <c r="C45" s="413">
        <v>250</v>
      </c>
      <c r="D45" s="414">
        <v>4.45</v>
      </c>
      <c r="E45" s="414">
        <v>0</v>
      </c>
      <c r="F45" s="414">
        <f>C45*D45+E45</f>
        <v>1112.5</v>
      </c>
      <c r="G45" s="412">
        <v>42398</v>
      </c>
      <c r="H45" s="417">
        <v>250</v>
      </c>
      <c r="I45" s="414">
        <v>4.5199999999999996</v>
      </c>
      <c r="J45" s="414">
        <v>0.02</v>
      </c>
      <c r="K45" s="414">
        <f>H45*I45-J45</f>
        <v>1129.98</v>
      </c>
      <c r="L45" s="413"/>
      <c r="M45" s="413"/>
      <c r="O45" s="83">
        <v>1.06</v>
      </c>
      <c r="P45" s="83">
        <f t="shared" si="5"/>
        <v>5.4166000000000007</v>
      </c>
      <c r="Q45" s="2"/>
      <c r="T45" s="93" t="s">
        <v>101</v>
      </c>
      <c r="U45" s="88" t="s">
        <v>424</v>
      </c>
      <c r="W45" s="110">
        <v>42468</v>
      </c>
      <c r="X45" s="9">
        <v>5.4</v>
      </c>
      <c r="Y45" s="9">
        <v>5.41</v>
      </c>
      <c r="Z45" s="9">
        <v>5.23</v>
      </c>
      <c r="AA45" s="9">
        <v>5.25</v>
      </c>
      <c r="AB45" s="104">
        <v>18531300</v>
      </c>
      <c r="AC45" s="9">
        <v>5.25</v>
      </c>
      <c r="AD45" s="40">
        <f t="shared" si="0"/>
        <v>0.17999999999999972</v>
      </c>
      <c r="AE45" s="162">
        <f t="shared" si="1"/>
        <v>-1.6853932584269593E-2</v>
      </c>
    </row>
    <row r="46" spans="1:31" x14ac:dyDescent="0.25">
      <c r="A46" s="423"/>
      <c r="B46" s="412">
        <v>42382</v>
      </c>
      <c r="C46" s="413">
        <v>250</v>
      </c>
      <c r="D46" s="414">
        <v>4.25</v>
      </c>
      <c r="E46" s="414">
        <v>0</v>
      </c>
      <c r="F46" s="414">
        <f>C46*D46+E46</f>
        <v>1062.5</v>
      </c>
      <c r="G46" s="412">
        <v>42418</v>
      </c>
      <c r="H46" s="417">
        <v>250</v>
      </c>
      <c r="I46" s="414">
        <v>4.45</v>
      </c>
      <c r="J46" s="414">
        <v>0.02</v>
      </c>
      <c r="K46" s="414">
        <f>H46*I46-J46</f>
        <v>1112.48</v>
      </c>
      <c r="L46" s="413"/>
      <c r="M46" s="413"/>
      <c r="O46" s="83">
        <v>1.05</v>
      </c>
      <c r="P46" s="83">
        <f t="shared" si="5"/>
        <v>5.3655000000000008</v>
      </c>
      <c r="Q46" s="2"/>
      <c r="T46" s="93" t="s">
        <v>102</v>
      </c>
      <c r="U46" s="88" t="s">
        <v>425</v>
      </c>
      <c r="W46" s="110">
        <v>42467</v>
      </c>
      <c r="X46" s="9">
        <v>5.31</v>
      </c>
      <c r="Y46" s="9">
        <v>5.46</v>
      </c>
      <c r="Z46" s="9">
        <v>5.3</v>
      </c>
      <c r="AA46" s="9">
        <v>5.34</v>
      </c>
      <c r="AB46" s="104">
        <v>37836300</v>
      </c>
      <c r="AC46" s="9">
        <v>5.34</v>
      </c>
      <c r="AD46" s="40">
        <f t="shared" si="0"/>
        <v>0.16000000000000014</v>
      </c>
      <c r="AE46" s="162">
        <f t="shared" si="1"/>
        <v>-3.7313432835821558E-3</v>
      </c>
    </row>
    <row r="47" spans="1:31" x14ac:dyDescent="0.25">
      <c r="A47" s="413"/>
      <c r="B47" s="412">
        <v>42402</v>
      </c>
      <c r="C47" s="413">
        <v>250</v>
      </c>
      <c r="D47" s="414">
        <v>4.3600000000000003</v>
      </c>
      <c r="E47" s="414">
        <v>0</v>
      </c>
      <c r="F47" s="414">
        <f>C47*D47+E47</f>
        <v>1090</v>
      </c>
      <c r="G47" s="412">
        <v>42436</v>
      </c>
      <c r="H47" s="417">
        <v>250</v>
      </c>
      <c r="I47" s="414">
        <v>5.83</v>
      </c>
      <c r="J47" s="414">
        <v>0.03</v>
      </c>
      <c r="K47" s="414">
        <f>H47*I47-J47</f>
        <v>1457.47</v>
      </c>
      <c r="L47" s="413"/>
      <c r="M47" s="413"/>
      <c r="O47" s="83">
        <v>1.04</v>
      </c>
      <c r="P47" s="83">
        <f t="shared" si="5"/>
        <v>5.3144000000000009</v>
      </c>
      <c r="Q47" s="2"/>
      <c r="T47" s="93" t="s">
        <v>103</v>
      </c>
      <c r="U47" s="88">
        <v>6.07</v>
      </c>
      <c r="W47" s="110">
        <v>42466</v>
      </c>
      <c r="X47" s="9">
        <v>5.23</v>
      </c>
      <c r="Y47" s="9">
        <v>5.38</v>
      </c>
      <c r="Z47" s="9">
        <v>5.21</v>
      </c>
      <c r="AA47" s="9">
        <v>5.36</v>
      </c>
      <c r="AB47" s="104">
        <v>11480400</v>
      </c>
      <c r="AC47" s="9">
        <v>5.36</v>
      </c>
      <c r="AD47" s="40">
        <f t="shared" si="0"/>
        <v>0.16999999999999993</v>
      </c>
      <c r="AE47" s="162">
        <f t="shared" si="1"/>
        <v>2.4856596558317401E-2</v>
      </c>
    </row>
    <row r="48" spans="1:31" x14ac:dyDescent="0.25">
      <c r="A48" s="413"/>
      <c r="B48" s="412"/>
      <c r="C48" s="413"/>
      <c r="D48" s="414"/>
      <c r="E48" s="414"/>
      <c r="F48" s="414"/>
      <c r="G48" s="413"/>
      <c r="H48" s="417"/>
      <c r="I48" s="414"/>
      <c r="J48" s="414"/>
      <c r="K48" s="414"/>
      <c r="L48" s="413"/>
      <c r="M48" s="413"/>
      <c r="O48" s="83">
        <v>1.03</v>
      </c>
      <c r="P48" s="83">
        <f t="shared" si="5"/>
        <v>5.2633000000000001</v>
      </c>
      <c r="Q48" s="2"/>
      <c r="T48" s="93" t="s">
        <v>104</v>
      </c>
      <c r="U48" s="88">
        <v>0.67380600000000002</v>
      </c>
      <c r="W48" s="110">
        <v>42465</v>
      </c>
      <c r="X48" s="9">
        <v>5.4</v>
      </c>
      <c r="Y48" s="9">
        <v>5.43</v>
      </c>
      <c r="Z48" s="9">
        <v>5.22</v>
      </c>
      <c r="AA48" s="9">
        <v>5.23</v>
      </c>
      <c r="AB48" s="104">
        <v>14354800</v>
      </c>
      <c r="AC48" s="9">
        <v>5.23</v>
      </c>
      <c r="AD48" s="40">
        <f t="shared" si="0"/>
        <v>0.20999999999999996</v>
      </c>
      <c r="AE48" s="162">
        <f t="shared" si="1"/>
        <v>-3.5055350553505393E-2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7"/>
      <c r="I49" s="414"/>
      <c r="J49" s="414"/>
      <c r="K49" s="414"/>
      <c r="L49" s="413"/>
      <c r="M49" s="413"/>
      <c r="O49" s="83">
        <v>1.02</v>
      </c>
      <c r="P49" s="83">
        <f t="shared" si="5"/>
        <v>5.2122000000000002</v>
      </c>
      <c r="Q49" s="2"/>
      <c r="T49" s="93" t="s">
        <v>124</v>
      </c>
      <c r="U49" s="88" t="s">
        <v>268</v>
      </c>
      <c r="W49" s="110">
        <v>42464</v>
      </c>
      <c r="X49" s="9">
        <v>5.5</v>
      </c>
      <c r="Y49" s="9">
        <v>5.52</v>
      </c>
      <c r="Z49" s="9">
        <v>5.39</v>
      </c>
      <c r="AA49" s="9">
        <v>5.42</v>
      </c>
      <c r="AB49" s="104">
        <v>13072700</v>
      </c>
      <c r="AC49" s="9">
        <v>5.42</v>
      </c>
      <c r="AD49" s="40">
        <f t="shared" si="0"/>
        <v>0.12999999999999989</v>
      </c>
      <c r="AE49" s="162">
        <f t="shared" si="1"/>
        <v>-9.1407678244972423E-3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7"/>
      <c r="I50" s="414"/>
      <c r="J50" s="414"/>
      <c r="K50" s="414"/>
      <c r="L50" s="413"/>
      <c r="M50" s="413"/>
      <c r="O50" s="83">
        <v>1.01</v>
      </c>
      <c r="P50" s="83">
        <f t="shared" si="5"/>
        <v>5.1611000000000002</v>
      </c>
      <c r="Q50" s="2"/>
      <c r="T50" s="93"/>
      <c r="U50" s="88"/>
      <c r="W50" s="110">
        <v>42461</v>
      </c>
      <c r="X50" s="9">
        <v>5.55</v>
      </c>
      <c r="Y50" s="9">
        <v>5.59</v>
      </c>
      <c r="Z50" s="9">
        <v>5.41</v>
      </c>
      <c r="AA50" s="9">
        <v>5.47</v>
      </c>
      <c r="AB50" s="104">
        <v>17357000</v>
      </c>
      <c r="AC50" s="9">
        <v>5.47</v>
      </c>
      <c r="AD50" s="40">
        <f t="shared" si="0"/>
        <v>0.17999999999999972</v>
      </c>
      <c r="AE50" s="162">
        <f t="shared" si="1"/>
        <v>-2.146690518783545E-2</v>
      </c>
    </row>
    <row r="51" spans="1:31" x14ac:dyDescent="0.25">
      <c r="A51" s="413"/>
      <c r="B51" s="413"/>
      <c r="C51" s="413"/>
      <c r="D51" s="414"/>
      <c r="E51" s="414"/>
      <c r="F51" s="414"/>
      <c r="G51" s="413"/>
      <c r="H51" s="417"/>
      <c r="I51" s="414"/>
      <c r="J51" s="414"/>
      <c r="K51" s="414"/>
      <c r="L51" s="413"/>
      <c r="M51" s="413"/>
      <c r="O51" s="83">
        <v>1</v>
      </c>
      <c r="P51" s="83">
        <f t="shared" si="5"/>
        <v>5.1100000000000003</v>
      </c>
      <c r="Q51" s="2"/>
      <c r="T51" s="93" t="s">
        <v>106</v>
      </c>
      <c r="U51" s="88" t="s">
        <v>426</v>
      </c>
      <c r="W51" s="110">
        <v>42460</v>
      </c>
      <c r="X51" s="9">
        <v>5.66</v>
      </c>
      <c r="Y51" s="9">
        <v>5.72</v>
      </c>
      <c r="Z51" s="9">
        <v>5.59</v>
      </c>
      <c r="AA51" s="9">
        <v>5.59</v>
      </c>
      <c r="AB51" s="104">
        <v>23373000</v>
      </c>
      <c r="AC51" s="9">
        <v>5.59</v>
      </c>
      <c r="AD51" s="40">
        <f t="shared" si="0"/>
        <v>0.12999999999999989</v>
      </c>
      <c r="AE51" s="162">
        <f t="shared" si="1"/>
        <v>-7.1047957371225268E-3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7"/>
      <c r="I52" s="414"/>
      <c r="J52" s="414"/>
      <c r="K52" s="414"/>
      <c r="L52" s="413"/>
      <c r="M52" s="413"/>
      <c r="O52" s="83">
        <v>0.99</v>
      </c>
      <c r="P52" s="83">
        <f t="shared" si="5"/>
        <v>5.0589000000000004</v>
      </c>
      <c r="Q52" s="2"/>
      <c r="T52" s="93" t="s">
        <v>107</v>
      </c>
      <c r="U52" s="88" t="s">
        <v>273</v>
      </c>
      <c r="W52" s="110">
        <v>42459</v>
      </c>
      <c r="X52" s="9">
        <v>5.5</v>
      </c>
      <c r="Y52" s="9">
        <v>5.72</v>
      </c>
      <c r="Z52" s="9">
        <v>5.5</v>
      </c>
      <c r="AA52" s="9">
        <v>5.63</v>
      </c>
      <c r="AB52" s="104">
        <v>21818100</v>
      </c>
      <c r="AC52" s="9">
        <v>5.63</v>
      </c>
      <c r="AD52" s="40">
        <f t="shared" si="0"/>
        <v>0.21999999999999975</v>
      </c>
      <c r="AE52" s="162">
        <f t="shared" si="1"/>
        <v>2.9250457038391353E-2</v>
      </c>
    </row>
    <row r="53" spans="1:31" x14ac:dyDescent="0.25">
      <c r="A53" s="413"/>
      <c r="B53" s="413"/>
      <c r="C53" s="413"/>
      <c r="D53" s="414"/>
      <c r="E53" s="414"/>
      <c r="F53" s="414"/>
      <c r="G53" s="413"/>
      <c r="H53" s="413"/>
      <c r="I53" s="414"/>
      <c r="J53" s="414"/>
      <c r="K53" s="414"/>
      <c r="L53" s="413"/>
      <c r="M53" s="413"/>
      <c r="O53" s="83">
        <v>0.98</v>
      </c>
      <c r="P53" s="83">
        <f t="shared" si="5"/>
        <v>5.0078000000000005</v>
      </c>
      <c r="Q53" s="2"/>
      <c r="T53" s="93" t="s">
        <v>108</v>
      </c>
      <c r="U53" s="90">
        <v>10560874</v>
      </c>
      <c r="W53" s="110">
        <v>42458</v>
      </c>
      <c r="X53" s="9">
        <v>5.31</v>
      </c>
      <c r="Y53" s="9">
        <v>5.47</v>
      </c>
      <c r="Z53" s="9">
        <v>5.26</v>
      </c>
      <c r="AA53" s="9">
        <v>5.47</v>
      </c>
      <c r="AB53" s="104">
        <v>9588300</v>
      </c>
      <c r="AC53" s="9">
        <v>5.47</v>
      </c>
      <c r="AD53" s="40">
        <f t="shared" si="0"/>
        <v>0.20999999999999996</v>
      </c>
      <c r="AE53" s="162">
        <f t="shared" si="1"/>
        <v>3.2075471698113089E-2</v>
      </c>
    </row>
    <row r="54" spans="1:31" x14ac:dyDescent="0.25">
      <c r="A54" s="413"/>
      <c r="B54" s="413"/>
      <c r="C54" s="413"/>
      <c r="D54" s="414"/>
      <c r="E54" s="414"/>
      <c r="F54" s="414"/>
      <c r="G54" s="413"/>
      <c r="H54" s="413"/>
      <c r="I54" s="414"/>
      <c r="J54" s="414"/>
      <c r="K54" s="414"/>
      <c r="L54" s="413"/>
      <c r="M54" s="413"/>
      <c r="O54" s="83">
        <v>0.97</v>
      </c>
      <c r="P54" s="83">
        <f t="shared" si="5"/>
        <v>4.9567000000000005</v>
      </c>
      <c r="T54" s="93" t="s">
        <v>111</v>
      </c>
      <c r="U54" s="90">
        <v>15298900</v>
      </c>
      <c r="W54" s="110">
        <v>42457</v>
      </c>
      <c r="X54" s="9">
        <v>5.27</v>
      </c>
      <c r="Y54" s="9">
        <v>5.35</v>
      </c>
      <c r="Z54" s="9">
        <v>5.21</v>
      </c>
      <c r="AA54" s="9">
        <v>5.3</v>
      </c>
      <c r="AB54" s="104">
        <v>8216700</v>
      </c>
      <c r="AC54" s="9">
        <v>5.3</v>
      </c>
      <c r="AD54" s="40">
        <f t="shared" si="0"/>
        <v>0.13999999999999968</v>
      </c>
      <c r="AE54" s="162">
        <f t="shared" si="1"/>
        <v>5.6925996204935103E-3</v>
      </c>
    </row>
    <row r="55" spans="1:31" x14ac:dyDescent="0.25">
      <c r="A55" s="413"/>
      <c r="B55" s="413"/>
      <c r="C55" s="413"/>
      <c r="D55" s="414"/>
      <c r="E55" s="414"/>
      <c r="F55" s="414"/>
      <c r="G55" s="413"/>
      <c r="H55" s="413"/>
      <c r="I55" s="414"/>
      <c r="J55" s="414"/>
      <c r="K55" s="414"/>
      <c r="L55" s="413"/>
      <c r="M55" s="413"/>
      <c r="O55" s="83">
        <v>0.96</v>
      </c>
      <c r="P55" s="83">
        <f t="shared" si="5"/>
        <v>4.9055999999999997</v>
      </c>
      <c r="T55" s="93" t="s">
        <v>109</v>
      </c>
      <c r="U55" s="88" t="s">
        <v>427</v>
      </c>
      <c r="W55" s="110">
        <v>42453</v>
      </c>
      <c r="X55" s="9">
        <v>5.21</v>
      </c>
      <c r="Y55" s="9">
        <v>5.28</v>
      </c>
      <c r="Z55" s="9">
        <v>5.07</v>
      </c>
      <c r="AA55" s="9">
        <v>5.27</v>
      </c>
      <c r="AB55" s="104">
        <v>9460300</v>
      </c>
      <c r="AC55" s="9">
        <v>5.27</v>
      </c>
      <c r="AD55" s="40">
        <f t="shared" si="0"/>
        <v>0.20999999999999996</v>
      </c>
      <c r="AE55" s="162">
        <f t="shared" si="1"/>
        <v>1.1516314779270509E-2</v>
      </c>
    </row>
    <row r="56" spans="1:31" x14ac:dyDescent="0.25">
      <c r="A56" s="413"/>
      <c r="B56" s="413"/>
      <c r="C56" s="413"/>
      <c r="D56" s="414"/>
      <c r="E56" s="414"/>
      <c r="F56" s="414"/>
      <c r="G56" s="413"/>
      <c r="H56" s="413"/>
      <c r="I56" s="414"/>
      <c r="J56" s="414"/>
      <c r="K56" s="414"/>
      <c r="L56" s="413"/>
      <c r="M56" s="413"/>
      <c r="O56" s="83">
        <v>0.95</v>
      </c>
      <c r="P56" s="83">
        <f t="shared" si="5"/>
        <v>4.8544999999999998</v>
      </c>
      <c r="T56" s="93" t="s">
        <v>112</v>
      </c>
      <c r="U56" s="88" t="s">
        <v>131</v>
      </c>
      <c r="W56" s="110">
        <v>42452</v>
      </c>
      <c r="X56" s="9">
        <v>5.28</v>
      </c>
      <c r="Y56" s="9">
        <v>5.3</v>
      </c>
      <c r="Z56" s="9">
        <v>5.2</v>
      </c>
      <c r="AA56" s="9">
        <v>5.21</v>
      </c>
      <c r="AB56" s="104">
        <v>7363500</v>
      </c>
      <c r="AC56" s="9">
        <v>5.21</v>
      </c>
      <c r="AD56" s="40">
        <f t="shared" si="0"/>
        <v>9.9999999999999645E-2</v>
      </c>
      <c r="AE56" s="162">
        <f t="shared" si="1"/>
        <v>-1.883239171374762E-2</v>
      </c>
    </row>
    <row r="57" spans="1:31" x14ac:dyDescent="0.25">
      <c r="A57" s="413"/>
      <c r="B57" s="413"/>
      <c r="C57" s="413"/>
      <c r="D57" s="414"/>
      <c r="E57" s="414"/>
      <c r="F57" s="414"/>
      <c r="G57" s="413"/>
      <c r="H57" s="413"/>
      <c r="I57" s="414"/>
      <c r="J57" s="414"/>
      <c r="K57" s="414"/>
      <c r="L57" s="413"/>
      <c r="M57" s="413"/>
      <c r="O57" s="83">
        <v>0.94</v>
      </c>
      <c r="P57" s="83">
        <f t="shared" si="5"/>
        <v>4.8033999999999999</v>
      </c>
      <c r="T57" s="93" t="s">
        <v>113</v>
      </c>
      <c r="U57" s="88">
        <v>-0.45</v>
      </c>
      <c r="W57" s="110">
        <v>42451</v>
      </c>
      <c r="X57" s="9">
        <v>5.25</v>
      </c>
      <c r="Y57" s="9">
        <v>5.34</v>
      </c>
      <c r="Z57" s="9">
        <v>5.23</v>
      </c>
      <c r="AA57" s="9">
        <v>5.31</v>
      </c>
      <c r="AB57" s="104">
        <v>7021000</v>
      </c>
      <c r="AC57" s="9">
        <v>5.31</v>
      </c>
      <c r="AD57" s="40">
        <f t="shared" si="0"/>
        <v>0.10999999999999943</v>
      </c>
      <c r="AE57" s="162">
        <f t="shared" si="1"/>
        <v>7.5901328273244584E-3</v>
      </c>
    </row>
    <row r="58" spans="1:31" x14ac:dyDescent="0.25">
      <c r="A58" s="413"/>
      <c r="B58" s="413"/>
      <c r="C58" s="413"/>
      <c r="D58" s="414"/>
      <c r="E58" s="414"/>
      <c r="F58" s="414"/>
      <c r="G58" s="413"/>
      <c r="H58" s="413"/>
      <c r="I58" s="414"/>
      <c r="J58" s="414"/>
      <c r="K58" s="414"/>
      <c r="L58" s="413"/>
      <c r="M58" s="413"/>
      <c r="O58" s="83">
        <v>0.93</v>
      </c>
      <c r="P58" s="83">
        <f t="shared" si="5"/>
        <v>4.7523000000000009</v>
      </c>
      <c r="T58" s="93" t="s">
        <v>110</v>
      </c>
      <c r="U58" s="88" t="s">
        <v>428</v>
      </c>
      <c r="W58" s="110">
        <v>42450</v>
      </c>
      <c r="X58" s="9">
        <v>5.3</v>
      </c>
      <c r="Y58" s="9">
        <v>5.4</v>
      </c>
      <c r="Z58" s="9">
        <v>5.25</v>
      </c>
      <c r="AA58" s="9">
        <v>5.27</v>
      </c>
      <c r="AB58" s="104">
        <v>8376400</v>
      </c>
      <c r="AC58" s="9">
        <v>5.27</v>
      </c>
      <c r="AD58" s="40">
        <f t="shared" si="0"/>
        <v>0.15000000000000036</v>
      </c>
      <c r="AE58" s="162">
        <f t="shared" si="1"/>
        <v>-1.8939393939395588E-3</v>
      </c>
    </row>
    <row r="59" spans="1:31" x14ac:dyDescent="0.25">
      <c r="A59" s="413"/>
      <c r="B59" s="413"/>
      <c r="C59" s="413"/>
      <c r="D59" s="414"/>
      <c r="E59" s="414"/>
      <c r="F59" s="414"/>
      <c r="G59" s="413"/>
      <c r="H59" s="413"/>
      <c r="I59" s="414"/>
      <c r="J59" s="414"/>
      <c r="K59" s="414"/>
      <c r="L59" s="413"/>
      <c r="M59" s="413"/>
      <c r="O59" s="83">
        <v>0.92</v>
      </c>
      <c r="P59" s="83">
        <f t="shared" si="5"/>
        <v>4.7012000000000009</v>
      </c>
      <c r="W59" s="110">
        <v>42447</v>
      </c>
      <c r="X59" s="9">
        <v>5.25</v>
      </c>
      <c r="Y59" s="9">
        <v>5.36</v>
      </c>
      <c r="Z59" s="9">
        <v>5.25</v>
      </c>
      <c r="AA59" s="9">
        <v>5.28</v>
      </c>
      <c r="AB59" s="104">
        <v>17261400</v>
      </c>
      <c r="AC59" s="9">
        <v>5.28</v>
      </c>
      <c r="AD59" s="40">
        <f t="shared" si="0"/>
        <v>0.11000000000000032</v>
      </c>
      <c r="AE59" s="162">
        <f t="shared" si="1"/>
        <v>-1.890359168241873E-3</v>
      </c>
    </row>
    <row r="60" spans="1:31" x14ac:dyDescent="0.25">
      <c r="A60" s="413"/>
      <c r="B60" s="413"/>
      <c r="C60" s="413"/>
      <c r="D60" s="414"/>
      <c r="E60" s="414"/>
      <c r="F60" s="414"/>
      <c r="G60" s="413"/>
      <c r="H60" s="417"/>
      <c r="I60" s="414"/>
      <c r="J60" s="414"/>
      <c r="K60" s="414"/>
      <c r="L60" s="413"/>
      <c r="M60" s="413"/>
      <c r="O60" s="83">
        <v>0.91</v>
      </c>
      <c r="P60" s="83">
        <f t="shared" si="5"/>
        <v>4.6501000000000001</v>
      </c>
      <c r="W60" s="110">
        <v>42446</v>
      </c>
      <c r="X60" s="9">
        <v>5.35</v>
      </c>
      <c r="Y60" s="9">
        <v>5.37</v>
      </c>
      <c r="Z60" s="9">
        <v>5.26</v>
      </c>
      <c r="AA60" s="9">
        <v>5.29</v>
      </c>
      <c r="AB60" s="104">
        <v>20154800</v>
      </c>
      <c r="AC60" s="9">
        <v>5.29</v>
      </c>
      <c r="AD60" s="40">
        <f t="shared" si="0"/>
        <v>0.11000000000000032</v>
      </c>
      <c r="AE60" s="162">
        <f t="shared" si="1"/>
        <v>-9.3632958801497246E-3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4.5990000000000002</v>
      </c>
      <c r="W61" s="110">
        <v>42445</v>
      </c>
      <c r="X61" s="9">
        <v>5.12</v>
      </c>
      <c r="Y61" s="9">
        <v>5.36</v>
      </c>
      <c r="Z61" s="9">
        <v>5.05</v>
      </c>
      <c r="AA61" s="9">
        <v>5.34</v>
      </c>
      <c r="AB61" s="104">
        <v>16731300</v>
      </c>
      <c r="AC61" s="9">
        <v>5.34</v>
      </c>
      <c r="AD61" s="40">
        <f t="shared" si="0"/>
        <v>0.3100000000000005</v>
      </c>
      <c r="AE61" s="162">
        <f t="shared" si="1"/>
        <v>3.4883720930232398E-2</v>
      </c>
    </row>
    <row r="62" spans="1:31" x14ac:dyDescent="0.25">
      <c r="W62" s="110">
        <v>42444</v>
      </c>
      <c r="X62" s="9">
        <v>5.26</v>
      </c>
      <c r="Y62" s="9">
        <v>5.3</v>
      </c>
      <c r="Z62" s="9">
        <v>5.0199999999999996</v>
      </c>
      <c r="AA62" s="9">
        <v>5.16</v>
      </c>
      <c r="AB62" s="104">
        <v>18542600</v>
      </c>
      <c r="AC62" s="9">
        <v>5.16</v>
      </c>
      <c r="AD62" s="40">
        <f t="shared" si="0"/>
        <v>0.28000000000000025</v>
      </c>
      <c r="AE62" s="162">
        <f t="shared" si="1"/>
        <v>-3.3707865168539297E-2</v>
      </c>
    </row>
    <row r="63" spans="1:31" x14ac:dyDescent="0.25">
      <c r="W63" s="110">
        <v>42443</v>
      </c>
      <c r="X63" s="9">
        <v>5.29</v>
      </c>
      <c r="Y63" s="9">
        <v>5.39</v>
      </c>
      <c r="Z63" s="9">
        <v>5.25</v>
      </c>
      <c r="AA63" s="9">
        <v>5.34</v>
      </c>
      <c r="AB63" s="104">
        <v>11925700</v>
      </c>
      <c r="AC63" s="9">
        <v>5.34</v>
      </c>
      <c r="AD63" s="40">
        <f t="shared" si="0"/>
        <v>0.13999999999999968</v>
      </c>
      <c r="AE63" s="162">
        <f t="shared" si="1"/>
        <v>-7.4349442379182396E-3</v>
      </c>
    </row>
    <row r="64" spans="1:31" x14ac:dyDescent="0.25">
      <c r="W64" s="110">
        <v>42440</v>
      </c>
      <c r="X64" s="9">
        <v>5.36</v>
      </c>
      <c r="Y64" s="9">
        <v>5.41</v>
      </c>
      <c r="Z64" s="9">
        <v>5.3</v>
      </c>
      <c r="AA64" s="9">
        <v>5.38</v>
      </c>
      <c r="AB64" s="104">
        <v>9252000</v>
      </c>
      <c r="AC64" s="9">
        <v>5.38</v>
      </c>
      <c r="AD64" s="40">
        <f t="shared" si="0"/>
        <v>0.11000000000000032</v>
      </c>
      <c r="AE64" s="162">
        <f t="shared" si="1"/>
        <v>1.1278195488721776E-2</v>
      </c>
    </row>
    <row r="65" spans="23:31" x14ac:dyDescent="0.25">
      <c r="W65" s="110">
        <v>42439</v>
      </c>
      <c r="X65" s="9">
        <v>5.01</v>
      </c>
      <c r="Y65" s="9">
        <v>5.36</v>
      </c>
      <c r="Z65" s="9">
        <v>4.97</v>
      </c>
      <c r="AA65" s="9">
        <v>5.32</v>
      </c>
      <c r="AB65" s="104">
        <v>26137500</v>
      </c>
      <c r="AC65" s="9">
        <v>5.32</v>
      </c>
      <c r="AD65" s="40">
        <f t="shared" si="0"/>
        <v>0.39000000000000057</v>
      </c>
      <c r="AE65" s="162">
        <f t="shared" si="1"/>
        <v>2.9013539651837617E-2</v>
      </c>
    </row>
    <row r="66" spans="23:31" x14ac:dyDescent="0.25">
      <c r="W66" s="110">
        <v>42438</v>
      </c>
      <c r="X66" s="9">
        <v>5.37</v>
      </c>
      <c r="Y66" s="9">
        <v>5.38</v>
      </c>
      <c r="Z66" s="9">
        <v>5.1100000000000003</v>
      </c>
      <c r="AA66" s="9">
        <v>5.17</v>
      </c>
      <c r="AB66" s="104">
        <v>32413000</v>
      </c>
      <c r="AC66" s="9">
        <v>5.17</v>
      </c>
      <c r="AD66" s="40">
        <f t="shared" si="0"/>
        <v>0.26999999999999957</v>
      </c>
      <c r="AE66" s="162" t="e">
        <f t="shared" si="1"/>
        <v>#DIV/0!</v>
      </c>
    </row>
    <row r="67" spans="23:31" x14ac:dyDescent="0.25">
      <c r="W67" s="110">
        <v>42438</v>
      </c>
      <c r="X67" s="9" t="s">
        <v>189</v>
      </c>
      <c r="Y67" s="9"/>
      <c r="Z67" s="9"/>
      <c r="AA67" s="9"/>
      <c r="AB67" s="104"/>
      <c r="AC67" s="9"/>
      <c r="AD67" s="40">
        <f>Y67-Z67</f>
        <v>0</v>
      </c>
      <c r="AE67" s="162">
        <f>AC67/AC68-1</f>
        <v>-1</v>
      </c>
    </row>
    <row r="68" spans="23:31" x14ac:dyDescent="0.25">
      <c r="W68" s="110">
        <v>42437</v>
      </c>
      <c r="X68" s="9">
        <v>5.76</v>
      </c>
      <c r="Y68" s="9">
        <v>5.77</v>
      </c>
      <c r="Z68" s="9">
        <v>5.52</v>
      </c>
      <c r="AA68" s="9">
        <v>5.65</v>
      </c>
      <c r="AB68" s="104">
        <v>21167400</v>
      </c>
      <c r="AC68" s="9">
        <v>5.55</v>
      </c>
      <c r="AD68" s="40">
        <f>Y68-Z68</f>
        <v>0.25</v>
      </c>
      <c r="AE68" s="162" t="e">
        <f>AC68/AC69-1</f>
        <v>#DIV/0!</v>
      </c>
    </row>
    <row r="69" spans="23:31" x14ac:dyDescent="0.25">
      <c r="W69" s="110" t="s">
        <v>123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93" t="s">
        <v>128</v>
      </c>
      <c r="AE1" s="93" t="s">
        <v>130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42530</v>
      </c>
      <c r="X2" s="10">
        <v>86.92</v>
      </c>
      <c r="Y2" s="10">
        <v>87.25</v>
      </c>
      <c r="Z2" s="10">
        <v>85.65</v>
      </c>
      <c r="AA2" s="10">
        <v>85.77</v>
      </c>
      <c r="AB2" s="95">
        <v>8049900</v>
      </c>
      <c r="AC2" s="10">
        <v>85.77</v>
      </c>
      <c r="AD2" s="40">
        <f>Y2-Z2</f>
        <v>1.5999999999999943</v>
      </c>
      <c r="AE2" s="162">
        <f>AC2/AC3-1</f>
        <v>-1.8874399450926616E-2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42529</v>
      </c>
      <c r="X3" s="10">
        <v>87.52</v>
      </c>
      <c r="Y3" s="10">
        <v>88.09</v>
      </c>
      <c r="Z3" s="10">
        <v>86.82</v>
      </c>
      <c r="AA3" s="10">
        <v>87.42</v>
      </c>
      <c r="AB3" s="95">
        <v>7271200</v>
      </c>
      <c r="AC3" s="10">
        <v>87.42</v>
      </c>
      <c r="AD3" s="40">
        <f t="shared" ref="AD3:AD66" si="1">Y3-Z3</f>
        <v>1.2700000000000102</v>
      </c>
      <c r="AE3" s="162">
        <f t="shared" ref="AE3:AE66" si="2">AC3/AC4-1</f>
        <v>-9.1428571428564531E-4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84.45</v>
      </c>
      <c r="W4" s="133">
        <v>42528</v>
      </c>
      <c r="X4" s="10">
        <v>87.54</v>
      </c>
      <c r="Y4" s="10">
        <v>88.24</v>
      </c>
      <c r="Z4" s="10">
        <v>86.9</v>
      </c>
      <c r="AA4" s="10">
        <v>87.5</v>
      </c>
      <c r="AB4" s="95">
        <v>7911900</v>
      </c>
      <c r="AC4" s="10">
        <v>87.5</v>
      </c>
      <c r="AD4" s="40">
        <f t="shared" si="1"/>
        <v>1.3399999999999892</v>
      </c>
      <c r="AE4" s="162">
        <f t="shared" si="2"/>
        <v>-1.1415525114154557E-3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8445</v>
      </c>
      <c r="T5" s="1"/>
      <c r="W5" s="133">
        <v>42527</v>
      </c>
      <c r="X5" s="10">
        <v>86.17</v>
      </c>
      <c r="Y5" s="10">
        <v>87.87</v>
      </c>
      <c r="Z5" s="10">
        <v>86.1</v>
      </c>
      <c r="AA5" s="10">
        <v>87.6</v>
      </c>
      <c r="AB5" s="95">
        <v>8581700</v>
      </c>
      <c r="AC5" s="10">
        <v>87.6</v>
      </c>
      <c r="AD5" s="40">
        <f t="shared" si="1"/>
        <v>1.7700000000000102</v>
      </c>
      <c r="AE5" s="162">
        <f t="shared" si="2"/>
        <v>1.6831108531630834E-2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42524</v>
      </c>
      <c r="X6" s="10">
        <v>86.85</v>
      </c>
      <c r="Y6" s="10">
        <v>86.98</v>
      </c>
      <c r="Z6" s="10">
        <v>85.55</v>
      </c>
      <c r="AA6" s="10">
        <v>86.15</v>
      </c>
      <c r="AB6" s="95">
        <v>7420000</v>
      </c>
      <c r="AC6" s="10">
        <v>86.15</v>
      </c>
      <c r="AD6" s="40">
        <f t="shared" si="1"/>
        <v>1.4300000000000068</v>
      </c>
      <c r="AE6" s="162">
        <f t="shared" si="2"/>
        <v>-6.5728782287821641E-3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205</v>
      </c>
      <c r="Q7" s="2">
        <f>Q10+Q8</f>
        <v>-837.29999999999927</v>
      </c>
      <c r="R7" s="196"/>
      <c r="W7" s="133">
        <v>42523</v>
      </c>
      <c r="X7" s="10">
        <v>86.69</v>
      </c>
      <c r="Y7" s="10">
        <v>87.07</v>
      </c>
      <c r="Z7" s="10">
        <v>85.86</v>
      </c>
      <c r="AA7" s="10">
        <v>86.72</v>
      </c>
      <c r="AB7" s="95">
        <v>7273200</v>
      </c>
      <c r="AC7" s="10">
        <v>86.72</v>
      </c>
      <c r="AD7" s="40">
        <f t="shared" si="1"/>
        <v>1.2099999999999937</v>
      </c>
      <c r="AE7" s="162">
        <f t="shared" si="2"/>
        <v>1.6170016170016233E-3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210</v>
      </c>
      <c r="P8" s="34"/>
      <c r="Q8" s="2">
        <f>K18+M18-F18+Q2*Q4</f>
        <v>-837.29999999999927</v>
      </c>
      <c r="T8" s="1"/>
      <c r="W8" s="133">
        <v>42522</v>
      </c>
      <c r="X8" s="10">
        <v>87.23</v>
      </c>
      <c r="Y8" s="10">
        <v>87.3</v>
      </c>
      <c r="Z8" s="10">
        <v>86.31</v>
      </c>
      <c r="AA8" s="10">
        <v>86.58</v>
      </c>
      <c r="AB8" s="95">
        <v>7441400</v>
      </c>
      <c r="AC8" s="10">
        <v>86.58</v>
      </c>
      <c r="AD8" s="40">
        <f t="shared" si="1"/>
        <v>0.98999999999999488</v>
      </c>
      <c r="AE8" s="162">
        <f t="shared" si="2"/>
        <v>-5.5134390075810558E-3</v>
      </c>
    </row>
    <row r="9" spans="1:40" x14ac:dyDescent="0.25">
      <c r="A9" s="455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282</v>
      </c>
      <c r="Q9" s="138">
        <f>IF(Q2=0, 0, Q8/Q6)</f>
        <v>-9.0203936524352726E-2</v>
      </c>
      <c r="W9" s="133">
        <v>42521</v>
      </c>
      <c r="X9" s="10">
        <v>86.4</v>
      </c>
      <c r="Y9" s="10">
        <v>87.23</v>
      </c>
      <c r="Z9" s="10">
        <v>86.05</v>
      </c>
      <c r="AA9" s="10">
        <v>87.06</v>
      </c>
      <c r="AB9" s="95">
        <v>12289900</v>
      </c>
      <c r="AC9" s="10">
        <v>87.06</v>
      </c>
      <c r="AD9" s="40">
        <f t="shared" si="1"/>
        <v>1.1800000000000068</v>
      </c>
      <c r="AE9" s="162">
        <f t="shared" si="2"/>
        <v>1.4448846422745465E-2</v>
      </c>
    </row>
    <row r="10" spans="1:40" x14ac:dyDescent="0.25">
      <c r="A10" s="455" t="s">
        <v>289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281</v>
      </c>
      <c r="P10" s="34"/>
      <c r="Q10" s="2">
        <f>M43</f>
        <v>0</v>
      </c>
      <c r="W10" s="133">
        <v>42517</v>
      </c>
      <c r="X10" s="10">
        <v>85.82</v>
      </c>
      <c r="Y10" s="10">
        <v>86.02</v>
      </c>
      <c r="Z10" s="10">
        <v>85.2</v>
      </c>
      <c r="AA10" s="10">
        <v>85.82</v>
      </c>
      <c r="AB10" s="95">
        <v>6122900</v>
      </c>
      <c r="AC10" s="10">
        <v>85.82</v>
      </c>
      <c r="AD10" s="40">
        <f t="shared" si="1"/>
        <v>0.81999999999999318</v>
      </c>
      <c r="AE10" s="162">
        <f t="shared" si="2"/>
        <v>6.2140930941492201E-3</v>
      </c>
    </row>
    <row r="11" spans="1:40" x14ac:dyDescent="0.25">
      <c r="A11" s="455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197</v>
      </c>
      <c r="P11" s="34"/>
      <c r="Q11" s="138">
        <f>VALUE(TRIM(CLEAN(MID(U58, FIND("(", U58)+1, 5))))</f>
        <v>2.1499999999999998E-2</v>
      </c>
      <c r="W11" s="133">
        <v>42516</v>
      </c>
      <c r="X11" s="10">
        <v>86.44</v>
      </c>
      <c r="Y11" s="10">
        <v>86.5</v>
      </c>
      <c r="Z11" s="10">
        <v>85.05</v>
      </c>
      <c r="AA11" s="10">
        <v>85.29</v>
      </c>
      <c r="AB11" s="95">
        <v>7983500</v>
      </c>
      <c r="AC11" s="10">
        <v>85.29</v>
      </c>
      <c r="AD11" s="40">
        <f t="shared" si="1"/>
        <v>1.4500000000000028</v>
      </c>
      <c r="AE11" s="162">
        <f t="shared" si="2"/>
        <v>-1.4102415905675625E-2</v>
      </c>
    </row>
    <row r="12" spans="1:40" x14ac:dyDescent="0.25">
      <c r="C12" s="4"/>
      <c r="N12" s="5"/>
      <c r="W12" s="133">
        <v>42515</v>
      </c>
      <c r="X12" s="10">
        <v>86.8</v>
      </c>
      <c r="Y12" s="10">
        <v>87</v>
      </c>
      <c r="Z12" s="10">
        <v>85.7</v>
      </c>
      <c r="AA12" s="10">
        <v>86.51</v>
      </c>
      <c r="AB12" s="95">
        <v>11621400</v>
      </c>
      <c r="AC12" s="10">
        <v>86.51</v>
      </c>
      <c r="AD12" s="40">
        <f t="shared" si="1"/>
        <v>1.2999999999999972</v>
      </c>
      <c r="AE12" s="162">
        <f t="shared" si="2"/>
        <v>3.3634887497100419E-3</v>
      </c>
    </row>
    <row r="13" spans="1:40" x14ac:dyDescent="0.25">
      <c r="W13" s="133">
        <v>42514</v>
      </c>
      <c r="X13" s="10">
        <v>83.78</v>
      </c>
      <c r="Y13" s="10">
        <v>86.44</v>
      </c>
      <c r="Z13" s="10">
        <v>83.71</v>
      </c>
      <c r="AA13" s="10">
        <v>86.22</v>
      </c>
      <c r="AB13" s="95">
        <v>13139600</v>
      </c>
      <c r="AC13" s="10">
        <v>86.22</v>
      </c>
      <c r="AD13" s="40">
        <f t="shared" si="1"/>
        <v>2.730000000000004</v>
      </c>
      <c r="AE13" s="162">
        <f t="shared" si="2"/>
        <v>3.4681387255490304E-2</v>
      </c>
    </row>
    <row r="14" spans="1:40" x14ac:dyDescent="0.25">
      <c r="W14" s="133">
        <v>42513</v>
      </c>
      <c r="X14" s="10">
        <v>83.02</v>
      </c>
      <c r="Y14" s="10">
        <v>84.03</v>
      </c>
      <c r="Z14" s="10">
        <v>82.25</v>
      </c>
      <c r="AA14" s="10">
        <v>83.33</v>
      </c>
      <c r="AB14" s="95">
        <v>7755400</v>
      </c>
      <c r="AC14" s="10">
        <v>83.33</v>
      </c>
      <c r="AD14" s="40">
        <f t="shared" si="1"/>
        <v>1.7800000000000011</v>
      </c>
      <c r="AE14" s="162">
        <f t="shared" si="2"/>
        <v>8.3494675701838439E-3</v>
      </c>
    </row>
    <row r="15" spans="1:40" x14ac:dyDescent="0.25">
      <c r="W15" s="133">
        <v>42510</v>
      </c>
      <c r="X15" s="10">
        <v>82.17</v>
      </c>
      <c r="Y15" s="10">
        <v>83.08</v>
      </c>
      <c r="Z15" s="10">
        <v>82.07</v>
      </c>
      <c r="AA15" s="10">
        <v>82.64</v>
      </c>
      <c r="AB15" s="95">
        <v>7927500</v>
      </c>
      <c r="AC15" s="10">
        <v>82.64</v>
      </c>
      <c r="AD15" s="40">
        <f t="shared" si="1"/>
        <v>1.0100000000000051</v>
      </c>
      <c r="AE15" s="162">
        <f t="shared" si="2"/>
        <v>6.0871682493304213E-3</v>
      </c>
    </row>
    <row r="16" spans="1:40" x14ac:dyDescent="0.25">
      <c r="W16" s="133">
        <v>42509</v>
      </c>
      <c r="X16" s="10">
        <v>82.31</v>
      </c>
      <c r="Y16" s="10">
        <v>82.59</v>
      </c>
      <c r="Z16" s="10">
        <v>81.28</v>
      </c>
      <c r="AA16" s="10">
        <v>82.14</v>
      </c>
      <c r="AB16" s="95">
        <v>9243900</v>
      </c>
      <c r="AC16" s="10">
        <v>82.14</v>
      </c>
      <c r="AD16" s="40">
        <f t="shared" si="1"/>
        <v>1.3100000000000023</v>
      </c>
      <c r="AE16" s="162">
        <f t="shared" si="2"/>
        <v>-8.9285714285713969E-3</v>
      </c>
    </row>
    <row r="17" spans="1:31" x14ac:dyDescent="0.25">
      <c r="C17" s="4"/>
      <c r="D17" s="3"/>
      <c r="E17" s="3"/>
      <c r="F17" s="3"/>
      <c r="H17" s="72"/>
      <c r="W17" s="133">
        <v>42508</v>
      </c>
      <c r="X17" s="10">
        <v>82.74</v>
      </c>
      <c r="Y17" s="10">
        <v>83.44</v>
      </c>
      <c r="Z17" s="10">
        <v>82.33</v>
      </c>
      <c r="AA17" s="10">
        <v>82.88</v>
      </c>
      <c r="AB17" s="95">
        <v>7475100</v>
      </c>
      <c r="AC17" s="10">
        <v>82.88</v>
      </c>
      <c r="AD17" s="40">
        <f t="shared" si="1"/>
        <v>1.1099999999999994</v>
      </c>
      <c r="AE17" s="162">
        <f t="shared" si="2"/>
        <v>1.4499758337360724E-3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42507</v>
      </c>
      <c r="X18" s="10">
        <v>83.5</v>
      </c>
      <c r="Y18" s="10">
        <v>83.74</v>
      </c>
      <c r="Z18" s="10">
        <v>82.45</v>
      </c>
      <c r="AA18" s="10">
        <v>82.76</v>
      </c>
      <c r="AB18" s="95">
        <v>8364400</v>
      </c>
      <c r="AC18" s="10">
        <v>82.76</v>
      </c>
      <c r="AD18" s="40">
        <f t="shared" si="1"/>
        <v>1.289999999999992</v>
      </c>
      <c r="AE18" s="162">
        <f t="shared" si="2"/>
        <v>-1.0166248056452498E-2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42506</v>
      </c>
      <c r="X19" s="10">
        <v>82.7</v>
      </c>
      <c r="Y19" s="10">
        <v>83.83</v>
      </c>
      <c r="Z19" s="10">
        <v>82.5</v>
      </c>
      <c r="AA19" s="10">
        <v>83.61</v>
      </c>
      <c r="AB19" s="95">
        <v>6490400</v>
      </c>
      <c r="AC19" s="10">
        <v>83.61</v>
      </c>
      <c r="AD19" s="40">
        <f t="shared" si="1"/>
        <v>1.3299999999999983</v>
      </c>
      <c r="AE19" s="162">
        <f t="shared" si="2"/>
        <v>1.100362756952844E-2</v>
      </c>
    </row>
    <row r="20" spans="1:31" x14ac:dyDescent="0.25">
      <c r="A20" s="8"/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J20" s="8"/>
      <c r="K20" s="8"/>
      <c r="L20" s="8"/>
      <c r="M20" s="8"/>
      <c r="W20" s="133">
        <v>42503</v>
      </c>
      <c r="X20" s="10">
        <v>82.66</v>
      </c>
      <c r="Y20" s="10">
        <v>83.87</v>
      </c>
      <c r="Z20" s="10">
        <v>82.41</v>
      </c>
      <c r="AA20" s="10">
        <v>82.7</v>
      </c>
      <c r="AB20" s="95">
        <v>8303100</v>
      </c>
      <c r="AC20" s="10">
        <v>82.7</v>
      </c>
      <c r="AD20" s="40">
        <f t="shared" si="1"/>
        <v>1.460000000000008</v>
      </c>
      <c r="AE20" s="162">
        <f t="shared" si="2"/>
        <v>-7.2498791686803621E-4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42502</v>
      </c>
      <c r="X21" s="10">
        <v>84.1</v>
      </c>
      <c r="Y21" s="10">
        <v>84.3</v>
      </c>
      <c r="Z21" s="10">
        <v>81.7</v>
      </c>
      <c r="AA21" s="10">
        <v>82.76</v>
      </c>
      <c r="AB21" s="95">
        <v>12057200</v>
      </c>
      <c r="AC21" s="10">
        <v>82.76</v>
      </c>
      <c r="AD21" s="40">
        <f t="shared" si="1"/>
        <v>2.5999999999999943</v>
      </c>
      <c r="AE21" s="162">
        <f t="shared" si="2"/>
        <v>-1.3587604290822397E-2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42501</v>
      </c>
      <c r="X22" s="10">
        <v>86.39</v>
      </c>
      <c r="Y22" s="10">
        <v>86.4</v>
      </c>
      <c r="Z22" s="10">
        <v>83.81</v>
      </c>
      <c r="AA22" s="10">
        <v>83.9</v>
      </c>
      <c r="AB22" s="95">
        <v>8387200</v>
      </c>
      <c r="AC22" s="10">
        <v>83.9</v>
      </c>
      <c r="AD22" s="40">
        <f t="shared" si="1"/>
        <v>2.5900000000000034</v>
      </c>
      <c r="AE22" s="162">
        <f t="shared" si="2"/>
        <v>-2.6456254351357678E-2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42500</v>
      </c>
      <c r="X23" s="10">
        <v>86.41</v>
      </c>
      <c r="Y23" s="10">
        <v>86.48</v>
      </c>
      <c r="Z23" s="10">
        <v>84.89</v>
      </c>
      <c r="AA23" s="10">
        <v>86.18</v>
      </c>
      <c r="AB23" s="95">
        <v>6824600</v>
      </c>
      <c r="AC23" s="10">
        <v>86.18</v>
      </c>
      <c r="AD23" s="40">
        <f t="shared" si="1"/>
        <v>1.5900000000000034</v>
      </c>
      <c r="AE23" s="162">
        <f t="shared" si="2"/>
        <v>5.95307575580728E-3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42499</v>
      </c>
      <c r="X24" s="10">
        <v>84.99</v>
      </c>
      <c r="Y24" s="10">
        <v>86.46</v>
      </c>
      <c r="Z24" s="10">
        <v>84.7</v>
      </c>
      <c r="AA24" s="10">
        <v>85.67</v>
      </c>
      <c r="AB24" s="95">
        <v>8451600</v>
      </c>
      <c r="AC24" s="10">
        <v>85.67</v>
      </c>
      <c r="AD24" s="40">
        <f t="shared" si="1"/>
        <v>1.7599999999999909</v>
      </c>
      <c r="AE24" s="162">
        <f t="shared" si="2"/>
        <v>1.1691072272083103E-2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42496</v>
      </c>
      <c r="X25" s="10">
        <v>85.67</v>
      </c>
      <c r="Y25" s="10">
        <v>85.84</v>
      </c>
      <c r="Z25" s="10">
        <v>84.04</v>
      </c>
      <c r="AA25" s="10">
        <v>84.68</v>
      </c>
      <c r="AB25" s="95">
        <v>9249900</v>
      </c>
      <c r="AC25" s="10">
        <v>84.68</v>
      </c>
      <c r="AD25" s="40">
        <f t="shared" si="1"/>
        <v>1.7999999999999972</v>
      </c>
      <c r="AE25" s="162">
        <f t="shared" si="2"/>
        <v>-1.3743303051479083E-2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42495</v>
      </c>
      <c r="X26" s="10">
        <v>86.35</v>
      </c>
      <c r="Y26" s="10">
        <v>86.4</v>
      </c>
      <c r="Z26" s="10">
        <v>85.2</v>
      </c>
      <c r="AA26" s="10">
        <v>85.86</v>
      </c>
      <c r="AB26" s="95">
        <v>8018600</v>
      </c>
      <c r="AC26" s="10">
        <v>85.86</v>
      </c>
      <c r="AD26" s="40">
        <f t="shared" si="1"/>
        <v>1.2000000000000028</v>
      </c>
      <c r="AE26" s="162">
        <f t="shared" si="2"/>
        <v>3.0373831775700744E-3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42494</v>
      </c>
      <c r="X27" s="10">
        <v>86.66</v>
      </c>
      <c r="Y27" s="10">
        <v>86.99</v>
      </c>
      <c r="Z27" s="10">
        <v>85.41</v>
      </c>
      <c r="AA27" s="10">
        <v>85.6</v>
      </c>
      <c r="AB27" s="95">
        <v>12058200</v>
      </c>
      <c r="AC27" s="10">
        <v>85.6</v>
      </c>
      <c r="AD27" s="40">
        <f t="shared" si="1"/>
        <v>1.5799999999999983</v>
      </c>
      <c r="AE27" s="162">
        <f t="shared" si="2"/>
        <v>-1.8010783526442697E-2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42493</v>
      </c>
      <c r="X28" s="10">
        <v>88.67</v>
      </c>
      <c r="Y28" s="10">
        <v>89.12</v>
      </c>
      <c r="Z28" s="10">
        <v>87</v>
      </c>
      <c r="AA28" s="10">
        <v>87.17</v>
      </c>
      <c r="AB28" s="95">
        <v>9751500</v>
      </c>
      <c r="AC28" s="10">
        <v>87.17</v>
      </c>
      <c r="AD28" s="40">
        <f t="shared" si="1"/>
        <v>2.1200000000000045</v>
      </c>
      <c r="AE28" s="162">
        <f t="shared" si="2"/>
        <v>-2.0561797752808975E-2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42492</v>
      </c>
      <c r="X29" s="10">
        <v>88.7</v>
      </c>
      <c r="Y29" s="10">
        <v>89.45</v>
      </c>
      <c r="Z29" s="10">
        <v>86.75</v>
      </c>
      <c r="AA29" s="10">
        <v>89</v>
      </c>
      <c r="AB29" s="95">
        <v>13472100</v>
      </c>
      <c r="AC29" s="10">
        <v>89</v>
      </c>
      <c r="AD29" s="40">
        <f t="shared" si="1"/>
        <v>2.7000000000000028</v>
      </c>
      <c r="AE29" s="162">
        <f t="shared" si="2"/>
        <v>8.9559006915316264E-3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42489</v>
      </c>
      <c r="X30" s="10">
        <v>91.19</v>
      </c>
      <c r="Y30" s="10">
        <v>92.53</v>
      </c>
      <c r="Z30" s="10">
        <v>87.8</v>
      </c>
      <c r="AA30" s="10">
        <v>88.21</v>
      </c>
      <c r="AB30" s="95">
        <v>33471400</v>
      </c>
      <c r="AC30" s="10">
        <v>88.21</v>
      </c>
      <c r="AD30" s="40">
        <f t="shared" si="1"/>
        <v>4.730000000000004</v>
      </c>
      <c r="AE30" s="162">
        <f t="shared" si="2"/>
        <v>-9.0618556701031028E-2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4" si="6">D31*C31</f>
        <v>6662.32</v>
      </c>
      <c r="H31" s="244">
        <f t="shared" ref="H31:H44" si="7">(E31-D31)/D31</f>
        <v>-5.1441539884004378E-2</v>
      </c>
      <c r="I31" s="376"/>
      <c r="W31" s="133">
        <v>42488</v>
      </c>
      <c r="X31" s="10">
        <v>100.41</v>
      </c>
      <c r="Y31" s="10">
        <v>100.75</v>
      </c>
      <c r="Z31" s="10">
        <v>96.8</v>
      </c>
      <c r="AA31" s="10">
        <v>97</v>
      </c>
      <c r="AB31" s="95">
        <v>15043500</v>
      </c>
      <c r="AC31" s="10">
        <v>97</v>
      </c>
      <c r="AD31" s="40">
        <f t="shared" si="1"/>
        <v>3.9500000000000028</v>
      </c>
      <c r="AE31" s="162">
        <f t="shared" si="2"/>
        <v>-3.6934074662430483E-2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224</v>
      </c>
      <c r="W32" s="133">
        <v>42487</v>
      </c>
      <c r="X32" s="10">
        <v>101.3</v>
      </c>
      <c r="Y32" s="10">
        <v>101.78</v>
      </c>
      <c r="Z32" s="10">
        <v>100.15</v>
      </c>
      <c r="AA32" s="10">
        <v>100.72</v>
      </c>
      <c r="AB32" s="95">
        <v>8561000</v>
      </c>
      <c r="AC32" s="10">
        <v>100.72</v>
      </c>
      <c r="AD32" s="40">
        <f t="shared" si="1"/>
        <v>1.6299999999999955</v>
      </c>
      <c r="AE32" s="162">
        <f t="shared" si="2"/>
        <v>-6.0199348662784979E-3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42486</v>
      </c>
      <c r="X33" s="10">
        <v>102.02</v>
      </c>
      <c r="Y33" s="10">
        <v>103.1</v>
      </c>
      <c r="Z33" s="10">
        <v>101.01</v>
      </c>
      <c r="AA33" s="10">
        <v>101.33</v>
      </c>
      <c r="AB33" s="95">
        <v>9299000</v>
      </c>
      <c r="AC33" s="10">
        <v>101.33</v>
      </c>
      <c r="AD33" s="40">
        <f t="shared" si="1"/>
        <v>2.0899999999999892</v>
      </c>
      <c r="AE33" s="162">
        <f t="shared" si="2"/>
        <v>-9.3850816306579876E-3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4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216</v>
      </c>
      <c r="W34" s="133">
        <v>42485</v>
      </c>
      <c r="X34" s="10">
        <v>101.84</v>
      </c>
      <c r="Y34" s="10">
        <v>102.38</v>
      </c>
      <c r="Z34" s="10">
        <v>101.5</v>
      </c>
      <c r="AA34" s="10">
        <v>102.29</v>
      </c>
      <c r="AB34" s="95">
        <v>8278300</v>
      </c>
      <c r="AC34" s="10">
        <v>102.29</v>
      </c>
      <c r="AD34" s="40">
        <f t="shared" si="1"/>
        <v>0.87999999999999545</v>
      </c>
      <c r="AE34" s="162">
        <f t="shared" si="2"/>
        <v>3.5318355734328399E-3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42482</v>
      </c>
      <c r="X35" s="10">
        <v>101.56</v>
      </c>
      <c r="Y35" s="10">
        <v>102.45</v>
      </c>
      <c r="Z35" s="10">
        <v>100.5</v>
      </c>
      <c r="AA35" s="10">
        <v>101.93</v>
      </c>
      <c r="AB35" s="95">
        <v>10227000</v>
      </c>
      <c r="AC35" s="10">
        <v>101.93</v>
      </c>
      <c r="AD35" s="40">
        <f t="shared" si="1"/>
        <v>1.9500000000000028</v>
      </c>
      <c r="AE35" s="162">
        <f t="shared" si="2"/>
        <v>1.8675054059367202E-3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42481</v>
      </c>
      <c r="X36" s="10">
        <v>99.9</v>
      </c>
      <c r="Y36" s="10">
        <v>101.84</v>
      </c>
      <c r="Z36" s="10">
        <v>99.9</v>
      </c>
      <c r="AA36" s="10">
        <v>101.74</v>
      </c>
      <c r="AB36" s="95">
        <v>8981500</v>
      </c>
      <c r="AC36" s="10">
        <v>101.74</v>
      </c>
      <c r="AD36" s="40">
        <f t="shared" si="1"/>
        <v>1.9399999999999977</v>
      </c>
      <c r="AE36" s="162">
        <f t="shared" si="2"/>
        <v>1.6282089701328495E-2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42480</v>
      </c>
      <c r="X37" s="10">
        <v>99.35</v>
      </c>
      <c r="Y37" s="10">
        <v>100.96</v>
      </c>
      <c r="Z37" s="10">
        <v>99.35</v>
      </c>
      <c r="AA37" s="10">
        <v>100.11</v>
      </c>
      <c r="AB37" s="95">
        <v>8856500</v>
      </c>
      <c r="AC37" s="10">
        <v>100.11</v>
      </c>
      <c r="AD37" s="40">
        <f t="shared" si="1"/>
        <v>1.6099999999999994</v>
      </c>
      <c r="AE37" s="162">
        <f t="shared" si="2"/>
        <v>6.7377312952534574E-3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42479</v>
      </c>
      <c r="X38" s="10">
        <v>99.76</v>
      </c>
      <c r="Y38" s="10">
        <v>100.73</v>
      </c>
      <c r="Z38" s="10">
        <v>99.24</v>
      </c>
      <c r="AA38" s="10">
        <v>99.44</v>
      </c>
      <c r="AB38" s="95">
        <v>9780100</v>
      </c>
      <c r="AC38" s="10">
        <v>99.44</v>
      </c>
      <c r="AD38" s="40">
        <f t="shared" si="1"/>
        <v>1.4900000000000091</v>
      </c>
      <c r="AE38" s="162">
        <f t="shared" si="2"/>
        <v>2.4193548387096975E-3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42478</v>
      </c>
      <c r="X39" s="10">
        <v>98.17</v>
      </c>
      <c r="Y39" s="10">
        <v>99.73</v>
      </c>
      <c r="Z39" s="10">
        <v>98.11</v>
      </c>
      <c r="AA39" s="10">
        <v>99.2</v>
      </c>
      <c r="AB39" s="95">
        <v>8059500</v>
      </c>
      <c r="AC39" s="10">
        <v>99.2</v>
      </c>
      <c r="AD39" s="40">
        <f t="shared" si="1"/>
        <v>1.6200000000000045</v>
      </c>
      <c r="AE39" s="162">
        <f t="shared" si="2"/>
        <v>9.258317224539514E-3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42475</v>
      </c>
      <c r="X40" s="10">
        <v>98.53</v>
      </c>
      <c r="Y40" s="10">
        <v>98.98</v>
      </c>
      <c r="Z40" s="10">
        <v>97.62</v>
      </c>
      <c r="AA40" s="10">
        <v>98.29</v>
      </c>
      <c r="AB40" s="95">
        <v>8899800</v>
      </c>
      <c r="AC40" s="10">
        <v>98.29</v>
      </c>
      <c r="AD40" s="40">
        <f t="shared" si="1"/>
        <v>1.3599999999999994</v>
      </c>
      <c r="AE40" s="162">
        <f t="shared" si="2"/>
        <v>1.0184336490477452E-3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42474</v>
      </c>
      <c r="X41" s="10">
        <v>97.01</v>
      </c>
      <c r="Y41" s="10">
        <v>98.77</v>
      </c>
      <c r="Z41" s="10">
        <v>96.9</v>
      </c>
      <c r="AA41" s="10">
        <v>98.19</v>
      </c>
      <c r="AB41" s="95">
        <v>8737200</v>
      </c>
      <c r="AC41" s="10">
        <v>98.19</v>
      </c>
      <c r="AD41" s="40">
        <f t="shared" si="1"/>
        <v>1.8699999999999903</v>
      </c>
      <c r="AE41" s="162">
        <f t="shared" si="2"/>
        <v>1.0289124395513882E-2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70" t="s">
        <v>78</v>
      </c>
      <c r="P42" s="470"/>
      <c r="T42" s="91" t="s">
        <v>114</v>
      </c>
      <c r="W42" s="133">
        <v>42473</v>
      </c>
      <c r="X42" s="10">
        <v>97.84</v>
      </c>
      <c r="Y42" s="10">
        <v>97.97</v>
      </c>
      <c r="Z42" s="10">
        <v>96.65</v>
      </c>
      <c r="AA42" s="10">
        <v>97.19</v>
      </c>
      <c r="AB42" s="95">
        <v>9293800</v>
      </c>
      <c r="AC42" s="10">
        <v>97.19</v>
      </c>
      <c r="AD42" s="40">
        <f t="shared" si="1"/>
        <v>1.3199999999999932</v>
      </c>
      <c r="AE42" s="162">
        <f t="shared" si="2"/>
        <v>-5.1419169066224679E-4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92.89500000000001</v>
      </c>
      <c r="Q43" s="2"/>
      <c r="T43" s="128" t="s">
        <v>99</v>
      </c>
      <c r="U43" s="98">
        <v>87.42</v>
      </c>
      <c r="W43" s="133">
        <v>42472</v>
      </c>
      <c r="X43" s="10">
        <v>96</v>
      </c>
      <c r="Y43" s="10">
        <v>97.4</v>
      </c>
      <c r="Z43" s="10">
        <v>95.5</v>
      </c>
      <c r="AA43" s="10">
        <v>97.24</v>
      </c>
      <c r="AB43" s="95">
        <v>9186200</v>
      </c>
      <c r="AC43" s="10">
        <v>97.24</v>
      </c>
      <c r="AD43" s="40">
        <f t="shared" si="1"/>
        <v>1.9000000000000057</v>
      </c>
      <c r="AE43" s="162">
        <f t="shared" si="2"/>
        <v>1.4713555254095789E-2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6"/>
      <c r="O44" s="83">
        <v>1.0900000000000001</v>
      </c>
      <c r="P44" s="83">
        <f t="shared" ref="P44:P63" si="9">O44*$Q$4</f>
        <v>92.050500000000014</v>
      </c>
      <c r="Q44" s="2"/>
      <c r="T44" s="93" t="s">
        <v>100</v>
      </c>
      <c r="U44" s="88">
        <v>86.92</v>
      </c>
      <c r="W44" s="133">
        <v>42471</v>
      </c>
      <c r="X44" s="10">
        <v>96.41</v>
      </c>
      <c r="Y44" s="10">
        <v>97.05</v>
      </c>
      <c r="Z44" s="10">
        <v>95.74</v>
      </c>
      <c r="AA44" s="10">
        <v>95.83</v>
      </c>
      <c r="AB44" s="95">
        <v>8733400</v>
      </c>
      <c r="AC44" s="10">
        <v>95.83</v>
      </c>
      <c r="AD44" s="40">
        <f t="shared" si="1"/>
        <v>1.3100000000000023</v>
      </c>
      <c r="AE44" s="162">
        <f t="shared" si="2"/>
        <v>-2.7057966489749674E-3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91.206000000000003</v>
      </c>
      <c r="Q45" s="2"/>
      <c r="T45" s="93" t="s">
        <v>101</v>
      </c>
      <c r="U45" s="88" t="s">
        <v>429</v>
      </c>
      <c r="W45" s="133">
        <v>42468</v>
      </c>
      <c r="X45" s="10">
        <v>96.21</v>
      </c>
      <c r="Y45" s="10">
        <v>97.45</v>
      </c>
      <c r="Z45" s="10">
        <v>95.58</v>
      </c>
      <c r="AA45" s="10">
        <v>96.09</v>
      </c>
      <c r="AB45" s="95">
        <v>9656800</v>
      </c>
      <c r="AC45" s="10">
        <v>96.09</v>
      </c>
      <c r="AD45" s="40">
        <f t="shared" si="1"/>
        <v>1.8700000000000045</v>
      </c>
      <c r="AE45" s="162">
        <f t="shared" si="2"/>
        <v>5.4410379826306254E-3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90.361500000000007</v>
      </c>
      <c r="Q46" s="2"/>
      <c r="T46" s="93" t="s">
        <v>102</v>
      </c>
      <c r="U46" s="88" t="s">
        <v>430</v>
      </c>
      <c r="W46" s="133">
        <v>42467</v>
      </c>
      <c r="X46" s="10">
        <v>97.21</v>
      </c>
      <c r="Y46" s="10">
        <v>97.63</v>
      </c>
      <c r="Z46" s="10">
        <v>95.09</v>
      </c>
      <c r="AA46" s="10">
        <v>95.57</v>
      </c>
      <c r="AB46" s="95">
        <v>13214400</v>
      </c>
      <c r="AC46" s="10">
        <v>95.57</v>
      </c>
      <c r="AD46" s="40">
        <f t="shared" si="1"/>
        <v>2.539999999999992</v>
      </c>
      <c r="AE46" s="162">
        <f t="shared" si="2"/>
        <v>-1.9191297208538627E-2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89.51700000000001</v>
      </c>
      <c r="Q47" s="2"/>
      <c r="T47" s="93" t="s">
        <v>103</v>
      </c>
      <c r="U47" s="88">
        <v>111.05</v>
      </c>
      <c r="W47" s="133">
        <v>42466</v>
      </c>
      <c r="X47" s="10">
        <v>95.49</v>
      </c>
      <c r="Y47" s="10">
        <v>97.5</v>
      </c>
      <c r="Z47" s="10">
        <v>95.48</v>
      </c>
      <c r="AA47" s="10">
        <v>97.44</v>
      </c>
      <c r="AB47" s="95">
        <v>10990200</v>
      </c>
      <c r="AC47" s="10">
        <v>97.44</v>
      </c>
      <c r="AD47" s="40">
        <f t="shared" si="1"/>
        <v>2.019999999999996</v>
      </c>
      <c r="AE47" s="162">
        <f t="shared" si="2"/>
        <v>1.9566809668305929E-2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88.672500000000014</v>
      </c>
      <c r="Q48" s="2"/>
      <c r="T48" s="93" t="s">
        <v>104</v>
      </c>
      <c r="U48" s="88">
        <v>1.2361599999999999</v>
      </c>
      <c r="W48" s="133">
        <v>42465</v>
      </c>
      <c r="X48" s="10">
        <v>93.55</v>
      </c>
      <c r="Y48" s="10">
        <v>96.69</v>
      </c>
      <c r="Z48" s="10">
        <v>93.5</v>
      </c>
      <c r="AA48" s="10">
        <v>95.57</v>
      </c>
      <c r="AB48" s="95">
        <v>11804700</v>
      </c>
      <c r="AC48" s="10">
        <v>95.57</v>
      </c>
      <c r="AD48" s="40">
        <f t="shared" si="1"/>
        <v>3.1899999999999977</v>
      </c>
      <c r="AE48" s="162">
        <f t="shared" si="2"/>
        <v>1.4112903225806495E-2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87.828000000000003</v>
      </c>
      <c r="Q49" s="2"/>
      <c r="T49" s="93" t="s">
        <v>124</v>
      </c>
      <c r="U49" s="88" t="s">
        <v>256</v>
      </c>
      <c r="W49" s="133">
        <v>42464</v>
      </c>
      <c r="X49" s="10">
        <v>94.35</v>
      </c>
      <c r="Y49" s="10">
        <v>95</v>
      </c>
      <c r="Z49" s="10">
        <v>93.75</v>
      </c>
      <c r="AA49" s="10">
        <v>94.24</v>
      </c>
      <c r="AB49" s="95">
        <v>8793200</v>
      </c>
      <c r="AC49" s="10">
        <v>94.24</v>
      </c>
      <c r="AD49" s="40">
        <f t="shared" si="1"/>
        <v>1.25</v>
      </c>
      <c r="AE49" s="162">
        <f t="shared" si="2"/>
        <v>1.2749681257968604E-3</v>
      </c>
    </row>
    <row r="50" spans="2:31" x14ac:dyDescent="0.25">
      <c r="O50" s="83">
        <v>1.03</v>
      </c>
      <c r="P50" s="83">
        <f t="shared" si="9"/>
        <v>86.983500000000006</v>
      </c>
      <c r="Q50" s="2"/>
      <c r="T50" s="93"/>
      <c r="U50" s="88"/>
      <c r="W50" s="133">
        <v>42461</v>
      </c>
      <c r="X50" s="10">
        <v>91.34</v>
      </c>
      <c r="Y50" s="10">
        <v>94.38</v>
      </c>
      <c r="Z50" s="10">
        <v>91.04</v>
      </c>
      <c r="AA50" s="10">
        <v>94.12</v>
      </c>
      <c r="AB50" s="95">
        <v>11393700</v>
      </c>
      <c r="AC50" s="10">
        <v>94.12</v>
      </c>
      <c r="AD50" s="40">
        <f t="shared" si="1"/>
        <v>3.3399999999999892</v>
      </c>
      <c r="AE50" s="162">
        <f t="shared" si="2"/>
        <v>2.46026562159809E-2</v>
      </c>
    </row>
    <row r="51" spans="2:31" x14ac:dyDescent="0.25">
      <c r="O51" s="83">
        <v>1.02</v>
      </c>
      <c r="P51" s="83">
        <f t="shared" si="9"/>
        <v>86.13900000000001</v>
      </c>
      <c r="Q51" s="2"/>
      <c r="T51" s="93" t="s">
        <v>106</v>
      </c>
      <c r="U51" s="88" t="s">
        <v>431</v>
      </c>
      <c r="W51" s="133">
        <v>42460</v>
      </c>
      <c r="X51" s="10">
        <v>91.9</v>
      </c>
      <c r="Y51" s="10">
        <v>92.75</v>
      </c>
      <c r="Z51" s="10">
        <v>91.54</v>
      </c>
      <c r="AA51" s="10">
        <v>91.86</v>
      </c>
      <c r="AB51" s="95">
        <v>13635000</v>
      </c>
      <c r="AC51" s="10">
        <v>91.86</v>
      </c>
      <c r="AD51" s="40">
        <f t="shared" si="1"/>
        <v>1.2099999999999937</v>
      </c>
      <c r="AE51" s="162">
        <f t="shared" si="2"/>
        <v>-1.1960421876698879E-3</v>
      </c>
    </row>
    <row r="52" spans="2:31" x14ac:dyDescent="0.25">
      <c r="O52" s="83">
        <v>1.01</v>
      </c>
      <c r="P52" s="83">
        <f t="shared" si="9"/>
        <v>85.294499999999999</v>
      </c>
      <c r="Q52" s="2"/>
      <c r="T52" s="93" t="s">
        <v>107</v>
      </c>
      <c r="U52" s="88" t="s">
        <v>293</v>
      </c>
      <c r="W52" s="133">
        <v>42459</v>
      </c>
      <c r="X52" s="10">
        <v>92.47</v>
      </c>
      <c r="Y52" s="10">
        <v>93.57</v>
      </c>
      <c r="Z52" s="10">
        <v>91.56</v>
      </c>
      <c r="AA52" s="10">
        <v>91.97</v>
      </c>
      <c r="AB52" s="95">
        <v>8108400</v>
      </c>
      <c r="AC52" s="10">
        <v>91.97</v>
      </c>
      <c r="AD52" s="40">
        <f t="shared" si="1"/>
        <v>2.0099999999999909</v>
      </c>
      <c r="AE52" s="162">
        <f t="shared" si="2"/>
        <v>-2.4945770065076811E-3</v>
      </c>
    </row>
    <row r="53" spans="2:31" x14ac:dyDescent="0.25">
      <c r="O53" s="83">
        <v>1</v>
      </c>
      <c r="P53" s="83">
        <f t="shared" si="9"/>
        <v>84.45</v>
      </c>
      <c r="Q53" s="2"/>
      <c r="T53" s="93" t="s">
        <v>108</v>
      </c>
      <c r="U53" s="90">
        <v>8083739</v>
      </c>
      <c r="W53" s="133">
        <v>42458</v>
      </c>
      <c r="X53" s="10">
        <v>92.19</v>
      </c>
      <c r="Y53" s="10">
        <v>92.24</v>
      </c>
      <c r="Z53" s="10">
        <v>90.61</v>
      </c>
      <c r="AA53" s="10">
        <v>92.2</v>
      </c>
      <c r="AB53" s="95">
        <v>8608300</v>
      </c>
      <c r="AC53" s="10">
        <v>92.2</v>
      </c>
      <c r="AD53" s="40">
        <f t="shared" si="1"/>
        <v>1.6299999999999955</v>
      </c>
      <c r="AE53" s="162">
        <f t="shared" si="2"/>
        <v>-2.8120268224095524E-3</v>
      </c>
    </row>
    <row r="54" spans="2:31" x14ac:dyDescent="0.25">
      <c r="O54" s="83">
        <v>0.99</v>
      </c>
      <c r="P54" s="83">
        <f t="shared" si="9"/>
        <v>83.605500000000006</v>
      </c>
      <c r="Q54" s="2"/>
      <c r="T54" s="93" t="s">
        <v>111</v>
      </c>
      <c r="U54" s="90">
        <v>10154300</v>
      </c>
      <c r="W54" s="133">
        <v>42457</v>
      </c>
      <c r="X54" s="10">
        <v>92.07</v>
      </c>
      <c r="Y54" s="10">
        <v>94.31</v>
      </c>
      <c r="Z54" s="10">
        <v>91.94</v>
      </c>
      <c r="AA54" s="10">
        <v>92.46</v>
      </c>
      <c r="AB54" s="95">
        <v>9590400</v>
      </c>
      <c r="AC54" s="10">
        <v>92.46</v>
      </c>
      <c r="AD54" s="40">
        <f t="shared" si="1"/>
        <v>2.3700000000000045</v>
      </c>
      <c r="AE54" s="162">
        <f t="shared" si="2"/>
        <v>1.2483574244415152E-2</v>
      </c>
    </row>
    <row r="55" spans="2:31" x14ac:dyDescent="0.25">
      <c r="O55" s="83">
        <v>0.98</v>
      </c>
      <c r="P55" s="83">
        <f t="shared" si="9"/>
        <v>82.760999999999996</v>
      </c>
      <c r="Q55" s="2"/>
      <c r="T55" s="93" t="s">
        <v>109</v>
      </c>
      <c r="U55" s="88" t="s">
        <v>432</v>
      </c>
      <c r="W55" s="133">
        <v>42453</v>
      </c>
      <c r="X55" s="10">
        <v>89.61</v>
      </c>
      <c r="Y55" s="10">
        <v>92.82</v>
      </c>
      <c r="Z55" s="10">
        <v>89.44</v>
      </c>
      <c r="AA55" s="10">
        <v>91.32</v>
      </c>
      <c r="AB55" s="95">
        <v>14335400</v>
      </c>
      <c r="AC55" s="10">
        <v>91.32</v>
      </c>
      <c r="AD55" s="40">
        <f t="shared" si="1"/>
        <v>3.3799999999999955</v>
      </c>
      <c r="AE55" s="162">
        <f t="shared" si="2"/>
        <v>1.3765541740674792E-2</v>
      </c>
    </row>
    <row r="56" spans="2:31" x14ac:dyDescent="0.25">
      <c r="O56" s="83">
        <v>0.97</v>
      </c>
      <c r="P56" s="83">
        <f t="shared" si="9"/>
        <v>81.916499999999999</v>
      </c>
      <c r="T56" s="93" t="s">
        <v>112</v>
      </c>
      <c r="U56" s="88">
        <v>7.32</v>
      </c>
      <c r="W56" s="133">
        <v>42452</v>
      </c>
      <c r="X56" s="10">
        <v>90.96</v>
      </c>
      <c r="Y56" s="10">
        <v>92.22</v>
      </c>
      <c r="Z56" s="10">
        <v>89.97</v>
      </c>
      <c r="AA56" s="10">
        <v>90.08</v>
      </c>
      <c r="AB56" s="95">
        <v>13693600</v>
      </c>
      <c r="AC56" s="10">
        <v>90.08</v>
      </c>
      <c r="AD56" s="40">
        <f t="shared" si="1"/>
        <v>2.25</v>
      </c>
      <c r="AE56" s="162">
        <f t="shared" si="2"/>
        <v>-3.8839095177123362E-2</v>
      </c>
    </row>
    <row r="57" spans="2:31" x14ac:dyDescent="0.25">
      <c r="O57" s="83">
        <v>0.96</v>
      </c>
      <c r="P57" s="83">
        <f t="shared" si="9"/>
        <v>81.072000000000003</v>
      </c>
      <c r="T57" s="93" t="s">
        <v>113</v>
      </c>
      <c r="U57" s="88">
        <v>11.71</v>
      </c>
      <c r="W57" s="133">
        <v>42451</v>
      </c>
      <c r="X57" s="10">
        <v>92.14</v>
      </c>
      <c r="Y57" s="10">
        <v>93.96</v>
      </c>
      <c r="Z57" s="10">
        <v>92.05</v>
      </c>
      <c r="AA57" s="10">
        <v>93.72</v>
      </c>
      <c r="AB57" s="95">
        <v>9636600</v>
      </c>
      <c r="AC57" s="10">
        <v>93.72</v>
      </c>
      <c r="AD57" s="40">
        <f t="shared" si="1"/>
        <v>1.9099999999999966</v>
      </c>
      <c r="AE57" s="162">
        <f t="shared" si="2"/>
        <v>1.1330527678860447E-2</v>
      </c>
    </row>
    <row r="58" spans="2:31" x14ac:dyDescent="0.25">
      <c r="O58" s="83">
        <v>0.95</v>
      </c>
      <c r="P58" s="83">
        <f t="shared" si="9"/>
        <v>80.227499999999992</v>
      </c>
      <c r="T58" s="93" t="s">
        <v>110</v>
      </c>
      <c r="U58" s="88" t="s">
        <v>433</v>
      </c>
      <c r="W58" s="133">
        <v>42450</v>
      </c>
      <c r="X58" s="10">
        <v>90</v>
      </c>
      <c r="Y58" s="10">
        <v>93.01</v>
      </c>
      <c r="Z58" s="10">
        <v>90</v>
      </c>
      <c r="AA58" s="10">
        <v>92.67</v>
      </c>
      <c r="AB58" s="95">
        <v>9756400</v>
      </c>
      <c r="AC58" s="10">
        <v>92.67</v>
      </c>
      <c r="AD58" s="40">
        <f t="shared" si="1"/>
        <v>3.0100000000000051</v>
      </c>
      <c r="AE58" s="162">
        <f t="shared" si="2"/>
        <v>2.6586905948820183E-2</v>
      </c>
    </row>
    <row r="59" spans="2:31" x14ac:dyDescent="0.25">
      <c r="O59" s="83">
        <v>0.94</v>
      </c>
      <c r="P59" s="83">
        <f t="shared" si="9"/>
        <v>79.382999999999996</v>
      </c>
      <c r="W59" s="133">
        <v>42447</v>
      </c>
      <c r="X59" s="10">
        <v>90.02</v>
      </c>
      <c r="Y59" s="10">
        <v>90.73</v>
      </c>
      <c r="Z59" s="10">
        <v>89.54</v>
      </c>
      <c r="AA59" s="10">
        <v>90.27</v>
      </c>
      <c r="AB59" s="95">
        <v>16794200</v>
      </c>
      <c r="AC59" s="10">
        <v>90.27</v>
      </c>
      <c r="AD59" s="40">
        <f t="shared" si="1"/>
        <v>1.1899999999999977</v>
      </c>
      <c r="AE59" s="162">
        <f t="shared" si="2"/>
        <v>8.2653859041661448E-3</v>
      </c>
    </row>
    <row r="60" spans="2:31" x14ac:dyDescent="0.25">
      <c r="O60" s="83">
        <v>0.93</v>
      </c>
      <c r="P60" s="83">
        <f t="shared" si="9"/>
        <v>78.538500000000013</v>
      </c>
      <c r="W60" s="133">
        <v>42446</v>
      </c>
      <c r="X60" s="10">
        <v>89.79</v>
      </c>
      <c r="Y60" s="10">
        <v>90.37</v>
      </c>
      <c r="Z60" s="10">
        <v>88.81</v>
      </c>
      <c r="AA60" s="10">
        <v>89.53</v>
      </c>
      <c r="AB60" s="95">
        <v>10526500</v>
      </c>
      <c r="AC60" s="10">
        <v>89.53</v>
      </c>
      <c r="AD60" s="40">
        <f t="shared" si="1"/>
        <v>1.5600000000000023</v>
      </c>
      <c r="AE60" s="162">
        <f t="shared" si="2"/>
        <v>-8.3074878156845777E-3</v>
      </c>
    </row>
    <row r="61" spans="2:31" x14ac:dyDescent="0.25">
      <c r="O61" s="83">
        <v>0.92</v>
      </c>
      <c r="P61" s="83">
        <f t="shared" si="9"/>
        <v>77.694000000000003</v>
      </c>
      <c r="W61" s="133">
        <v>42445</v>
      </c>
      <c r="X61" s="10">
        <v>88.96</v>
      </c>
      <c r="Y61" s="10">
        <v>90.88</v>
      </c>
      <c r="Z61" s="10">
        <v>88.91</v>
      </c>
      <c r="AA61" s="10">
        <v>90.28</v>
      </c>
      <c r="AB61" s="95">
        <v>8794800</v>
      </c>
      <c r="AC61" s="10">
        <v>90.28</v>
      </c>
      <c r="AD61" s="40">
        <f t="shared" si="1"/>
        <v>1.9699999999999989</v>
      </c>
      <c r="AE61" s="162">
        <f t="shared" si="2"/>
        <v>9.3917710196780302E-3</v>
      </c>
    </row>
    <row r="62" spans="2:31" x14ac:dyDescent="0.25">
      <c r="O62" s="83">
        <v>0.91</v>
      </c>
      <c r="P62" s="83">
        <f t="shared" si="9"/>
        <v>76.849500000000006</v>
      </c>
      <c r="W62" s="133">
        <v>42444</v>
      </c>
      <c r="X62" s="10">
        <v>89.92</v>
      </c>
      <c r="Y62" s="10">
        <v>90.07</v>
      </c>
      <c r="Z62" s="10">
        <v>89.03</v>
      </c>
      <c r="AA62" s="10">
        <v>89.44</v>
      </c>
      <c r="AB62" s="95">
        <v>10265100</v>
      </c>
      <c r="AC62" s="10">
        <v>89.44</v>
      </c>
      <c r="AD62" s="40">
        <f t="shared" si="1"/>
        <v>1.039999999999992</v>
      </c>
      <c r="AE62" s="162">
        <f t="shared" si="2"/>
        <v>-1.1275701967720542E-2</v>
      </c>
    </row>
    <row r="63" spans="2:31" x14ac:dyDescent="0.25">
      <c r="O63" s="83">
        <v>0.9</v>
      </c>
      <c r="P63" s="83">
        <f t="shared" si="9"/>
        <v>76.00500000000001</v>
      </c>
      <c r="W63" s="133">
        <v>42443</v>
      </c>
      <c r="X63" s="10">
        <v>90</v>
      </c>
      <c r="Y63" s="10">
        <v>91.21</v>
      </c>
      <c r="Z63" s="10">
        <v>89.34</v>
      </c>
      <c r="AA63" s="10">
        <v>90.46</v>
      </c>
      <c r="AB63" s="95">
        <v>11004900</v>
      </c>
      <c r="AC63" s="10">
        <v>90.46</v>
      </c>
      <c r="AD63" s="40">
        <f t="shared" si="1"/>
        <v>1.8699999999999903</v>
      </c>
      <c r="AE63" s="162" t="e">
        <f t="shared" si="2"/>
        <v>#DIV/0!</v>
      </c>
    </row>
    <row r="64" spans="2:31" x14ac:dyDescent="0.25">
      <c r="W64" s="133">
        <v>42443</v>
      </c>
      <c r="X64" s="10" t="s">
        <v>146</v>
      </c>
      <c r="Y64" s="10"/>
      <c r="Z64" s="10"/>
      <c r="AA64" s="10"/>
      <c r="AB64" s="95"/>
      <c r="AC64" s="10"/>
      <c r="AD64" s="40">
        <f t="shared" si="1"/>
        <v>0</v>
      </c>
      <c r="AE64" s="162">
        <f t="shared" si="2"/>
        <v>-1</v>
      </c>
    </row>
    <row r="65" spans="23:31" x14ac:dyDescent="0.25">
      <c r="W65" s="133">
        <v>42440</v>
      </c>
      <c r="X65" s="10">
        <v>89.97</v>
      </c>
      <c r="Y65" s="10">
        <v>89.98</v>
      </c>
      <c r="Z65" s="10">
        <v>88.8</v>
      </c>
      <c r="AA65" s="10">
        <v>89.65</v>
      </c>
      <c r="AB65" s="95">
        <v>10581000</v>
      </c>
      <c r="AC65" s="10">
        <v>89.22</v>
      </c>
      <c r="AD65" s="40">
        <f t="shared" si="1"/>
        <v>1.1800000000000068</v>
      </c>
      <c r="AE65" s="162">
        <f t="shared" si="2"/>
        <v>1.144994898537588E-2</v>
      </c>
    </row>
    <row r="66" spans="23:31" x14ac:dyDescent="0.25">
      <c r="W66" s="133">
        <v>42439</v>
      </c>
      <c r="X66" s="10">
        <v>88.3</v>
      </c>
      <c r="Y66" s="10">
        <v>89.9</v>
      </c>
      <c r="Z66" s="10">
        <v>87.82</v>
      </c>
      <c r="AA66" s="10">
        <v>88.64</v>
      </c>
      <c r="AB66" s="95">
        <v>10884500</v>
      </c>
      <c r="AC66" s="10">
        <v>88.21</v>
      </c>
      <c r="AD66" s="40">
        <f t="shared" si="1"/>
        <v>2.0800000000000125</v>
      </c>
      <c r="AE66" s="162">
        <f t="shared" si="2"/>
        <v>9.152270907218929E-3</v>
      </c>
    </row>
    <row r="67" spans="23:31" x14ac:dyDescent="0.25">
      <c r="W67" s="133">
        <v>42438</v>
      </c>
      <c r="X67" s="10">
        <v>88.94</v>
      </c>
      <c r="Y67" s="10">
        <v>89.25</v>
      </c>
      <c r="Z67" s="10">
        <v>87.43</v>
      </c>
      <c r="AA67" s="10">
        <v>87.83</v>
      </c>
      <c r="AB67" s="95">
        <v>10428100</v>
      </c>
      <c r="AC67" s="10">
        <v>87.41</v>
      </c>
      <c r="AD67" s="40">
        <f>Y67-Z67</f>
        <v>1.8199999999999932</v>
      </c>
      <c r="AE67" s="162">
        <f>AC67/AC68-1</f>
        <v>-9.2938909667914515E-3</v>
      </c>
    </row>
    <row r="68" spans="23:31" x14ac:dyDescent="0.25">
      <c r="W68" s="133">
        <v>42437</v>
      </c>
      <c r="X68" s="10">
        <v>89.65</v>
      </c>
      <c r="Y68" s="10">
        <v>90.4</v>
      </c>
      <c r="Z68" s="10">
        <v>88.35</v>
      </c>
      <c r="AA68" s="10">
        <v>88.66</v>
      </c>
      <c r="AB68" s="95">
        <v>11056800</v>
      </c>
      <c r="AC68" s="10">
        <v>88.23</v>
      </c>
      <c r="AD68" s="40">
        <f>Y68-Z68</f>
        <v>2.0500000000000114</v>
      </c>
      <c r="AE68" s="162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42530</v>
      </c>
      <c r="X2" s="10">
        <v>58.99</v>
      </c>
      <c r="Y2" s="10">
        <v>59.18</v>
      </c>
      <c r="Z2" s="10">
        <v>58.58</v>
      </c>
      <c r="AA2" s="10">
        <v>59.13</v>
      </c>
      <c r="AB2" s="95">
        <v>194100</v>
      </c>
      <c r="AC2" s="10">
        <v>59.13</v>
      </c>
      <c r="AD2" s="2">
        <f>Y2-Z2</f>
        <v>0.60000000000000142</v>
      </c>
      <c r="AE2" s="138">
        <f>AC2/AC3-1</f>
        <v>-4.3778413874389077E-3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57.96</v>
      </c>
      <c r="W3" s="133">
        <v>42529</v>
      </c>
      <c r="X3" s="10">
        <v>58.89</v>
      </c>
      <c r="Y3" s="10">
        <v>59.6</v>
      </c>
      <c r="Z3" s="10">
        <v>58.84</v>
      </c>
      <c r="AA3" s="10">
        <v>59.39</v>
      </c>
      <c r="AB3" s="95">
        <v>356200</v>
      </c>
      <c r="AC3" s="10">
        <v>59.39</v>
      </c>
      <c r="AD3" s="2">
        <f t="shared" ref="AD3:AD66" si="0">Y3-Z3</f>
        <v>0.75999999999999801</v>
      </c>
      <c r="AE3" s="138">
        <f t="shared" ref="AE3:AE66" si="1">AC3/AC4-1</f>
        <v>9.3473827328347525E-3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57.96</v>
      </c>
      <c r="W4" s="133">
        <v>42528</v>
      </c>
      <c r="X4" s="10">
        <v>58.57</v>
      </c>
      <c r="Y4" s="10">
        <v>58.97</v>
      </c>
      <c r="Z4" s="10">
        <v>58.48</v>
      </c>
      <c r="AA4" s="10">
        <v>58.84</v>
      </c>
      <c r="AB4" s="95">
        <v>197900</v>
      </c>
      <c r="AC4" s="10">
        <v>58.84</v>
      </c>
      <c r="AD4" s="2">
        <f t="shared" si="0"/>
        <v>0.49000000000000199</v>
      </c>
      <c r="AE4" s="138">
        <f t="shared" si="1"/>
        <v>3.4106412005456832E-3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42527</v>
      </c>
      <c r="X5" s="10">
        <v>59.37</v>
      </c>
      <c r="Y5" s="10">
        <v>59.37</v>
      </c>
      <c r="Z5" s="10">
        <v>57.65</v>
      </c>
      <c r="AA5" s="10">
        <v>58.64</v>
      </c>
      <c r="AB5" s="95">
        <v>321700</v>
      </c>
      <c r="AC5" s="10">
        <v>58.64</v>
      </c>
      <c r="AD5" s="2">
        <f t="shared" si="0"/>
        <v>1.7199999999999989</v>
      </c>
      <c r="AE5" s="138">
        <f t="shared" si="1"/>
        <v>1.5939015939016032E-2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42524</v>
      </c>
      <c r="X6" s="10">
        <v>57.92</v>
      </c>
      <c r="Y6" s="10">
        <v>57.92</v>
      </c>
      <c r="Z6" s="10">
        <v>57.2</v>
      </c>
      <c r="AA6" s="10">
        <v>57.72</v>
      </c>
      <c r="AB6" s="95">
        <v>152300</v>
      </c>
      <c r="AC6" s="10">
        <v>57.72</v>
      </c>
      <c r="AD6" s="2">
        <f t="shared" si="0"/>
        <v>0.71999999999999886</v>
      </c>
      <c r="AE6" s="138">
        <f t="shared" si="1"/>
        <v>-2.4196335983408535E-3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205</v>
      </c>
      <c r="Q7" s="2">
        <f>Q10+Q8</f>
        <v>33.940000000000055</v>
      </c>
      <c r="R7" s="225"/>
      <c r="W7" s="133">
        <v>42523</v>
      </c>
      <c r="X7" s="10">
        <v>57.3</v>
      </c>
      <c r="Y7" s="10">
        <v>57.9</v>
      </c>
      <c r="Z7" s="10">
        <v>57.18</v>
      </c>
      <c r="AA7" s="10">
        <v>57.86</v>
      </c>
      <c r="AB7" s="95">
        <v>186900</v>
      </c>
      <c r="AC7" s="10">
        <v>57.86</v>
      </c>
      <c r="AD7" s="2">
        <f t="shared" si="0"/>
        <v>0.71999999999999886</v>
      </c>
      <c r="AE7" s="138">
        <f t="shared" si="1"/>
        <v>6.6109951287405266E-3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42522</v>
      </c>
      <c r="X8" s="10">
        <v>56.75</v>
      </c>
      <c r="Y8" s="10">
        <v>57.53</v>
      </c>
      <c r="Z8" s="10">
        <v>56.2</v>
      </c>
      <c r="AA8" s="10">
        <v>57.48</v>
      </c>
      <c r="AB8" s="95">
        <v>276700</v>
      </c>
      <c r="AC8" s="10">
        <v>57.48</v>
      </c>
      <c r="AD8" s="2">
        <f t="shared" si="0"/>
        <v>1.3299999999999983</v>
      </c>
      <c r="AE8" s="138">
        <f t="shared" si="1"/>
        <v>9.4836670179134774E-3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282</v>
      </c>
      <c r="Q9" s="138">
        <f>IF(Q2=0, 0, Q8/Q6)</f>
        <v>0</v>
      </c>
      <c r="W9" s="133">
        <v>42521</v>
      </c>
      <c r="X9" s="10">
        <v>56.76</v>
      </c>
      <c r="Y9" s="10">
        <v>57.29</v>
      </c>
      <c r="Z9" s="10">
        <v>56.65</v>
      </c>
      <c r="AA9" s="10">
        <v>56.94</v>
      </c>
      <c r="AB9" s="95">
        <v>291200</v>
      </c>
      <c r="AC9" s="10">
        <v>56.94</v>
      </c>
      <c r="AD9" s="2">
        <f t="shared" si="0"/>
        <v>0.64000000000000057</v>
      </c>
      <c r="AE9" s="138">
        <f t="shared" si="1"/>
        <v>1.2308774397749023E-3</v>
      </c>
    </row>
    <row r="10" spans="1:31" x14ac:dyDescent="0.25">
      <c r="O10" s="11" t="s">
        <v>281</v>
      </c>
      <c r="P10" s="34"/>
      <c r="Q10" s="2">
        <f>M33</f>
        <v>33.940000000000055</v>
      </c>
      <c r="W10" s="133">
        <v>42517</v>
      </c>
      <c r="X10" s="10">
        <v>57.15</v>
      </c>
      <c r="Y10" s="10">
        <v>57.3</v>
      </c>
      <c r="Z10" s="10">
        <v>56.66</v>
      </c>
      <c r="AA10" s="10">
        <v>56.87</v>
      </c>
      <c r="AB10" s="95">
        <v>219700</v>
      </c>
      <c r="AC10" s="10">
        <v>56.87</v>
      </c>
      <c r="AD10" s="2">
        <f t="shared" si="0"/>
        <v>0.64000000000000057</v>
      </c>
      <c r="AE10" s="138">
        <f t="shared" si="1"/>
        <v>-4.7252362618130928E-3</v>
      </c>
    </row>
    <row r="11" spans="1:31" x14ac:dyDescent="0.25">
      <c r="O11" s="11" t="s">
        <v>197</v>
      </c>
      <c r="P11" s="34"/>
      <c r="Q11" s="138">
        <f>IF(U58="N/A (N/A)", 0, VALUE(TRIM(CLEAN(MID(U58, FIND("(", U58)+1, 5)))))</f>
        <v>7.4999999999999997E-3</v>
      </c>
      <c r="W11" s="133">
        <v>42516</v>
      </c>
      <c r="X11" s="10">
        <v>57.38</v>
      </c>
      <c r="Y11" s="10">
        <v>58</v>
      </c>
      <c r="Z11" s="10">
        <v>56.95</v>
      </c>
      <c r="AA11" s="10">
        <v>57.14</v>
      </c>
      <c r="AB11" s="95">
        <v>348300</v>
      </c>
      <c r="AC11" s="10">
        <v>57.14</v>
      </c>
      <c r="AD11" s="2">
        <f t="shared" si="0"/>
        <v>1.0499999999999972</v>
      </c>
      <c r="AE11" s="138">
        <f t="shared" si="1"/>
        <v>-1.2235623142807794E-3</v>
      </c>
    </row>
    <row r="12" spans="1:31" x14ac:dyDescent="0.25">
      <c r="W12" s="133">
        <v>42515</v>
      </c>
      <c r="X12" s="10">
        <v>56.99</v>
      </c>
      <c r="Y12" s="10">
        <v>57.33</v>
      </c>
      <c r="Z12" s="10">
        <v>55.93</v>
      </c>
      <c r="AA12" s="10">
        <v>57.21</v>
      </c>
      <c r="AB12" s="95">
        <v>339700</v>
      </c>
      <c r="AC12" s="10">
        <v>57.21</v>
      </c>
      <c r="AD12" s="2">
        <f t="shared" si="0"/>
        <v>1.3999999999999986</v>
      </c>
      <c r="AE12" s="138">
        <f t="shared" si="1"/>
        <v>8.8167871627577998E-3</v>
      </c>
    </row>
    <row r="13" spans="1:31" x14ac:dyDescent="0.25">
      <c r="W13" s="133">
        <v>42514</v>
      </c>
      <c r="X13" s="10">
        <v>55.4</v>
      </c>
      <c r="Y13" s="10">
        <v>56.82</v>
      </c>
      <c r="Z13" s="10">
        <v>55.35</v>
      </c>
      <c r="AA13" s="10">
        <v>56.71</v>
      </c>
      <c r="AB13" s="95">
        <v>285100</v>
      </c>
      <c r="AC13" s="10">
        <v>56.71</v>
      </c>
      <c r="AD13" s="2">
        <f t="shared" si="0"/>
        <v>1.4699999999999989</v>
      </c>
      <c r="AE13" s="138">
        <f t="shared" si="1"/>
        <v>2.8286491387126134E-2</v>
      </c>
    </row>
    <row r="14" spans="1:31" x14ac:dyDescent="0.25">
      <c r="W14" s="133">
        <v>42513</v>
      </c>
      <c r="X14" s="10">
        <v>55.26</v>
      </c>
      <c r="Y14" s="10">
        <v>55.51</v>
      </c>
      <c r="Z14" s="10">
        <v>54.95</v>
      </c>
      <c r="AA14" s="10">
        <v>55.15</v>
      </c>
      <c r="AB14" s="95">
        <v>190800</v>
      </c>
      <c r="AC14" s="10">
        <v>55.15</v>
      </c>
      <c r="AD14" s="2">
        <f t="shared" si="0"/>
        <v>0.55999999999999517</v>
      </c>
      <c r="AE14" s="138">
        <f t="shared" si="1"/>
        <v>-1.4484881405033567E-3</v>
      </c>
    </row>
    <row r="15" spans="1:31" x14ac:dyDescent="0.25">
      <c r="W15" s="133">
        <v>42510</v>
      </c>
      <c r="X15" s="10">
        <v>54.92</v>
      </c>
      <c r="Y15" s="10">
        <v>55.56</v>
      </c>
      <c r="Z15" s="10">
        <v>54.33</v>
      </c>
      <c r="AA15" s="10">
        <v>55.23</v>
      </c>
      <c r="AB15" s="95">
        <v>243600</v>
      </c>
      <c r="AC15" s="10">
        <v>55.23</v>
      </c>
      <c r="AD15" s="2">
        <f t="shared" si="0"/>
        <v>1.230000000000004</v>
      </c>
      <c r="AE15" s="138">
        <f t="shared" si="1"/>
        <v>1.2651265126512712E-2</v>
      </c>
    </row>
    <row r="16" spans="1:31" x14ac:dyDescent="0.25">
      <c r="W16" s="133">
        <v>42509</v>
      </c>
      <c r="X16" s="10">
        <v>54.9</v>
      </c>
      <c r="Y16" s="10">
        <v>55.02</v>
      </c>
      <c r="Z16" s="10">
        <v>54.2</v>
      </c>
      <c r="AA16" s="10">
        <v>54.54</v>
      </c>
      <c r="AB16" s="95">
        <v>461400</v>
      </c>
      <c r="AC16" s="10">
        <v>54.54</v>
      </c>
      <c r="AD16" s="2">
        <f t="shared" si="0"/>
        <v>0.82000000000000028</v>
      </c>
      <c r="AE16" s="138" t="e">
        <f t="shared" si="1"/>
        <v>#DIV/0!</v>
      </c>
    </row>
    <row r="17" spans="1:31" x14ac:dyDescent="0.25">
      <c r="W17" s="133">
        <v>42509</v>
      </c>
      <c r="X17" s="10" t="s">
        <v>208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42508</v>
      </c>
      <c r="X18" s="10">
        <v>54.9</v>
      </c>
      <c r="Y18" s="10">
        <v>55.61</v>
      </c>
      <c r="Z18" s="10">
        <v>54.7</v>
      </c>
      <c r="AA18" s="10">
        <v>55.05</v>
      </c>
      <c r="AB18" s="95">
        <v>285800</v>
      </c>
      <c r="AC18" s="10">
        <v>54.94</v>
      </c>
      <c r="AD18" s="2">
        <f t="shared" si="0"/>
        <v>0.90999999999999659</v>
      </c>
      <c r="AE18" s="138">
        <f t="shared" si="1"/>
        <v>7.2859744990894093E-4</v>
      </c>
    </row>
    <row r="19" spans="1:31" x14ac:dyDescent="0.25">
      <c r="W19" s="133">
        <v>42507</v>
      </c>
      <c r="X19" s="10">
        <v>55</v>
      </c>
      <c r="Y19" s="10">
        <v>55.38</v>
      </c>
      <c r="Z19" s="10">
        <v>54.79</v>
      </c>
      <c r="AA19" s="10">
        <v>55.01</v>
      </c>
      <c r="AB19" s="95">
        <v>395500</v>
      </c>
      <c r="AC19" s="10">
        <v>54.9</v>
      </c>
      <c r="AD19" s="2">
        <f t="shared" si="0"/>
        <v>0.59000000000000341</v>
      </c>
      <c r="AE19" s="138">
        <f t="shared" si="1"/>
        <v>-7.2806698216232313E-4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W20" s="133">
        <v>42506</v>
      </c>
      <c r="X20" s="10">
        <v>54.62</v>
      </c>
      <c r="Y20" s="10">
        <v>55.46</v>
      </c>
      <c r="Z20" s="10">
        <v>54.62</v>
      </c>
      <c r="AA20" s="10">
        <v>55.05</v>
      </c>
      <c r="AB20" s="95">
        <v>255700</v>
      </c>
      <c r="AC20" s="10">
        <v>54.94</v>
      </c>
      <c r="AD20" s="2">
        <f t="shared" si="0"/>
        <v>0.84000000000000341</v>
      </c>
      <c r="AE20" s="138">
        <f t="shared" si="1"/>
        <v>1.0669610007358221E-2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42503</v>
      </c>
      <c r="X21" s="10">
        <v>55.15</v>
      </c>
      <c r="Y21" s="10">
        <v>55.28</v>
      </c>
      <c r="Z21" s="10">
        <v>54.32</v>
      </c>
      <c r="AA21" s="10">
        <v>54.47</v>
      </c>
      <c r="AB21" s="95">
        <v>634400</v>
      </c>
      <c r="AC21" s="10">
        <v>54.36</v>
      </c>
      <c r="AD21" s="2">
        <f t="shared" si="0"/>
        <v>0.96000000000000085</v>
      </c>
      <c r="AE21" s="138">
        <f t="shared" si="1"/>
        <v>-1.6820401519262118E-2</v>
      </c>
    </row>
    <row r="22" spans="1:31" x14ac:dyDescent="0.25">
      <c r="B22" s="201">
        <v>42310</v>
      </c>
      <c r="C22" s="10">
        <v>0</v>
      </c>
      <c r="D22" s="212" t="s">
        <v>131</v>
      </c>
      <c r="E22" s="40">
        <v>46.15</v>
      </c>
      <c r="F22" s="40">
        <v>33.94</v>
      </c>
      <c r="W22" s="133">
        <v>42502</v>
      </c>
      <c r="X22" s="10">
        <v>55.38</v>
      </c>
      <c r="Y22" s="10">
        <v>55.65</v>
      </c>
      <c r="Z22" s="10">
        <v>54.58</v>
      </c>
      <c r="AA22" s="10">
        <v>55.4</v>
      </c>
      <c r="AB22" s="95">
        <v>342900</v>
      </c>
      <c r="AC22" s="10">
        <v>55.29</v>
      </c>
      <c r="AD22" s="2">
        <f t="shared" si="0"/>
        <v>1.0700000000000003</v>
      </c>
      <c r="AE22" s="138">
        <f t="shared" si="1"/>
        <v>4.7246956205706514E-3</v>
      </c>
    </row>
    <row r="23" spans="1:31" x14ac:dyDescent="0.25">
      <c r="B23" s="10"/>
      <c r="C23" s="10"/>
      <c r="D23" s="40"/>
      <c r="E23" s="40"/>
      <c r="F23" s="40"/>
      <c r="W23" s="133">
        <v>42501</v>
      </c>
      <c r="X23" s="10">
        <v>55.09</v>
      </c>
      <c r="Y23" s="10">
        <v>55.65</v>
      </c>
      <c r="Z23" s="10">
        <v>54.11</v>
      </c>
      <c r="AA23" s="10">
        <v>55.14</v>
      </c>
      <c r="AB23" s="95">
        <v>262500</v>
      </c>
      <c r="AC23" s="10">
        <v>55.03</v>
      </c>
      <c r="AD23" s="2">
        <f t="shared" si="0"/>
        <v>1.5399999999999991</v>
      </c>
      <c r="AE23" s="138">
        <f t="shared" si="1"/>
        <v>-1.8138944313441652E-3</v>
      </c>
    </row>
    <row r="24" spans="1:31" x14ac:dyDescent="0.25">
      <c r="B24" s="10"/>
      <c r="C24" s="10"/>
      <c r="D24" s="40"/>
      <c r="E24" s="40"/>
      <c r="F24" s="40"/>
      <c r="W24" s="133">
        <v>42500</v>
      </c>
      <c r="X24" s="10">
        <v>54.45</v>
      </c>
      <c r="Y24" s="10">
        <v>55.31</v>
      </c>
      <c r="Z24" s="10">
        <v>53.04</v>
      </c>
      <c r="AA24" s="10">
        <v>55.24</v>
      </c>
      <c r="AB24" s="95">
        <v>228200</v>
      </c>
      <c r="AC24" s="10">
        <v>55.13</v>
      </c>
      <c r="AD24" s="2">
        <f t="shared" si="0"/>
        <v>2.2700000000000031</v>
      </c>
      <c r="AE24" s="138">
        <f t="shared" si="1"/>
        <v>2.2820037105751423E-2</v>
      </c>
    </row>
    <row r="25" spans="1:31" x14ac:dyDescent="0.25">
      <c r="B25" s="10"/>
      <c r="C25" s="10"/>
      <c r="D25" s="40"/>
      <c r="E25" s="40"/>
      <c r="F25" s="40"/>
      <c r="W25" s="133">
        <v>42499</v>
      </c>
      <c r="X25" s="10">
        <v>54.21</v>
      </c>
      <c r="Y25" s="10">
        <v>54.45</v>
      </c>
      <c r="Z25" s="10">
        <v>53.76</v>
      </c>
      <c r="AA25" s="10">
        <v>54.01</v>
      </c>
      <c r="AB25" s="95">
        <v>264100</v>
      </c>
      <c r="AC25" s="10">
        <v>53.9</v>
      </c>
      <c r="AD25" s="2">
        <f t="shared" si="0"/>
        <v>0.69000000000000483</v>
      </c>
      <c r="AE25" s="138">
        <f t="shared" si="1"/>
        <v>-6.0851926977687487E-3</v>
      </c>
    </row>
    <row r="26" spans="1:31" x14ac:dyDescent="0.25">
      <c r="B26" s="10"/>
      <c r="C26" s="10"/>
      <c r="D26" s="40"/>
      <c r="E26" s="40"/>
      <c r="F26" s="40"/>
      <c r="W26" s="133">
        <v>42496</v>
      </c>
      <c r="X26" s="10">
        <v>53.09</v>
      </c>
      <c r="Y26" s="10">
        <v>54.34</v>
      </c>
      <c r="Z26" s="10">
        <v>53.04</v>
      </c>
      <c r="AA26" s="10">
        <v>54.34</v>
      </c>
      <c r="AB26" s="95">
        <v>305400</v>
      </c>
      <c r="AC26" s="10">
        <v>54.23</v>
      </c>
      <c r="AD26" s="2">
        <f t="shared" si="0"/>
        <v>1.3000000000000043</v>
      </c>
      <c r="AE26" s="138">
        <f t="shared" si="1"/>
        <v>2.0703933747411973E-2</v>
      </c>
    </row>
    <row r="27" spans="1:31" x14ac:dyDescent="0.25">
      <c r="B27" s="10"/>
      <c r="C27" s="10"/>
      <c r="D27" s="40"/>
      <c r="E27" s="40"/>
      <c r="F27" s="40"/>
      <c r="W27" s="133">
        <v>42495</v>
      </c>
      <c r="X27" s="10">
        <v>53.36</v>
      </c>
      <c r="Y27" s="10">
        <v>53.71</v>
      </c>
      <c r="Z27" s="10">
        <v>53.08</v>
      </c>
      <c r="AA27" s="10">
        <v>53.24</v>
      </c>
      <c r="AB27" s="95">
        <v>277600</v>
      </c>
      <c r="AC27" s="10">
        <v>53.13</v>
      </c>
      <c r="AD27" s="2">
        <f t="shared" si="0"/>
        <v>0.63000000000000256</v>
      </c>
      <c r="AE27" s="138">
        <f t="shared" si="1"/>
        <v>0</v>
      </c>
    </row>
    <row r="28" spans="1:31" x14ac:dyDescent="0.25">
      <c r="B28" s="10"/>
      <c r="C28" s="10"/>
      <c r="D28" s="40"/>
      <c r="E28" s="40"/>
      <c r="F28" s="40"/>
      <c r="W28" s="133">
        <v>42494</v>
      </c>
      <c r="X28" s="10">
        <v>53.38</v>
      </c>
      <c r="Y28" s="10">
        <v>53.9</v>
      </c>
      <c r="Z28" s="10">
        <v>53.07</v>
      </c>
      <c r="AA28" s="10">
        <v>53.24</v>
      </c>
      <c r="AB28" s="95">
        <v>325400</v>
      </c>
      <c r="AC28" s="10">
        <v>53.13</v>
      </c>
      <c r="AD28" s="2">
        <f t="shared" si="0"/>
        <v>0.82999999999999829</v>
      </c>
      <c r="AE28" s="138">
        <f t="shared" si="1"/>
        <v>-8.0283793876027021E-3</v>
      </c>
    </row>
    <row r="29" spans="1:31" x14ac:dyDescent="0.25">
      <c r="B29" s="10"/>
      <c r="C29" s="10"/>
      <c r="D29" s="40"/>
      <c r="E29" s="40"/>
      <c r="F29" s="40"/>
      <c r="W29" s="133">
        <v>42493</v>
      </c>
      <c r="X29" s="10">
        <v>54.6</v>
      </c>
      <c r="Y29" s="10">
        <v>54.6</v>
      </c>
      <c r="Z29" s="10">
        <v>53.41</v>
      </c>
      <c r="AA29" s="10">
        <v>53.67</v>
      </c>
      <c r="AB29" s="95">
        <v>296200</v>
      </c>
      <c r="AC29" s="10">
        <v>53.56</v>
      </c>
      <c r="AD29" s="2">
        <f t="shared" si="0"/>
        <v>1.1900000000000048</v>
      </c>
      <c r="AE29" s="138">
        <f t="shared" si="1"/>
        <v>-2.3696682464454888E-2</v>
      </c>
    </row>
    <row r="30" spans="1:31" x14ac:dyDescent="0.25">
      <c r="B30" s="10"/>
      <c r="C30" s="10"/>
      <c r="D30" s="40"/>
      <c r="E30" s="40"/>
      <c r="F30" s="40"/>
      <c r="W30" s="133">
        <v>42492</v>
      </c>
      <c r="X30" s="10">
        <v>54.27</v>
      </c>
      <c r="Y30" s="10">
        <v>54.99</v>
      </c>
      <c r="Z30" s="10">
        <v>53.81</v>
      </c>
      <c r="AA30" s="10">
        <v>54.97</v>
      </c>
      <c r="AB30" s="95">
        <v>330300</v>
      </c>
      <c r="AC30" s="10">
        <v>54.86</v>
      </c>
      <c r="AD30" s="2">
        <f t="shared" si="0"/>
        <v>1.1799999999999997</v>
      </c>
      <c r="AE30" s="138">
        <f t="shared" si="1"/>
        <v>1.4048059149722736E-2</v>
      </c>
    </row>
    <row r="31" spans="1:31" x14ac:dyDescent="0.25">
      <c r="W31" s="133">
        <v>42489</v>
      </c>
      <c r="X31" s="10">
        <v>55.1</v>
      </c>
      <c r="Y31" s="10">
        <v>55.49</v>
      </c>
      <c r="Z31" s="10">
        <v>53.9</v>
      </c>
      <c r="AA31" s="10">
        <v>54.21</v>
      </c>
      <c r="AB31" s="95">
        <v>391500</v>
      </c>
      <c r="AC31" s="10">
        <v>54.1</v>
      </c>
      <c r="AD31" s="2">
        <f t="shared" si="0"/>
        <v>1.5900000000000034</v>
      </c>
      <c r="AE31" s="138">
        <f t="shared" si="1"/>
        <v>-1.7078488372093026E-2</v>
      </c>
    </row>
    <row r="32" spans="1:31" x14ac:dyDescent="0.25">
      <c r="W32" s="133">
        <v>42488</v>
      </c>
      <c r="X32" s="10">
        <v>55.03</v>
      </c>
      <c r="Y32" s="10">
        <v>55.34</v>
      </c>
      <c r="Z32" s="10">
        <v>53.94</v>
      </c>
      <c r="AA32" s="10">
        <v>55.15</v>
      </c>
      <c r="AB32" s="95">
        <v>416000</v>
      </c>
      <c r="AC32" s="10">
        <v>55.04</v>
      </c>
      <c r="AD32" s="2">
        <f t="shared" si="0"/>
        <v>1.4000000000000057</v>
      </c>
      <c r="AE32" s="138">
        <f t="shared" si="1"/>
        <v>-7.2621641249093205E-4</v>
      </c>
    </row>
    <row r="33" spans="1:31" x14ac:dyDescent="0.25">
      <c r="L33" t="s">
        <v>281</v>
      </c>
      <c r="M33" s="2">
        <f>M51+K51-F51</f>
        <v>33.940000000000055</v>
      </c>
      <c r="W33" s="133">
        <v>42487</v>
      </c>
      <c r="X33" s="10">
        <v>55</v>
      </c>
      <c r="Y33" s="10">
        <v>55.6</v>
      </c>
      <c r="Z33" s="10">
        <v>54.81</v>
      </c>
      <c r="AA33" s="10">
        <v>55.19</v>
      </c>
      <c r="AB33" s="95">
        <v>501400</v>
      </c>
      <c r="AC33" s="10">
        <v>55.08</v>
      </c>
      <c r="AD33" s="2">
        <f t="shared" si="0"/>
        <v>0.78999999999999915</v>
      </c>
      <c r="AE33" s="138">
        <f t="shared" si="1"/>
        <v>5.1094890510949842E-3</v>
      </c>
    </row>
    <row r="34" spans="1:31" x14ac:dyDescent="0.25">
      <c r="A34" s="419" t="s">
        <v>1</v>
      </c>
      <c r="B34" s="419" t="s">
        <v>2</v>
      </c>
      <c r="C34" s="419" t="s">
        <v>4</v>
      </c>
      <c r="D34" s="421" t="s">
        <v>5</v>
      </c>
      <c r="E34" s="421" t="s">
        <v>95</v>
      </c>
      <c r="F34" s="421" t="s">
        <v>60</v>
      </c>
      <c r="G34" s="419" t="s">
        <v>3</v>
      </c>
      <c r="H34" s="419" t="s">
        <v>6</v>
      </c>
      <c r="I34" s="419" t="s">
        <v>7</v>
      </c>
      <c r="J34" s="419" t="s">
        <v>96</v>
      </c>
      <c r="K34" s="419" t="s">
        <v>61</v>
      </c>
      <c r="L34" s="419" t="s">
        <v>77</v>
      </c>
      <c r="M34" s="419" t="s">
        <v>38</v>
      </c>
      <c r="W34" s="133">
        <v>42486</v>
      </c>
      <c r="X34" s="10">
        <v>54.67</v>
      </c>
      <c r="Y34" s="10">
        <v>55.05</v>
      </c>
      <c r="Z34" s="10">
        <v>54.47</v>
      </c>
      <c r="AA34" s="10">
        <v>54.91</v>
      </c>
      <c r="AB34" s="95">
        <v>326900</v>
      </c>
      <c r="AC34" s="10">
        <v>54.8</v>
      </c>
      <c r="AD34" s="2">
        <f t="shared" si="0"/>
        <v>0.57999999999999829</v>
      </c>
      <c r="AE34" s="138">
        <f t="shared" si="1"/>
        <v>3.66300366300365E-3</v>
      </c>
    </row>
    <row r="35" spans="1:31" x14ac:dyDescent="0.25">
      <c r="A35" s="422" t="s">
        <v>53</v>
      </c>
      <c r="B35" s="412">
        <v>42214</v>
      </c>
      <c r="C35" s="413">
        <v>15</v>
      </c>
      <c r="D35" s="414">
        <v>47.8</v>
      </c>
      <c r="E35" s="414">
        <v>0</v>
      </c>
      <c r="F35" s="414">
        <f>C35*D35</f>
        <v>717</v>
      </c>
      <c r="G35" s="412">
        <v>42313</v>
      </c>
      <c r="H35" s="414">
        <v>70</v>
      </c>
      <c r="I35" s="414">
        <v>46.15</v>
      </c>
      <c r="J35" s="414">
        <v>0.06</v>
      </c>
      <c r="K35" s="413">
        <f>I35*H35-J35</f>
        <v>3230.44</v>
      </c>
      <c r="L35" s="412">
        <v>42247</v>
      </c>
      <c r="M35" s="414">
        <v>3.5</v>
      </c>
      <c r="W35" s="133">
        <v>42485</v>
      </c>
      <c r="X35" s="10">
        <v>55.16</v>
      </c>
      <c r="Y35" s="10">
        <v>55.38</v>
      </c>
      <c r="Z35" s="10">
        <v>54.43</v>
      </c>
      <c r="AA35" s="10">
        <v>54.71</v>
      </c>
      <c r="AB35" s="95">
        <v>371700</v>
      </c>
      <c r="AC35" s="10">
        <v>54.6</v>
      </c>
      <c r="AD35" s="2">
        <f t="shared" si="0"/>
        <v>0.95000000000000284</v>
      </c>
      <c r="AE35" s="138">
        <f t="shared" si="1"/>
        <v>-3.6496350364962904E-3</v>
      </c>
    </row>
    <row r="36" spans="1:31" x14ac:dyDescent="0.25">
      <c r="A36" s="423" t="s">
        <v>71</v>
      </c>
      <c r="B36" s="412">
        <v>42233</v>
      </c>
      <c r="C36" s="413">
        <v>20</v>
      </c>
      <c r="D36" s="414">
        <v>47.5</v>
      </c>
      <c r="E36" s="414">
        <v>0</v>
      </c>
      <c r="F36" s="414">
        <f>C36*D36</f>
        <v>950</v>
      </c>
      <c r="G36" s="413"/>
      <c r="H36" s="413"/>
      <c r="I36" s="413"/>
      <c r="J36" s="413"/>
      <c r="K36" s="413"/>
      <c r="L36" s="412">
        <v>42338</v>
      </c>
      <c r="M36" s="413"/>
      <c r="W36" s="133">
        <v>42482</v>
      </c>
      <c r="X36" s="10">
        <v>54.09</v>
      </c>
      <c r="Y36" s="10">
        <v>55.41</v>
      </c>
      <c r="Z36" s="10">
        <v>54.09</v>
      </c>
      <c r="AA36" s="10">
        <v>54.91</v>
      </c>
      <c r="AB36" s="95">
        <v>682700</v>
      </c>
      <c r="AC36" s="10">
        <v>54.8</v>
      </c>
      <c r="AD36" s="2">
        <f t="shared" si="0"/>
        <v>1.3199999999999932</v>
      </c>
      <c r="AE36" s="138">
        <f t="shared" si="1"/>
        <v>1.2790060295999606E-3</v>
      </c>
    </row>
    <row r="37" spans="1:31" x14ac:dyDescent="0.25">
      <c r="A37" s="413"/>
      <c r="B37" s="412">
        <v>42269</v>
      </c>
      <c r="C37" s="413">
        <v>35</v>
      </c>
      <c r="D37" s="414">
        <v>43.8</v>
      </c>
      <c r="E37" s="414">
        <v>0</v>
      </c>
      <c r="F37" s="414">
        <f>C37*D37</f>
        <v>1533</v>
      </c>
      <c r="G37" s="413"/>
      <c r="H37" s="413"/>
      <c r="I37" s="413"/>
      <c r="J37" s="413"/>
      <c r="K37" s="413"/>
      <c r="L37" s="413"/>
      <c r="M37" s="413"/>
      <c r="W37" s="133">
        <v>42481</v>
      </c>
      <c r="X37" s="10">
        <v>55</v>
      </c>
      <c r="Y37" s="10">
        <v>55.79</v>
      </c>
      <c r="Z37" s="10">
        <v>53.83</v>
      </c>
      <c r="AA37" s="10">
        <v>54.84</v>
      </c>
      <c r="AB37" s="95">
        <v>806800</v>
      </c>
      <c r="AC37" s="10">
        <v>54.73</v>
      </c>
      <c r="AD37" s="2">
        <f t="shared" si="0"/>
        <v>1.9600000000000009</v>
      </c>
      <c r="AE37" s="138">
        <f t="shared" si="1"/>
        <v>-9.2324402606807077E-3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42480</v>
      </c>
      <c r="X38" s="10">
        <v>52.3</v>
      </c>
      <c r="Y38" s="10">
        <v>56.83</v>
      </c>
      <c r="Z38" s="10">
        <v>51.91</v>
      </c>
      <c r="AA38" s="10">
        <v>55.35</v>
      </c>
      <c r="AB38" s="95">
        <v>1387900</v>
      </c>
      <c r="AC38" s="10">
        <v>55.24</v>
      </c>
      <c r="AD38" s="2">
        <f t="shared" si="0"/>
        <v>4.9200000000000017</v>
      </c>
      <c r="AE38" s="138">
        <f t="shared" si="1"/>
        <v>4.7402351156617284E-2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42479</v>
      </c>
      <c r="X39" s="10">
        <v>53.43</v>
      </c>
      <c r="Y39" s="10">
        <v>53.43</v>
      </c>
      <c r="Z39" s="10">
        <v>52.4</v>
      </c>
      <c r="AA39" s="10">
        <v>52.85</v>
      </c>
      <c r="AB39" s="95">
        <v>302100</v>
      </c>
      <c r="AC39" s="10">
        <v>52.74</v>
      </c>
      <c r="AD39" s="2">
        <f t="shared" si="0"/>
        <v>1.0300000000000011</v>
      </c>
      <c r="AE39" s="138">
        <f t="shared" si="1"/>
        <v>3.7936267071336793E-4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42478</v>
      </c>
      <c r="X40" s="10">
        <v>52.2</v>
      </c>
      <c r="Y40" s="10">
        <v>53</v>
      </c>
      <c r="Z40" s="10">
        <v>52.2</v>
      </c>
      <c r="AA40" s="10">
        <v>52.83</v>
      </c>
      <c r="AB40" s="95">
        <v>206300</v>
      </c>
      <c r="AC40" s="10">
        <v>52.72</v>
      </c>
      <c r="AD40" s="2">
        <f t="shared" si="0"/>
        <v>0.79999999999999716</v>
      </c>
      <c r="AE40" s="138">
        <f t="shared" si="1"/>
        <v>4.5731707317073766E-3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34"/>
      <c r="W41" s="133">
        <v>42475</v>
      </c>
      <c r="X41" s="10">
        <v>52.22</v>
      </c>
      <c r="Y41" s="10">
        <v>53</v>
      </c>
      <c r="Z41" s="10">
        <v>52.22</v>
      </c>
      <c r="AA41" s="10">
        <v>52.59</v>
      </c>
      <c r="AB41" s="95">
        <v>301900</v>
      </c>
      <c r="AC41" s="10">
        <v>52.48</v>
      </c>
      <c r="AD41" s="2">
        <f t="shared" si="0"/>
        <v>0.78000000000000114</v>
      </c>
      <c r="AE41" s="138">
        <f t="shared" si="1"/>
        <v>4.0176009183086059E-3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470" t="s">
        <v>78</v>
      </c>
      <c r="P42" s="470"/>
      <c r="Q42" s="34"/>
      <c r="T42" s="91" t="s">
        <v>114</v>
      </c>
      <c r="W42" s="133">
        <v>42474</v>
      </c>
      <c r="X42" s="10">
        <v>52.74</v>
      </c>
      <c r="Y42" s="10">
        <v>52.89</v>
      </c>
      <c r="Z42" s="10">
        <v>52.29</v>
      </c>
      <c r="AA42" s="10">
        <v>52.37</v>
      </c>
      <c r="AB42" s="95">
        <v>231100</v>
      </c>
      <c r="AC42" s="10">
        <v>52.27</v>
      </c>
      <c r="AD42" s="2">
        <f t="shared" si="0"/>
        <v>0.60000000000000142</v>
      </c>
      <c r="AE42" s="138">
        <f t="shared" si="1"/>
        <v>-4.9495526365885834E-3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63.756000000000007</v>
      </c>
      <c r="Q43" s="34"/>
      <c r="T43" s="128" t="s">
        <v>99</v>
      </c>
      <c r="U43" s="98">
        <v>59.39</v>
      </c>
      <c r="W43" s="133">
        <v>42473</v>
      </c>
      <c r="X43" s="10">
        <v>52.97</v>
      </c>
      <c r="Y43" s="10">
        <v>53.02</v>
      </c>
      <c r="Z43" s="10">
        <v>52.39</v>
      </c>
      <c r="AA43" s="10">
        <v>52.64</v>
      </c>
      <c r="AB43" s="95">
        <v>346900</v>
      </c>
      <c r="AC43" s="10">
        <v>52.53</v>
      </c>
      <c r="AD43" s="2">
        <f t="shared" si="0"/>
        <v>0.63000000000000256</v>
      </c>
      <c r="AE43" s="138">
        <f t="shared" si="1"/>
        <v>8.446918794394298E-3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2">O44*$Q$4</f>
        <v>63.176400000000008</v>
      </c>
      <c r="Q44" s="34"/>
      <c r="T44" s="93" t="s">
        <v>100</v>
      </c>
      <c r="U44" s="88">
        <v>58.99</v>
      </c>
      <c r="W44" s="133">
        <v>42472</v>
      </c>
      <c r="X44" s="10">
        <v>51.77</v>
      </c>
      <c r="Y44" s="10">
        <v>52.68</v>
      </c>
      <c r="Z44" s="10">
        <v>51.64</v>
      </c>
      <c r="AA44" s="10">
        <v>52.19</v>
      </c>
      <c r="AB44" s="95">
        <v>117400</v>
      </c>
      <c r="AC44" s="10">
        <v>52.09</v>
      </c>
      <c r="AD44" s="2">
        <f t="shared" si="0"/>
        <v>1.0399999999999991</v>
      </c>
      <c r="AE44" s="138">
        <f t="shared" si="1"/>
        <v>1.1063664596273393E-2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2"/>
        <v>62.596800000000002</v>
      </c>
      <c r="Q45" s="34"/>
      <c r="T45" s="93" t="s">
        <v>101</v>
      </c>
      <c r="U45" s="88" t="s">
        <v>434</v>
      </c>
      <c r="W45" s="133">
        <v>42471</v>
      </c>
      <c r="X45" s="10">
        <v>51.63</v>
      </c>
      <c r="Y45" s="10">
        <v>52.4</v>
      </c>
      <c r="Z45" s="10">
        <v>51.58</v>
      </c>
      <c r="AA45" s="10">
        <v>51.62</v>
      </c>
      <c r="AB45" s="95">
        <v>165400</v>
      </c>
      <c r="AC45" s="10">
        <v>51.52</v>
      </c>
      <c r="AD45" s="2">
        <f t="shared" si="0"/>
        <v>0.82000000000000028</v>
      </c>
      <c r="AE45" s="138">
        <f t="shared" si="1"/>
        <v>6.0535051747705459E-3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2"/>
        <v>62.017200000000003</v>
      </c>
      <c r="Q46" s="83"/>
      <c r="T46" s="93" t="s">
        <v>102</v>
      </c>
      <c r="U46" s="88" t="s">
        <v>435</v>
      </c>
      <c r="W46" s="133">
        <v>42468</v>
      </c>
      <c r="X46" s="10">
        <v>51.75</v>
      </c>
      <c r="Y46" s="10">
        <v>52.27</v>
      </c>
      <c r="Z46" s="10">
        <v>51.11</v>
      </c>
      <c r="AA46" s="10">
        <v>51.31</v>
      </c>
      <c r="AB46" s="95">
        <v>137000</v>
      </c>
      <c r="AC46" s="10">
        <v>51.21</v>
      </c>
      <c r="AD46" s="2">
        <f t="shared" si="0"/>
        <v>1.1600000000000037</v>
      </c>
      <c r="AE46" s="138">
        <f t="shared" si="1"/>
        <v>5.8927519151443786E-3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3"/>
      <c r="J47" s="413"/>
      <c r="K47" s="413"/>
      <c r="L47" s="413"/>
      <c r="M47" s="413"/>
      <c r="O47" s="83">
        <v>1.06</v>
      </c>
      <c r="P47" s="83">
        <f t="shared" si="2"/>
        <v>61.437600000000003</v>
      </c>
      <c r="Q47" s="83"/>
      <c r="T47" s="93" t="s">
        <v>103</v>
      </c>
      <c r="U47" s="88">
        <v>55.6</v>
      </c>
      <c r="W47" s="133">
        <v>42467</v>
      </c>
      <c r="X47" s="10">
        <v>51.22</v>
      </c>
      <c r="Y47" s="10">
        <v>51.91</v>
      </c>
      <c r="Z47" s="10">
        <v>50.73</v>
      </c>
      <c r="AA47" s="10">
        <v>51.01</v>
      </c>
      <c r="AB47" s="95">
        <v>238100</v>
      </c>
      <c r="AC47" s="10">
        <v>50.91</v>
      </c>
      <c r="AD47" s="2">
        <f t="shared" si="0"/>
        <v>1.1799999999999997</v>
      </c>
      <c r="AE47" s="138">
        <f t="shared" si="1"/>
        <v>-1.2606671838634731E-2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2"/>
        <v>60.858000000000004</v>
      </c>
      <c r="Q48" s="83"/>
      <c r="T48" s="93" t="s">
        <v>104</v>
      </c>
      <c r="U48" s="88">
        <v>1.2606999999999999</v>
      </c>
      <c r="W48" s="133">
        <v>42466</v>
      </c>
      <c r="X48" s="10">
        <v>51.27</v>
      </c>
      <c r="Y48" s="10">
        <v>51.89</v>
      </c>
      <c r="Z48" s="10">
        <v>50.78</v>
      </c>
      <c r="AA48" s="10">
        <v>51.66</v>
      </c>
      <c r="AB48" s="95">
        <v>179000</v>
      </c>
      <c r="AC48" s="10">
        <v>51.56</v>
      </c>
      <c r="AD48" s="2">
        <f t="shared" si="0"/>
        <v>1.1099999999999994</v>
      </c>
      <c r="AE48" s="138">
        <f t="shared" si="1"/>
        <v>6.2451209992193668E-3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3"/>
      <c r="J49" s="413"/>
      <c r="K49" s="413"/>
      <c r="L49" s="413"/>
      <c r="M49" s="413"/>
      <c r="O49" s="83">
        <v>1.04</v>
      </c>
      <c r="P49" s="83">
        <f t="shared" si="2"/>
        <v>60.278400000000005</v>
      </c>
      <c r="Q49" s="83"/>
      <c r="T49" s="93" t="s">
        <v>124</v>
      </c>
      <c r="U49" s="88" t="s">
        <v>239</v>
      </c>
      <c r="W49" s="133">
        <v>42465</v>
      </c>
      <c r="X49" s="10">
        <v>51.04</v>
      </c>
      <c r="Y49" s="10">
        <v>51.68</v>
      </c>
      <c r="Z49" s="10">
        <v>50.7</v>
      </c>
      <c r="AA49" s="10">
        <v>51.34</v>
      </c>
      <c r="AB49" s="95">
        <v>258300</v>
      </c>
      <c r="AC49" s="10">
        <v>51.24</v>
      </c>
      <c r="AD49" s="2">
        <f t="shared" si="0"/>
        <v>0.97999999999999687</v>
      </c>
      <c r="AE49" s="138">
        <f t="shared" si="1"/>
        <v>-3.6943418238382097E-3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3"/>
      <c r="I50" s="413"/>
      <c r="J50" s="413"/>
      <c r="K50" s="413"/>
      <c r="L50" s="413"/>
      <c r="M50" s="413"/>
      <c r="O50" s="83">
        <v>1.03</v>
      </c>
      <c r="P50" s="83">
        <f t="shared" si="2"/>
        <v>59.698800000000006</v>
      </c>
      <c r="Q50" s="83"/>
      <c r="T50" s="93"/>
      <c r="U50" s="88"/>
      <c r="W50" s="133">
        <v>42464</v>
      </c>
      <c r="X50" s="10">
        <v>52.51</v>
      </c>
      <c r="Y50" s="10">
        <v>52.89</v>
      </c>
      <c r="Z50" s="10">
        <v>51.52</v>
      </c>
      <c r="AA50" s="10">
        <v>51.53</v>
      </c>
      <c r="AB50" s="95">
        <v>145900</v>
      </c>
      <c r="AC50" s="10">
        <v>51.43</v>
      </c>
      <c r="AD50" s="2">
        <f t="shared" si="0"/>
        <v>1.3699999999999974</v>
      </c>
      <c r="AE50" s="138">
        <f t="shared" si="1"/>
        <v>-1.6258607498087274E-2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59.119199999999999</v>
      </c>
      <c r="Q51" s="83"/>
      <c r="T51" s="93" t="s">
        <v>106</v>
      </c>
      <c r="U51" s="88" t="s">
        <v>436</v>
      </c>
      <c r="W51" s="133">
        <v>42461</v>
      </c>
      <c r="X51" s="10">
        <v>51.47</v>
      </c>
      <c r="Y51" s="10">
        <v>52.55</v>
      </c>
      <c r="Z51" s="10">
        <v>51.07</v>
      </c>
      <c r="AA51" s="10">
        <v>52.38</v>
      </c>
      <c r="AB51" s="95">
        <v>255200</v>
      </c>
      <c r="AC51" s="10">
        <v>52.28</v>
      </c>
      <c r="AD51" s="2">
        <f t="shared" si="0"/>
        <v>1.4799999999999969</v>
      </c>
      <c r="AE51" s="138">
        <f t="shared" si="1"/>
        <v>6.9337442218797563E-3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3"/>
      <c r="I52" s="413"/>
      <c r="J52" s="413"/>
      <c r="K52" s="413"/>
      <c r="L52" s="413"/>
      <c r="M52" s="413"/>
      <c r="O52" s="83">
        <v>1.01</v>
      </c>
      <c r="P52" s="83">
        <f t="shared" si="2"/>
        <v>58.5396</v>
      </c>
      <c r="Q52" s="83"/>
      <c r="T52" s="93" t="s">
        <v>107</v>
      </c>
      <c r="U52" s="88" t="s">
        <v>437</v>
      </c>
      <c r="W52" s="133">
        <v>42460</v>
      </c>
      <c r="X52" s="10">
        <v>52.56</v>
      </c>
      <c r="Y52" s="10">
        <v>52.99</v>
      </c>
      <c r="Z52" s="10">
        <v>51.99</v>
      </c>
      <c r="AA52" s="10">
        <v>52.02</v>
      </c>
      <c r="AB52" s="95">
        <v>254800</v>
      </c>
      <c r="AC52" s="10">
        <v>51.92</v>
      </c>
      <c r="AD52" s="2">
        <f t="shared" si="0"/>
        <v>1</v>
      </c>
      <c r="AE52" s="138">
        <f t="shared" si="1"/>
        <v>-1.1235955056179692E-2</v>
      </c>
    </row>
    <row r="53" spans="1:31" x14ac:dyDescent="0.25">
      <c r="O53" s="83">
        <v>1</v>
      </c>
      <c r="P53" s="83">
        <f t="shared" si="2"/>
        <v>57.96</v>
      </c>
      <c r="Q53" s="83"/>
      <c r="T53" s="93" t="s">
        <v>108</v>
      </c>
      <c r="U53" s="90">
        <v>194333</v>
      </c>
      <c r="W53" s="133">
        <v>42459</v>
      </c>
      <c r="X53" s="10">
        <v>53.5</v>
      </c>
      <c r="Y53" s="10">
        <v>53.5</v>
      </c>
      <c r="Z53" s="10">
        <v>52.62</v>
      </c>
      <c r="AA53" s="10">
        <v>52.62</v>
      </c>
      <c r="AB53" s="95">
        <v>255100</v>
      </c>
      <c r="AC53" s="10">
        <v>52.51</v>
      </c>
      <c r="AD53" s="2">
        <f t="shared" si="0"/>
        <v>0.88000000000000256</v>
      </c>
      <c r="AE53" s="138">
        <f t="shared" si="1"/>
        <v>-8.1224027200604842E-3</v>
      </c>
    </row>
    <row r="54" spans="1:31" x14ac:dyDescent="0.25">
      <c r="O54" s="83">
        <v>0.99</v>
      </c>
      <c r="P54" s="83">
        <f t="shared" si="2"/>
        <v>57.380400000000002</v>
      </c>
      <c r="Q54" s="83"/>
      <c r="T54" s="93" t="s">
        <v>111</v>
      </c>
      <c r="U54" s="90">
        <v>315970</v>
      </c>
      <c r="W54" s="133">
        <v>42458</v>
      </c>
      <c r="X54" s="10">
        <v>51.82</v>
      </c>
      <c r="Y54" s="10">
        <v>53.26</v>
      </c>
      <c r="Z54" s="10">
        <v>50.95</v>
      </c>
      <c r="AA54" s="10">
        <v>53.05</v>
      </c>
      <c r="AB54" s="95">
        <v>349400</v>
      </c>
      <c r="AC54" s="10">
        <v>52.94</v>
      </c>
      <c r="AD54" s="2">
        <f t="shared" si="0"/>
        <v>2.3099999999999952</v>
      </c>
      <c r="AE54" s="138">
        <f t="shared" si="1"/>
        <v>1.9056785370548557E-2</v>
      </c>
    </row>
    <row r="55" spans="1:31" x14ac:dyDescent="0.25">
      <c r="O55" s="83">
        <v>0.98</v>
      </c>
      <c r="P55" s="83">
        <f t="shared" si="2"/>
        <v>56.800800000000002</v>
      </c>
      <c r="Q55" s="83"/>
      <c r="T55" s="93" t="s">
        <v>109</v>
      </c>
      <c r="U55" s="88" t="s">
        <v>438</v>
      </c>
      <c r="W55" s="133">
        <v>42457</v>
      </c>
      <c r="X55" s="10">
        <v>51.77</v>
      </c>
      <c r="Y55" s="10">
        <v>52.47</v>
      </c>
      <c r="Z55" s="10">
        <v>51.19</v>
      </c>
      <c r="AA55" s="10">
        <v>52.05</v>
      </c>
      <c r="AB55" s="95">
        <v>299500</v>
      </c>
      <c r="AC55" s="10">
        <v>51.95</v>
      </c>
      <c r="AD55" s="2">
        <f t="shared" si="0"/>
        <v>1.2800000000000011</v>
      </c>
      <c r="AE55" s="138">
        <f t="shared" si="1"/>
        <v>1.1684518013632017E-2</v>
      </c>
    </row>
    <row r="56" spans="1:31" x14ac:dyDescent="0.25">
      <c r="O56" s="83">
        <v>0.97</v>
      </c>
      <c r="P56" s="83">
        <f t="shared" si="2"/>
        <v>56.221199999999996</v>
      </c>
      <c r="Q56" s="83"/>
      <c r="T56" s="93" t="s">
        <v>112</v>
      </c>
      <c r="U56" s="88">
        <v>23.79</v>
      </c>
      <c r="W56" s="133">
        <v>42453</v>
      </c>
      <c r="X56" s="10">
        <v>51.52</v>
      </c>
      <c r="Y56" s="10">
        <v>51.52</v>
      </c>
      <c r="Z56" s="10">
        <v>51.01</v>
      </c>
      <c r="AA56" s="10">
        <v>51.45</v>
      </c>
      <c r="AB56" s="95">
        <v>331800</v>
      </c>
      <c r="AC56" s="10">
        <v>51.35</v>
      </c>
      <c r="AD56" s="2">
        <f t="shared" si="0"/>
        <v>0.51000000000000512</v>
      </c>
      <c r="AE56" s="138">
        <f t="shared" si="1"/>
        <v>-8.4958486194245397E-3</v>
      </c>
    </row>
    <row r="57" spans="1:31" x14ac:dyDescent="0.25">
      <c r="O57" s="83">
        <v>0.96</v>
      </c>
      <c r="P57" s="83">
        <f t="shared" si="2"/>
        <v>55.641599999999997</v>
      </c>
      <c r="Q57" s="83"/>
      <c r="T57" s="93" t="s">
        <v>113</v>
      </c>
      <c r="U57" s="88">
        <v>2.4900000000000002</v>
      </c>
      <c r="W57" s="133">
        <v>42452</v>
      </c>
      <c r="X57" s="10">
        <v>52.9</v>
      </c>
      <c r="Y57" s="10">
        <v>53.11</v>
      </c>
      <c r="Z57" s="10">
        <v>51.87</v>
      </c>
      <c r="AA57" s="10">
        <v>51.89</v>
      </c>
      <c r="AB57" s="95">
        <v>264300</v>
      </c>
      <c r="AC57" s="10">
        <v>51.79</v>
      </c>
      <c r="AD57" s="2">
        <f t="shared" si="0"/>
        <v>1.240000000000002</v>
      </c>
      <c r="AE57" s="138">
        <f t="shared" si="1"/>
        <v>-1.8942981625307831E-2</v>
      </c>
    </row>
    <row r="58" spans="1:31" x14ac:dyDescent="0.25">
      <c r="O58" s="83">
        <v>0.95</v>
      </c>
      <c r="P58" s="83">
        <f t="shared" si="2"/>
        <v>55.061999999999998</v>
      </c>
      <c r="Q58" s="83"/>
      <c r="T58" s="93" t="s">
        <v>110</v>
      </c>
      <c r="U58" s="88" t="s">
        <v>439</v>
      </c>
      <c r="W58" s="133">
        <v>42451</v>
      </c>
      <c r="X58" s="10">
        <v>51.9</v>
      </c>
      <c r="Y58" s="10">
        <v>53.23</v>
      </c>
      <c r="Z58" s="10">
        <v>51.9</v>
      </c>
      <c r="AA58" s="10">
        <v>52.9</v>
      </c>
      <c r="AB58" s="95">
        <v>259300</v>
      </c>
      <c r="AC58" s="10">
        <v>52.79</v>
      </c>
      <c r="AD58" s="2">
        <f t="shared" si="0"/>
        <v>1.3299999999999983</v>
      </c>
      <c r="AE58" s="138">
        <f t="shared" si="1"/>
        <v>-2.2680022680021672E-3</v>
      </c>
    </row>
    <row r="59" spans="1:31" x14ac:dyDescent="0.25">
      <c r="O59" s="83">
        <v>0.94</v>
      </c>
      <c r="P59" s="83">
        <f t="shared" si="2"/>
        <v>54.482399999999998</v>
      </c>
      <c r="Q59" s="83"/>
      <c r="W59" s="133">
        <v>42450</v>
      </c>
      <c r="X59" s="10">
        <v>53.04</v>
      </c>
      <c r="Y59" s="10">
        <v>53.3</v>
      </c>
      <c r="Z59" s="10">
        <v>52.96</v>
      </c>
      <c r="AA59" s="10">
        <v>53.02</v>
      </c>
      <c r="AB59" s="95">
        <v>235500</v>
      </c>
      <c r="AC59" s="10">
        <v>52.91</v>
      </c>
      <c r="AD59" s="2">
        <f t="shared" si="0"/>
        <v>0.33999999999999631</v>
      </c>
      <c r="AE59" s="138">
        <f t="shared" si="1"/>
        <v>-4.1407867494824835E-3</v>
      </c>
    </row>
    <row r="60" spans="1:31" x14ac:dyDescent="0.25">
      <c r="O60" s="83">
        <v>0.93</v>
      </c>
      <c r="P60" s="83">
        <f t="shared" si="2"/>
        <v>53.902800000000006</v>
      </c>
      <c r="Q60" s="83"/>
      <c r="W60" s="133">
        <v>42447</v>
      </c>
      <c r="X60" s="10">
        <v>52.28</v>
      </c>
      <c r="Y60" s="10">
        <v>53.35</v>
      </c>
      <c r="Z60" s="10">
        <v>52.28</v>
      </c>
      <c r="AA60" s="10">
        <v>53.24</v>
      </c>
      <c r="AB60" s="95">
        <v>630800</v>
      </c>
      <c r="AC60" s="10">
        <v>53.13</v>
      </c>
      <c r="AD60" s="2">
        <f t="shared" si="0"/>
        <v>1.0700000000000003</v>
      </c>
      <c r="AE60" s="138">
        <f t="shared" si="1"/>
        <v>1.567577900974948E-2</v>
      </c>
    </row>
    <row r="61" spans="1:31" x14ac:dyDescent="0.25">
      <c r="O61" s="83">
        <v>0.92</v>
      </c>
      <c r="P61" s="83">
        <f t="shared" si="2"/>
        <v>53.3232</v>
      </c>
      <c r="Q61" s="83"/>
      <c r="W61" s="133">
        <v>42446</v>
      </c>
      <c r="X61" s="10">
        <v>51.08</v>
      </c>
      <c r="Y61" s="10">
        <v>52.63</v>
      </c>
      <c r="Z61" s="10">
        <v>51.01</v>
      </c>
      <c r="AA61" s="10">
        <v>52.41</v>
      </c>
      <c r="AB61" s="95">
        <v>215800</v>
      </c>
      <c r="AC61" s="10">
        <v>52.31</v>
      </c>
      <c r="AD61" s="2">
        <f t="shared" si="0"/>
        <v>1.6200000000000045</v>
      </c>
      <c r="AE61" s="138">
        <f t="shared" si="1"/>
        <v>2.6088662220478787E-2</v>
      </c>
    </row>
    <row r="62" spans="1:31" x14ac:dyDescent="0.25">
      <c r="O62" s="83">
        <v>0.91</v>
      </c>
      <c r="P62" s="83">
        <f t="shared" si="2"/>
        <v>52.743600000000001</v>
      </c>
      <c r="Q62" s="83"/>
      <c r="W62" s="133">
        <v>42445</v>
      </c>
      <c r="X62" s="10">
        <v>49.69</v>
      </c>
      <c r="Y62" s="10">
        <v>51.32</v>
      </c>
      <c r="Z62" s="10">
        <v>49.69</v>
      </c>
      <c r="AA62" s="10">
        <v>51.08</v>
      </c>
      <c r="AB62" s="95">
        <v>218900</v>
      </c>
      <c r="AC62" s="10">
        <v>50.98</v>
      </c>
      <c r="AD62" s="2">
        <f t="shared" si="0"/>
        <v>1.6300000000000026</v>
      </c>
      <c r="AE62" s="138">
        <f t="shared" si="1"/>
        <v>2.2873194221508797E-2</v>
      </c>
    </row>
    <row r="63" spans="1:31" x14ac:dyDescent="0.25">
      <c r="O63" s="83">
        <v>0.9</v>
      </c>
      <c r="P63" s="83">
        <f t="shared" si="2"/>
        <v>52.164000000000001</v>
      </c>
      <c r="Q63" s="83"/>
      <c r="W63" s="133">
        <v>42444</v>
      </c>
      <c r="X63" s="10">
        <v>49.79</v>
      </c>
      <c r="Y63" s="10">
        <v>50.23</v>
      </c>
      <c r="Z63" s="10">
        <v>49.05</v>
      </c>
      <c r="AA63" s="10">
        <v>49.94</v>
      </c>
      <c r="AB63" s="95">
        <v>214700</v>
      </c>
      <c r="AC63" s="10">
        <v>49.84</v>
      </c>
      <c r="AD63" s="2">
        <f t="shared" si="0"/>
        <v>1.1799999999999997</v>
      </c>
      <c r="AE63" s="138">
        <f t="shared" si="1"/>
        <v>-2.8011204481791507E-3</v>
      </c>
    </row>
    <row r="64" spans="1:31" x14ac:dyDescent="0.25">
      <c r="O64" s="34"/>
      <c r="W64" s="133">
        <v>42443</v>
      </c>
      <c r="X64" s="10">
        <v>50.19</v>
      </c>
      <c r="Y64" s="10">
        <v>50.49</v>
      </c>
      <c r="Z64" s="10">
        <v>49.43</v>
      </c>
      <c r="AA64" s="10">
        <v>50.08</v>
      </c>
      <c r="AB64" s="95">
        <v>238600</v>
      </c>
      <c r="AC64" s="10">
        <v>49.98</v>
      </c>
      <c r="AD64" s="2">
        <f t="shared" si="0"/>
        <v>1.0600000000000023</v>
      </c>
      <c r="AE64" s="138">
        <f t="shared" si="1"/>
        <v>-5.3731343283582866E-3</v>
      </c>
    </row>
    <row r="65" spans="15:31" x14ac:dyDescent="0.25">
      <c r="O65" s="34"/>
      <c r="W65" s="133">
        <v>42440</v>
      </c>
      <c r="X65" s="10">
        <v>49.78</v>
      </c>
      <c r="Y65" s="10">
        <v>50.48</v>
      </c>
      <c r="Z65" s="10">
        <v>49.6</v>
      </c>
      <c r="AA65" s="10">
        <v>50.35</v>
      </c>
      <c r="AB65" s="95">
        <v>210000</v>
      </c>
      <c r="AC65" s="10">
        <v>50.25</v>
      </c>
      <c r="AD65" s="2">
        <f t="shared" si="0"/>
        <v>0.87999999999999545</v>
      </c>
      <c r="AE65" s="138">
        <f t="shared" si="1"/>
        <v>2.0926452661519823E-2</v>
      </c>
    </row>
    <row r="66" spans="15:31" x14ac:dyDescent="0.25">
      <c r="O66" s="34"/>
      <c r="W66" s="133">
        <v>42439</v>
      </c>
      <c r="X66" s="10">
        <v>49.58</v>
      </c>
      <c r="Y66" s="10">
        <v>49.67</v>
      </c>
      <c r="Z66" s="10">
        <v>48.9</v>
      </c>
      <c r="AA66" s="10">
        <v>49.32</v>
      </c>
      <c r="AB66" s="95">
        <v>193600</v>
      </c>
      <c r="AC66" s="10">
        <v>49.22</v>
      </c>
      <c r="AD66" s="2">
        <f t="shared" si="0"/>
        <v>0.77000000000000313</v>
      </c>
      <c r="AE66" s="138">
        <f t="shared" si="1"/>
        <v>-6.0913705583753863E-4</v>
      </c>
    </row>
    <row r="67" spans="15:31" x14ac:dyDescent="0.25">
      <c r="W67" s="133">
        <v>42438</v>
      </c>
      <c r="X67" s="10">
        <v>48.93</v>
      </c>
      <c r="Y67" s="10">
        <v>49.52</v>
      </c>
      <c r="Z67" s="10">
        <v>48.5</v>
      </c>
      <c r="AA67" s="10">
        <v>49.35</v>
      </c>
      <c r="AB67" s="95">
        <v>316500</v>
      </c>
      <c r="AC67" s="10">
        <v>49.25</v>
      </c>
      <c r="AD67" s="2">
        <f>Y67-Z67</f>
        <v>1.0200000000000031</v>
      </c>
      <c r="AE67" s="138">
        <f>AC67/AC68-1</f>
        <v>1.3791683820502332E-2</v>
      </c>
    </row>
    <row r="68" spans="15:31" x14ac:dyDescent="0.25">
      <c r="W68" s="133">
        <v>42437</v>
      </c>
      <c r="X68" s="10">
        <v>49.57</v>
      </c>
      <c r="Y68" s="10">
        <v>49.57</v>
      </c>
      <c r="Z68" s="10">
        <v>48.65</v>
      </c>
      <c r="AA68" s="10">
        <v>48.68</v>
      </c>
      <c r="AB68" s="95">
        <v>325500</v>
      </c>
      <c r="AC68" s="10">
        <v>48.58</v>
      </c>
      <c r="AD68" s="2">
        <f>Y68-Z68</f>
        <v>0.92000000000000171</v>
      </c>
      <c r="AE68" s="138" t="e">
        <f>AC68/AC69-1</f>
        <v>#DIV/0!</v>
      </c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121</v>
      </c>
      <c r="AE1" s="11" t="s">
        <v>128</v>
      </c>
      <c r="AF1" s="11" t="s">
        <v>130</v>
      </c>
    </row>
    <row r="2" spans="1:32" x14ac:dyDescent="0.25">
      <c r="A2" s="6" t="s">
        <v>191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42530</v>
      </c>
      <c r="Y2" s="10">
        <v>64.430000000000007</v>
      </c>
      <c r="Z2" s="10">
        <v>65.39</v>
      </c>
      <c r="AA2" s="10">
        <v>64.349999999999994</v>
      </c>
      <c r="AB2" s="10">
        <v>65.34</v>
      </c>
      <c r="AC2" s="95">
        <v>2460600</v>
      </c>
      <c r="AD2" s="10">
        <v>65.34</v>
      </c>
      <c r="AE2" s="2">
        <f>Z2-AA2</f>
        <v>1.0400000000000063</v>
      </c>
      <c r="AF2" s="138">
        <f>AD2/AD3-1</f>
        <v>1.4281279105867739E-2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65.41</v>
      </c>
      <c r="X3" s="133">
        <v>42529</v>
      </c>
      <c r="Y3" s="10">
        <v>64</v>
      </c>
      <c r="Z3" s="10">
        <v>64.489999999999995</v>
      </c>
      <c r="AA3" s="10">
        <v>63.83</v>
      </c>
      <c r="AB3" s="10">
        <v>64.42</v>
      </c>
      <c r="AC3" s="95">
        <v>2323200</v>
      </c>
      <c r="AD3" s="10">
        <v>64.42</v>
      </c>
      <c r="AE3" s="2">
        <f t="shared" ref="AE3:AE66" si="0">Z3-AA3</f>
        <v>0.65999999999999659</v>
      </c>
      <c r="AF3" s="138">
        <f t="shared" ref="AF3:AF66" si="1">AD3/AD4-1</f>
        <v>6.2480474851609458E-3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65.41</v>
      </c>
      <c r="X4" s="133">
        <v>42528</v>
      </c>
      <c r="Y4" s="10">
        <v>63.68</v>
      </c>
      <c r="Z4" s="10">
        <v>64.17</v>
      </c>
      <c r="AA4" s="10">
        <v>63.63</v>
      </c>
      <c r="AB4" s="10">
        <v>64.02</v>
      </c>
      <c r="AC4" s="95">
        <v>1999600</v>
      </c>
      <c r="AD4" s="10">
        <v>64.02</v>
      </c>
      <c r="AE4" s="2">
        <f t="shared" si="0"/>
        <v>0.53999999999999915</v>
      </c>
      <c r="AF4" s="138">
        <f t="shared" si="1"/>
        <v>6.9204152249133788E-3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42527</v>
      </c>
      <c r="Y5" s="10">
        <v>63.66</v>
      </c>
      <c r="Z5" s="10">
        <v>63.89</v>
      </c>
      <c r="AA5" s="10">
        <v>63.27</v>
      </c>
      <c r="AB5" s="10">
        <v>63.58</v>
      </c>
      <c r="AC5" s="95">
        <v>1649200</v>
      </c>
      <c r="AD5" s="10">
        <v>63.58</v>
      </c>
      <c r="AE5" s="2">
        <f t="shared" si="0"/>
        <v>0.61999999999999744</v>
      </c>
      <c r="AF5" s="138">
        <f t="shared" si="1"/>
        <v>-1.7271157167529916E-3</v>
      </c>
    </row>
    <row r="6" spans="1:32" x14ac:dyDescent="0.25">
      <c r="O6" s="11" t="s">
        <v>64</v>
      </c>
      <c r="Q6" s="2">
        <f>Q3*Q2</f>
        <v>0</v>
      </c>
      <c r="X6" s="133">
        <v>42524</v>
      </c>
      <c r="Y6" s="10">
        <v>63.2</v>
      </c>
      <c r="Z6" s="10">
        <v>63.84</v>
      </c>
      <c r="AA6" s="10">
        <v>63.19</v>
      </c>
      <c r="AB6" s="10">
        <v>63.69</v>
      </c>
      <c r="AC6" s="95">
        <v>1978500</v>
      </c>
      <c r="AD6" s="10">
        <v>63.69</v>
      </c>
      <c r="AE6" s="2">
        <f t="shared" si="0"/>
        <v>0.65000000000000568</v>
      </c>
      <c r="AF6" s="138">
        <f t="shared" si="1"/>
        <v>7.2750276767357125E-3</v>
      </c>
    </row>
    <row r="7" spans="1:32" ht="15.75" x14ac:dyDescent="0.25">
      <c r="O7" s="11" t="s">
        <v>205</v>
      </c>
      <c r="Q7" s="2">
        <f>Q10+Q8</f>
        <v>49.949999999999818</v>
      </c>
      <c r="R7" s="205"/>
      <c r="X7" s="133">
        <v>42523</v>
      </c>
      <c r="Y7" s="10">
        <v>63.07</v>
      </c>
      <c r="Z7" s="10">
        <v>63.26</v>
      </c>
      <c r="AA7" s="10">
        <v>62.84</v>
      </c>
      <c r="AB7" s="10">
        <v>63.23</v>
      </c>
      <c r="AC7" s="95">
        <v>1592500</v>
      </c>
      <c r="AD7" s="10">
        <v>63.23</v>
      </c>
      <c r="AE7" s="2">
        <f t="shared" si="0"/>
        <v>0.4199999999999946</v>
      </c>
      <c r="AF7" s="138">
        <f t="shared" si="1"/>
        <v>9.4981795155923976E-4</v>
      </c>
    </row>
    <row r="8" spans="1:32" x14ac:dyDescent="0.25">
      <c r="O8" s="11" t="s">
        <v>210</v>
      </c>
      <c r="P8" s="34"/>
      <c r="Q8" s="2">
        <f>K18+M18-F18+Q2*Q4</f>
        <v>0</v>
      </c>
      <c r="X8" s="133">
        <v>42522</v>
      </c>
      <c r="Y8" s="10">
        <v>62.77</v>
      </c>
      <c r="Z8" s="10">
        <v>63.33</v>
      </c>
      <c r="AA8" s="10">
        <v>62.65</v>
      </c>
      <c r="AB8" s="10">
        <v>63.17</v>
      </c>
      <c r="AC8" s="95">
        <v>2536900</v>
      </c>
      <c r="AD8" s="10">
        <v>63.17</v>
      </c>
      <c r="AE8" s="2">
        <f t="shared" si="0"/>
        <v>0.67999999999999972</v>
      </c>
      <c r="AF8" s="138">
        <f t="shared" si="1"/>
        <v>6.2121694807264483E-3</v>
      </c>
    </row>
    <row r="9" spans="1:32" x14ac:dyDescent="0.25">
      <c r="O9" s="11" t="s">
        <v>282</v>
      </c>
      <c r="Q9" s="138">
        <f>IF(Q2=0, 0, Q8/Q6)</f>
        <v>0</v>
      </c>
      <c r="X9" s="133">
        <v>42521</v>
      </c>
      <c r="Y9" s="10">
        <v>62.96</v>
      </c>
      <c r="Z9" s="10">
        <v>63.35</v>
      </c>
      <c r="AA9" s="10">
        <v>62.55</v>
      </c>
      <c r="AB9" s="10">
        <v>62.78</v>
      </c>
      <c r="AC9" s="95">
        <v>3026500</v>
      </c>
      <c r="AD9" s="10">
        <v>62.78</v>
      </c>
      <c r="AE9" s="2">
        <f t="shared" si="0"/>
        <v>0.80000000000000426</v>
      </c>
      <c r="AF9" s="138">
        <f t="shared" si="1"/>
        <v>-1.4315253698106156E-3</v>
      </c>
    </row>
    <row r="10" spans="1:32" x14ac:dyDescent="0.25">
      <c r="O10" s="11" t="s">
        <v>281</v>
      </c>
      <c r="P10" s="34"/>
      <c r="Q10" s="2">
        <f>M28</f>
        <v>49.949999999999818</v>
      </c>
      <c r="X10" s="133">
        <v>42517</v>
      </c>
      <c r="Y10" s="10">
        <v>62.71</v>
      </c>
      <c r="Z10" s="10">
        <v>63.23</v>
      </c>
      <c r="AA10" s="10">
        <v>62.65</v>
      </c>
      <c r="AB10" s="10">
        <v>62.87</v>
      </c>
      <c r="AC10" s="95">
        <v>1631500</v>
      </c>
      <c r="AD10" s="10">
        <v>62.87</v>
      </c>
      <c r="AE10" s="2">
        <f t="shared" si="0"/>
        <v>0.57999999999999829</v>
      </c>
      <c r="AF10" s="138">
        <f t="shared" si="1"/>
        <v>0</v>
      </c>
    </row>
    <row r="11" spans="1:32" x14ac:dyDescent="0.25">
      <c r="O11" s="11" t="s">
        <v>197</v>
      </c>
      <c r="P11" s="34"/>
      <c r="Q11" s="138">
        <f>VALUE(TRIM(CLEAN(MID(U58, FIND("(", U58)+1, 5))))</f>
        <v>2.8899999999999999E-2</v>
      </c>
      <c r="X11" s="133">
        <v>42516</v>
      </c>
      <c r="Y11" s="10">
        <v>62.53</v>
      </c>
      <c r="Z11" s="10">
        <v>63.12</v>
      </c>
      <c r="AA11" s="10">
        <v>62.42</v>
      </c>
      <c r="AB11" s="10">
        <v>62.87</v>
      </c>
      <c r="AC11" s="95">
        <v>1763500</v>
      </c>
      <c r="AD11" s="10">
        <v>62.87</v>
      </c>
      <c r="AE11" s="2">
        <f t="shared" si="0"/>
        <v>0.69999999999999574</v>
      </c>
      <c r="AF11" s="138">
        <f t="shared" si="1"/>
        <v>8.178319435535597E-3</v>
      </c>
    </row>
    <row r="12" spans="1:32" x14ac:dyDescent="0.25">
      <c r="X12" s="133">
        <v>42515</v>
      </c>
      <c r="Y12" s="10">
        <v>62.51</v>
      </c>
      <c r="Z12" s="10">
        <v>62.75</v>
      </c>
      <c r="AA12" s="10">
        <v>62.2</v>
      </c>
      <c r="AB12" s="10">
        <v>62.36</v>
      </c>
      <c r="AC12" s="95">
        <v>2631400</v>
      </c>
      <c r="AD12" s="10">
        <v>62.36</v>
      </c>
      <c r="AE12" s="2">
        <f t="shared" si="0"/>
        <v>0.54999999999999716</v>
      </c>
      <c r="AF12" s="138">
        <f t="shared" si="1"/>
        <v>-6.4102564102563875E-4</v>
      </c>
    </row>
    <row r="13" spans="1:32" x14ac:dyDescent="0.25">
      <c r="X13" s="133">
        <v>42514</v>
      </c>
      <c r="Y13" s="10">
        <v>61.69</v>
      </c>
      <c r="Z13" s="10">
        <v>62.72</v>
      </c>
      <c r="AA13" s="10">
        <v>61.6</v>
      </c>
      <c r="AB13" s="10">
        <v>62.4</v>
      </c>
      <c r="AC13" s="95">
        <v>4187200</v>
      </c>
      <c r="AD13" s="10">
        <v>62.4</v>
      </c>
      <c r="AE13" s="2">
        <f t="shared" si="0"/>
        <v>1.1199999999999974</v>
      </c>
      <c r="AF13" s="138">
        <f t="shared" si="1"/>
        <v>-4.784688995215336E-3</v>
      </c>
    </row>
    <row r="14" spans="1:32" x14ac:dyDescent="0.25">
      <c r="X14" s="133">
        <v>42513</v>
      </c>
      <c r="Y14" s="10">
        <v>62.55</v>
      </c>
      <c r="Z14" s="10">
        <v>63.03</v>
      </c>
      <c r="AA14" s="10">
        <v>62.49</v>
      </c>
      <c r="AB14" s="10">
        <v>62.7</v>
      </c>
      <c r="AC14" s="95">
        <v>2113500</v>
      </c>
      <c r="AD14" s="10">
        <v>62.7</v>
      </c>
      <c r="AE14" s="2">
        <f t="shared" si="0"/>
        <v>0.53999999999999915</v>
      </c>
      <c r="AF14" s="138">
        <f t="shared" si="1"/>
        <v>4.003202562049557E-3</v>
      </c>
    </row>
    <row r="15" spans="1:32" x14ac:dyDescent="0.25">
      <c r="X15" s="133">
        <v>42510</v>
      </c>
      <c r="Y15" s="10">
        <v>62.91</v>
      </c>
      <c r="Z15" s="10">
        <v>62.91</v>
      </c>
      <c r="AA15" s="10">
        <v>62.28</v>
      </c>
      <c r="AB15" s="10">
        <v>62.45</v>
      </c>
      <c r="AC15" s="95">
        <v>3295600</v>
      </c>
      <c r="AD15" s="10">
        <v>62.45</v>
      </c>
      <c r="AE15" s="2">
        <f t="shared" si="0"/>
        <v>0.62999999999999545</v>
      </c>
      <c r="AF15" s="138">
        <f t="shared" si="1"/>
        <v>-7.469802924348401E-3</v>
      </c>
    </row>
    <row r="16" spans="1:32" x14ac:dyDescent="0.25">
      <c r="X16" s="133">
        <v>42509</v>
      </c>
      <c r="Y16" s="10">
        <v>62.28</v>
      </c>
      <c r="Z16" s="10">
        <v>62.95</v>
      </c>
      <c r="AA16" s="10">
        <v>62.06</v>
      </c>
      <c r="AB16" s="10">
        <v>62.92</v>
      </c>
      <c r="AC16" s="95">
        <v>2566500</v>
      </c>
      <c r="AD16" s="10">
        <v>62.92</v>
      </c>
      <c r="AE16" s="2">
        <f t="shared" si="0"/>
        <v>0.89000000000000057</v>
      </c>
      <c r="AF16" s="138">
        <f t="shared" si="1"/>
        <v>8.4949511139604805E-3</v>
      </c>
    </row>
    <row r="17" spans="1:32" x14ac:dyDescent="0.25">
      <c r="X17" s="133">
        <v>42508</v>
      </c>
      <c r="Y17" s="10">
        <v>62.72</v>
      </c>
      <c r="Z17" s="10">
        <v>62.82</v>
      </c>
      <c r="AA17" s="10">
        <v>61.93</v>
      </c>
      <c r="AB17" s="10">
        <v>62.39</v>
      </c>
      <c r="AC17" s="95">
        <v>3023600</v>
      </c>
      <c r="AD17" s="10">
        <v>62.39</v>
      </c>
      <c r="AE17" s="2">
        <f t="shared" si="0"/>
        <v>0.89000000000000057</v>
      </c>
      <c r="AF17" s="138">
        <f t="shared" si="1"/>
        <v>-9.5253214795999464E-3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42507</v>
      </c>
      <c r="Y18" s="10">
        <v>64.3</v>
      </c>
      <c r="Z18" s="10">
        <v>64.430000000000007</v>
      </c>
      <c r="AA18" s="10">
        <v>62.74</v>
      </c>
      <c r="AB18" s="10">
        <v>62.99</v>
      </c>
      <c r="AC18" s="95">
        <v>3314100</v>
      </c>
      <c r="AD18" s="10">
        <v>62.99</v>
      </c>
      <c r="AE18" s="2">
        <f t="shared" si="0"/>
        <v>1.6900000000000048</v>
      </c>
      <c r="AF18" s="138">
        <f t="shared" si="1"/>
        <v>-2.4469567910794354E-2</v>
      </c>
    </row>
    <row r="19" spans="1:32" x14ac:dyDescent="0.25">
      <c r="X19" s="133">
        <v>42506</v>
      </c>
      <c r="Y19" s="10">
        <v>64.39</v>
      </c>
      <c r="Z19" s="10">
        <v>64.790000000000006</v>
      </c>
      <c r="AA19" s="10">
        <v>64.23</v>
      </c>
      <c r="AB19" s="10">
        <v>64.569999999999993</v>
      </c>
      <c r="AC19" s="95">
        <v>2268900</v>
      </c>
      <c r="AD19" s="10">
        <v>64.569999999999993</v>
      </c>
      <c r="AE19" s="2">
        <f t="shared" si="0"/>
        <v>0.56000000000000227</v>
      </c>
      <c r="AF19" s="138">
        <f t="shared" si="1"/>
        <v>7.7495350278988795E-4</v>
      </c>
    </row>
    <row r="20" spans="1:32" x14ac:dyDescent="0.25">
      <c r="X20" s="133">
        <v>42503</v>
      </c>
      <c r="Y20" s="10">
        <v>64.61</v>
      </c>
      <c r="Z20" s="10">
        <v>65.11</v>
      </c>
      <c r="AA20" s="10">
        <v>64.17</v>
      </c>
      <c r="AB20" s="10">
        <v>64.52</v>
      </c>
      <c r="AC20" s="95">
        <v>2679700</v>
      </c>
      <c r="AD20" s="10">
        <v>64.52</v>
      </c>
      <c r="AE20" s="2">
        <f t="shared" si="0"/>
        <v>0.93999999999999773</v>
      </c>
      <c r="AF20" s="138">
        <f t="shared" si="1"/>
        <v>-3.0902348578492056E-3</v>
      </c>
    </row>
    <row r="21" spans="1:32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2" t="s">
        <v>65</v>
      </c>
      <c r="G21" s="240" t="s">
        <v>159</v>
      </c>
      <c r="H21" s="240" t="s">
        <v>89</v>
      </c>
      <c r="I21" s="240" t="s">
        <v>165</v>
      </c>
      <c r="X21" s="133">
        <v>42502</v>
      </c>
      <c r="Y21" s="10">
        <v>64.13</v>
      </c>
      <c r="Z21" s="10">
        <v>64.78</v>
      </c>
      <c r="AA21" s="10">
        <v>64.08</v>
      </c>
      <c r="AB21" s="10">
        <v>64.72</v>
      </c>
      <c r="AC21" s="95">
        <v>2563800</v>
      </c>
      <c r="AD21" s="10">
        <v>64.72</v>
      </c>
      <c r="AE21" s="2">
        <f t="shared" si="0"/>
        <v>0.70000000000000284</v>
      </c>
      <c r="AF21" s="138">
        <f t="shared" si="1"/>
        <v>1.1092016872363608E-2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42501</v>
      </c>
      <c r="Y22" s="10">
        <v>63.73</v>
      </c>
      <c r="Z22" s="10">
        <v>64.37</v>
      </c>
      <c r="AA22" s="10">
        <v>63.7</v>
      </c>
      <c r="AB22" s="10">
        <v>64.010000000000005</v>
      </c>
      <c r="AC22" s="95">
        <v>3426600</v>
      </c>
      <c r="AD22" s="10">
        <v>64.010000000000005</v>
      </c>
      <c r="AE22" s="2">
        <f t="shared" si="0"/>
        <v>0.67000000000000171</v>
      </c>
      <c r="AF22" s="138">
        <f t="shared" si="1"/>
        <v>4.3935352267379102E-3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42500</v>
      </c>
      <c r="Y23" s="10">
        <v>62.88</v>
      </c>
      <c r="Z23" s="10">
        <v>63.8</v>
      </c>
      <c r="AA23" s="10">
        <v>62.73</v>
      </c>
      <c r="AB23" s="10">
        <v>63.73</v>
      </c>
      <c r="AC23" s="95">
        <v>3244100</v>
      </c>
      <c r="AD23" s="10">
        <v>63.73</v>
      </c>
      <c r="AE23" s="2">
        <f t="shared" si="0"/>
        <v>1.0700000000000003</v>
      </c>
      <c r="AF23" s="138">
        <f t="shared" si="1"/>
        <v>1.5941335883947083E-2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42499</v>
      </c>
      <c r="Y24" s="10">
        <v>62.21</v>
      </c>
      <c r="Z24" s="10">
        <v>62.88</v>
      </c>
      <c r="AA24" s="10">
        <v>62</v>
      </c>
      <c r="AB24" s="10">
        <v>62.73</v>
      </c>
      <c r="AC24" s="95">
        <v>2402900</v>
      </c>
      <c r="AD24" s="10">
        <v>62.73</v>
      </c>
      <c r="AE24" s="2">
        <f t="shared" si="0"/>
        <v>0.88000000000000256</v>
      </c>
      <c r="AF24" s="138">
        <f t="shared" si="1"/>
        <v>9.9822894863950129E-3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42496</v>
      </c>
      <c r="Y25" s="10">
        <v>62.07</v>
      </c>
      <c r="Z25" s="10">
        <v>62.27</v>
      </c>
      <c r="AA25" s="10">
        <v>61.46</v>
      </c>
      <c r="AB25" s="10">
        <v>62.11</v>
      </c>
      <c r="AC25" s="95">
        <v>2269700</v>
      </c>
      <c r="AD25" s="10">
        <v>62.11</v>
      </c>
      <c r="AE25" s="2">
        <f t="shared" si="0"/>
        <v>0.81000000000000227</v>
      </c>
      <c r="AF25" s="138">
        <f t="shared" si="1"/>
        <v>4.8324742268035514E-4</v>
      </c>
    </row>
    <row r="26" spans="1:32" x14ac:dyDescent="0.25">
      <c r="X26" s="133">
        <v>42495</v>
      </c>
      <c r="Y26" s="10">
        <v>61.8</v>
      </c>
      <c r="Z26" s="10">
        <v>62.29</v>
      </c>
      <c r="AA26" s="10">
        <v>61.78</v>
      </c>
      <c r="AB26" s="10">
        <v>62.08</v>
      </c>
      <c r="AC26" s="95">
        <v>3043800</v>
      </c>
      <c r="AD26" s="10">
        <v>62.08</v>
      </c>
      <c r="AE26" s="2">
        <f t="shared" si="0"/>
        <v>0.50999999999999801</v>
      </c>
      <c r="AF26" s="138">
        <f t="shared" si="1"/>
        <v>5.5069646906380498E-3</v>
      </c>
    </row>
    <row r="27" spans="1:32" x14ac:dyDescent="0.25">
      <c r="X27" s="133">
        <v>42494</v>
      </c>
      <c r="Y27" s="10">
        <v>61.33</v>
      </c>
      <c r="Z27" s="10">
        <v>62.06</v>
      </c>
      <c r="AA27" s="10">
        <v>61.21</v>
      </c>
      <c r="AB27" s="10">
        <v>61.74</v>
      </c>
      <c r="AC27" s="95">
        <v>2643000</v>
      </c>
      <c r="AD27" s="10">
        <v>61.74</v>
      </c>
      <c r="AE27" s="2">
        <f t="shared" si="0"/>
        <v>0.85000000000000142</v>
      </c>
      <c r="AF27" s="138">
        <f t="shared" si="1"/>
        <v>1.4598540145986938E-3</v>
      </c>
    </row>
    <row r="28" spans="1:32" x14ac:dyDescent="0.25">
      <c r="L28" t="s">
        <v>281</v>
      </c>
      <c r="M28" s="2">
        <f>M37+K37-F37</f>
        <v>49.949999999999818</v>
      </c>
      <c r="X28" s="133">
        <v>42493</v>
      </c>
      <c r="Y28" s="10">
        <v>61.92</v>
      </c>
      <c r="Z28" s="10">
        <v>62.2</v>
      </c>
      <c r="AA28" s="10">
        <v>61.47</v>
      </c>
      <c r="AB28" s="10">
        <v>61.65</v>
      </c>
      <c r="AC28" s="95">
        <v>2725800</v>
      </c>
      <c r="AD28" s="10">
        <v>61.65</v>
      </c>
      <c r="AE28" s="2">
        <f t="shared" si="0"/>
        <v>0.73000000000000398</v>
      </c>
      <c r="AF28" s="138">
        <f t="shared" si="1"/>
        <v>-9.1610414657666839E-3</v>
      </c>
    </row>
    <row r="29" spans="1:32" x14ac:dyDescent="0.25">
      <c r="A29" s="419" t="s">
        <v>1</v>
      </c>
      <c r="B29" s="419" t="s">
        <v>2</v>
      </c>
      <c r="C29" s="419" t="s">
        <v>4</v>
      </c>
      <c r="D29" s="421" t="s">
        <v>5</v>
      </c>
      <c r="E29" s="421" t="s">
        <v>95</v>
      </c>
      <c r="F29" s="421" t="s">
        <v>60</v>
      </c>
      <c r="G29" s="419" t="s">
        <v>3</v>
      </c>
      <c r="H29" s="419" t="s">
        <v>6</v>
      </c>
      <c r="I29" s="419" t="s">
        <v>7</v>
      </c>
      <c r="J29" s="419" t="s">
        <v>96</v>
      </c>
      <c r="K29" s="419" t="s">
        <v>61</v>
      </c>
      <c r="L29" s="419" t="s">
        <v>77</v>
      </c>
      <c r="M29" s="419" t="s">
        <v>38</v>
      </c>
      <c r="X29" s="133">
        <v>42492</v>
      </c>
      <c r="Y29" s="10">
        <v>61.59</v>
      </c>
      <c r="Z29" s="10">
        <v>62.36</v>
      </c>
      <c r="AA29" s="10">
        <v>61.52</v>
      </c>
      <c r="AB29" s="10">
        <v>62.22</v>
      </c>
      <c r="AC29" s="95">
        <v>2806000</v>
      </c>
      <c r="AD29" s="10">
        <v>62.22</v>
      </c>
      <c r="AE29" s="2">
        <f t="shared" si="0"/>
        <v>0.83999999999999631</v>
      </c>
      <c r="AF29" s="138">
        <f t="shared" si="1"/>
        <v>1.4346266710140165E-2</v>
      </c>
    </row>
    <row r="30" spans="1:32" x14ac:dyDescent="0.25">
      <c r="A30" s="422" t="s">
        <v>191</v>
      </c>
      <c r="B30" s="424">
        <v>42376</v>
      </c>
      <c r="C30" s="413">
        <v>50</v>
      </c>
      <c r="D30" s="414">
        <v>55.15</v>
      </c>
      <c r="E30" s="414">
        <v>0</v>
      </c>
      <c r="F30" s="414">
        <f>C30*D30+E30</f>
        <v>2757.5</v>
      </c>
      <c r="G30" s="412">
        <v>42409</v>
      </c>
      <c r="H30" s="417">
        <v>50</v>
      </c>
      <c r="I30" s="414">
        <v>56.15</v>
      </c>
      <c r="J30" s="414">
        <v>0.05</v>
      </c>
      <c r="K30" s="413">
        <f>H30*I30-J30</f>
        <v>2807.45</v>
      </c>
      <c r="L30" s="412"/>
      <c r="M30" s="414"/>
      <c r="X30" s="133">
        <v>42489</v>
      </c>
      <c r="Y30" s="10">
        <v>61.06</v>
      </c>
      <c r="Z30" s="10">
        <v>61.47</v>
      </c>
      <c r="AA30" s="10">
        <v>60.89</v>
      </c>
      <c r="AB30" s="10">
        <v>61.34</v>
      </c>
      <c r="AC30" s="95">
        <v>2699700</v>
      </c>
      <c r="AD30" s="10">
        <v>61.34</v>
      </c>
      <c r="AE30" s="2">
        <f t="shared" si="0"/>
        <v>0.57999999999999829</v>
      </c>
      <c r="AF30" s="138">
        <f t="shared" si="1"/>
        <v>1.3059092393079563E-3</v>
      </c>
    </row>
    <row r="31" spans="1:32" x14ac:dyDescent="0.25">
      <c r="A31" s="423" t="s">
        <v>71</v>
      </c>
      <c r="B31" s="424"/>
      <c r="C31" s="413"/>
      <c r="D31" s="414"/>
      <c r="E31" s="414"/>
      <c r="F31" s="414"/>
      <c r="G31" s="412"/>
      <c r="H31" s="413"/>
      <c r="I31" s="413"/>
      <c r="J31" s="413"/>
      <c r="K31" s="413"/>
      <c r="L31" s="413"/>
      <c r="M31" s="413"/>
      <c r="X31" s="133">
        <v>42488</v>
      </c>
      <c r="Y31" s="10">
        <v>60.7</v>
      </c>
      <c r="Z31" s="10">
        <v>61.66</v>
      </c>
      <c r="AA31" s="10">
        <v>60.39</v>
      </c>
      <c r="AB31" s="10">
        <v>61.26</v>
      </c>
      <c r="AC31" s="95">
        <v>2157300</v>
      </c>
      <c r="AD31" s="10">
        <v>61.26</v>
      </c>
      <c r="AE31" s="2">
        <f t="shared" si="0"/>
        <v>1.269999999999996</v>
      </c>
      <c r="AF31" s="138">
        <f t="shared" si="1"/>
        <v>2.1266154097823176E-3</v>
      </c>
    </row>
    <row r="32" spans="1:32" x14ac:dyDescent="0.25">
      <c r="A32" s="413"/>
      <c r="B32" s="412"/>
      <c r="C32" s="413"/>
      <c r="D32" s="414"/>
      <c r="E32" s="414"/>
      <c r="F32" s="414"/>
      <c r="G32" s="413"/>
      <c r="H32" s="413"/>
      <c r="I32" s="413"/>
      <c r="J32" s="413"/>
      <c r="K32" s="413"/>
      <c r="L32" s="413"/>
      <c r="M32" s="413"/>
      <c r="X32" s="133">
        <v>42487</v>
      </c>
      <c r="Y32" s="10">
        <v>60.9</v>
      </c>
      <c r="Z32" s="10">
        <v>61.47</v>
      </c>
      <c r="AA32" s="10">
        <v>60.57</v>
      </c>
      <c r="AB32" s="10">
        <v>61.13</v>
      </c>
      <c r="AC32" s="95">
        <v>2662700</v>
      </c>
      <c r="AD32" s="10">
        <v>61.13</v>
      </c>
      <c r="AE32" s="2">
        <f t="shared" si="0"/>
        <v>0.89999999999999858</v>
      </c>
      <c r="AF32" s="138">
        <f t="shared" si="1"/>
        <v>6.9181353977927351E-3</v>
      </c>
    </row>
    <row r="33" spans="1:32" x14ac:dyDescent="0.25">
      <c r="A33" s="413"/>
      <c r="B33" s="412"/>
      <c r="C33" s="413"/>
      <c r="D33" s="414"/>
      <c r="E33" s="414"/>
      <c r="F33" s="414"/>
      <c r="G33" s="413"/>
      <c r="H33" s="413"/>
      <c r="I33" s="413"/>
      <c r="J33" s="413"/>
      <c r="K33" s="413"/>
      <c r="L33" s="413"/>
      <c r="M33" s="413"/>
      <c r="X33" s="133">
        <v>42486</v>
      </c>
      <c r="Y33" s="10">
        <v>61.12</v>
      </c>
      <c r="Z33" s="10">
        <v>61.28</v>
      </c>
      <c r="AA33" s="10">
        <v>60.58</v>
      </c>
      <c r="AB33" s="10">
        <v>60.71</v>
      </c>
      <c r="AC33" s="95">
        <v>2161700</v>
      </c>
      <c r="AD33" s="10">
        <v>60.71</v>
      </c>
      <c r="AE33" s="2">
        <f t="shared" si="0"/>
        <v>0.70000000000000284</v>
      </c>
      <c r="AF33" s="138">
        <f t="shared" si="1"/>
        <v>-6.220330659682527E-3</v>
      </c>
    </row>
    <row r="34" spans="1:32" x14ac:dyDescent="0.25">
      <c r="A34" s="413"/>
      <c r="B34" s="413"/>
      <c r="C34" s="413"/>
      <c r="D34" s="414"/>
      <c r="E34" s="414"/>
      <c r="F34" s="414"/>
      <c r="G34" s="413"/>
      <c r="H34" s="413"/>
      <c r="I34" s="413"/>
      <c r="J34" s="413"/>
      <c r="K34" s="413"/>
      <c r="L34" s="413"/>
      <c r="M34" s="413"/>
      <c r="X34" s="133">
        <v>42485</v>
      </c>
      <c r="Y34" s="10">
        <v>60.45</v>
      </c>
      <c r="Z34" s="10">
        <v>61.27</v>
      </c>
      <c r="AA34" s="10">
        <v>60.35</v>
      </c>
      <c r="AB34" s="10">
        <v>61.09</v>
      </c>
      <c r="AC34" s="95">
        <v>2258700</v>
      </c>
      <c r="AD34" s="10">
        <v>61.09</v>
      </c>
      <c r="AE34" s="2">
        <f t="shared" si="0"/>
        <v>0.92000000000000171</v>
      </c>
      <c r="AF34" s="138">
        <f t="shared" si="1"/>
        <v>8.7516512549536962E-3</v>
      </c>
    </row>
    <row r="35" spans="1:32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X35" s="133">
        <v>42482</v>
      </c>
      <c r="Y35" s="10">
        <v>60.23</v>
      </c>
      <c r="Z35" s="10">
        <v>60.59</v>
      </c>
      <c r="AA35" s="10">
        <v>60.04</v>
      </c>
      <c r="AB35" s="10">
        <v>60.56</v>
      </c>
      <c r="AC35" s="95">
        <v>3207100</v>
      </c>
      <c r="AD35" s="10">
        <v>60.56</v>
      </c>
      <c r="AE35" s="2">
        <f t="shared" si="0"/>
        <v>0.55000000000000426</v>
      </c>
      <c r="AF35" s="138">
        <f t="shared" si="1"/>
        <v>7.3186959414504038E-3</v>
      </c>
    </row>
    <row r="36" spans="1:32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X36" s="133">
        <v>42481</v>
      </c>
      <c r="Y36" s="10">
        <v>61.58</v>
      </c>
      <c r="Z36" s="10">
        <v>61.66</v>
      </c>
      <c r="AA36" s="10">
        <v>60.1</v>
      </c>
      <c r="AB36" s="10">
        <v>60.12</v>
      </c>
      <c r="AC36" s="95">
        <v>3570000</v>
      </c>
      <c r="AD36" s="10">
        <v>60.12</v>
      </c>
      <c r="AE36" s="2">
        <f t="shared" si="0"/>
        <v>1.5599999999999952</v>
      </c>
      <c r="AF36" s="138">
        <f t="shared" si="1"/>
        <v>-2.4659312134977296E-2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42480</v>
      </c>
      <c r="Y37" s="10">
        <v>62.37</v>
      </c>
      <c r="Z37" s="10">
        <v>62.37</v>
      </c>
      <c r="AA37" s="10">
        <v>61.6</v>
      </c>
      <c r="AB37" s="10">
        <v>61.64</v>
      </c>
      <c r="AC37" s="95">
        <v>2464800</v>
      </c>
      <c r="AD37" s="10">
        <v>61.64</v>
      </c>
      <c r="AE37" s="2">
        <f t="shared" si="0"/>
        <v>0.76999999999999602</v>
      </c>
      <c r="AF37" s="138">
        <f t="shared" si="1"/>
        <v>-1.1862776530939478E-2</v>
      </c>
    </row>
    <row r="38" spans="1:32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X38" s="133">
        <v>42479</v>
      </c>
      <c r="Y38" s="10">
        <v>62.7</v>
      </c>
      <c r="Z38" s="10">
        <v>62.74</v>
      </c>
      <c r="AA38" s="10">
        <v>62.04</v>
      </c>
      <c r="AB38" s="10">
        <v>62.38</v>
      </c>
      <c r="AC38" s="95">
        <v>2135100</v>
      </c>
      <c r="AD38" s="10">
        <v>62.38</v>
      </c>
      <c r="AE38" s="2">
        <f t="shared" si="0"/>
        <v>0.70000000000000284</v>
      </c>
      <c r="AF38" s="138">
        <f t="shared" si="1"/>
        <v>-2.3988485526946768E-3</v>
      </c>
    </row>
    <row r="39" spans="1:32" x14ac:dyDescent="0.25">
      <c r="X39" s="133">
        <v>42478</v>
      </c>
      <c r="Y39" s="10">
        <v>62.45</v>
      </c>
      <c r="Z39" s="10">
        <v>62.62</v>
      </c>
      <c r="AA39" s="10">
        <v>62.11</v>
      </c>
      <c r="AB39" s="10">
        <v>62.53</v>
      </c>
      <c r="AC39" s="95">
        <v>3185900</v>
      </c>
      <c r="AD39" s="10">
        <v>62.53</v>
      </c>
      <c r="AE39" s="2">
        <f t="shared" si="0"/>
        <v>0.50999999999999801</v>
      </c>
      <c r="AF39" s="138">
        <f t="shared" si="1"/>
        <v>1.2810248198558138E-3</v>
      </c>
    </row>
    <row r="40" spans="1:32" x14ac:dyDescent="0.25">
      <c r="X40" s="133">
        <v>42475</v>
      </c>
      <c r="Y40" s="10">
        <v>62.24</v>
      </c>
      <c r="Z40" s="10">
        <v>62.47</v>
      </c>
      <c r="AA40" s="10">
        <v>61.95</v>
      </c>
      <c r="AB40" s="10">
        <v>62.45</v>
      </c>
      <c r="AC40" s="95">
        <v>2960500</v>
      </c>
      <c r="AD40" s="10">
        <v>62.45</v>
      </c>
      <c r="AE40" s="2">
        <f t="shared" si="0"/>
        <v>0.51999999999999602</v>
      </c>
      <c r="AF40" s="138">
        <f t="shared" si="1"/>
        <v>5.4741587506037526E-3</v>
      </c>
    </row>
    <row r="41" spans="1:32" ht="20.25" thickBot="1" x14ac:dyDescent="0.35">
      <c r="O41" s="470" t="s">
        <v>78</v>
      </c>
      <c r="P41" s="470"/>
      <c r="X41" s="133">
        <v>42474</v>
      </c>
      <c r="Y41" s="10">
        <v>62.68</v>
      </c>
      <c r="Z41" s="10">
        <v>62.82</v>
      </c>
      <c r="AA41" s="10">
        <v>62.06</v>
      </c>
      <c r="AB41" s="10">
        <v>62.11</v>
      </c>
      <c r="AC41" s="95">
        <v>2687300</v>
      </c>
      <c r="AD41" s="10">
        <v>62.11</v>
      </c>
      <c r="AE41" s="2">
        <f t="shared" si="0"/>
        <v>0.75999999999999801</v>
      </c>
      <c r="AF41" s="138">
        <f t="shared" si="1"/>
        <v>-9.2518743021214878E-3</v>
      </c>
    </row>
    <row r="42" spans="1:32" ht="21" thickTop="1" thickBot="1" x14ac:dyDescent="0.35">
      <c r="O42" s="83">
        <v>1.1000000000000001</v>
      </c>
      <c r="P42" s="83">
        <f>O42*$Q$4</f>
        <v>71.951000000000008</v>
      </c>
      <c r="Q42" s="2"/>
      <c r="T42" s="91"/>
      <c r="X42" s="133">
        <v>42473</v>
      </c>
      <c r="Y42" s="10">
        <v>63.45</v>
      </c>
      <c r="Z42" s="10">
        <v>63.52</v>
      </c>
      <c r="AA42" s="10">
        <v>62.5</v>
      </c>
      <c r="AB42" s="10">
        <v>62.69</v>
      </c>
      <c r="AC42" s="95">
        <v>2559100</v>
      </c>
      <c r="AD42" s="10">
        <v>62.69</v>
      </c>
      <c r="AE42" s="2">
        <f t="shared" si="0"/>
        <v>1.0200000000000031</v>
      </c>
      <c r="AF42" s="138">
        <f t="shared" si="1"/>
        <v>-1.2133627481878406E-2</v>
      </c>
    </row>
    <row r="43" spans="1:32" ht="15.75" thickTop="1" x14ac:dyDescent="0.25">
      <c r="O43" s="83">
        <v>1.0900000000000001</v>
      </c>
      <c r="P43" s="83">
        <f t="shared" ref="P43:P62" si="2">O43*$Q$4</f>
        <v>71.296900000000008</v>
      </c>
      <c r="Q43" s="2"/>
      <c r="T43" s="161" t="s">
        <v>99</v>
      </c>
      <c r="U43" s="161">
        <v>64.42</v>
      </c>
      <c r="X43" s="133">
        <v>42472</v>
      </c>
      <c r="Y43" s="10">
        <v>63.12</v>
      </c>
      <c r="Z43" s="10">
        <v>63.59</v>
      </c>
      <c r="AA43" s="10">
        <v>62.97</v>
      </c>
      <c r="AB43" s="10">
        <v>63.46</v>
      </c>
      <c r="AC43" s="95">
        <v>3606400</v>
      </c>
      <c r="AD43" s="10">
        <v>63.46</v>
      </c>
      <c r="AE43" s="2">
        <f t="shared" si="0"/>
        <v>0.62000000000000455</v>
      </c>
      <c r="AF43" s="138">
        <f t="shared" si="1"/>
        <v>9.22391857506355E-3</v>
      </c>
    </row>
    <row r="44" spans="1:32" x14ac:dyDescent="0.25">
      <c r="O44" s="83">
        <v>1.08</v>
      </c>
      <c r="P44" s="83">
        <f t="shared" si="2"/>
        <v>70.642799999999994</v>
      </c>
      <c r="Q44" s="2"/>
      <c r="T44" s="10" t="s">
        <v>100</v>
      </c>
      <c r="U44" s="10">
        <v>64.430000000000007</v>
      </c>
      <c r="X44" s="133">
        <v>42471</v>
      </c>
      <c r="Y44" s="10">
        <v>63.42</v>
      </c>
      <c r="Z44" s="10">
        <v>63.68</v>
      </c>
      <c r="AA44" s="10">
        <v>62.71</v>
      </c>
      <c r="AB44" s="10">
        <v>62.88</v>
      </c>
      <c r="AC44" s="95">
        <v>3295900</v>
      </c>
      <c r="AD44" s="10">
        <v>62.88</v>
      </c>
      <c r="AE44" s="2">
        <f t="shared" si="0"/>
        <v>0.96999999999999886</v>
      </c>
      <c r="AF44" s="138">
        <f t="shared" si="1"/>
        <v>-6.6350710900473509E-3</v>
      </c>
    </row>
    <row r="45" spans="1:32" x14ac:dyDescent="0.25">
      <c r="O45" s="83">
        <v>1.07</v>
      </c>
      <c r="P45" s="83">
        <f t="shared" si="2"/>
        <v>69.988699999999994</v>
      </c>
      <c r="Q45" s="2"/>
      <c r="T45" s="10" t="s">
        <v>101</v>
      </c>
      <c r="U45" s="10" t="s">
        <v>497</v>
      </c>
      <c r="X45" s="133">
        <v>42468</v>
      </c>
      <c r="Y45" s="10">
        <v>63.2</v>
      </c>
      <c r="Z45" s="10">
        <v>63.44</v>
      </c>
      <c r="AA45" s="10">
        <v>62.92</v>
      </c>
      <c r="AB45" s="10">
        <v>63.3</v>
      </c>
      <c r="AC45" s="95">
        <v>3470900</v>
      </c>
      <c r="AD45" s="10">
        <v>63.3</v>
      </c>
      <c r="AE45" s="2">
        <f t="shared" si="0"/>
        <v>0.51999999999999602</v>
      </c>
      <c r="AF45" s="138">
        <f t="shared" si="1"/>
        <v>2.8517110266159662E-3</v>
      </c>
    </row>
    <row r="46" spans="1:32" x14ac:dyDescent="0.25">
      <c r="O46" s="83">
        <v>1.06</v>
      </c>
      <c r="P46" s="83">
        <f t="shared" si="2"/>
        <v>69.334599999999995</v>
      </c>
      <c r="Q46" s="2"/>
      <c r="T46" s="10" t="s">
        <v>102</v>
      </c>
      <c r="U46" s="10" t="s">
        <v>498</v>
      </c>
      <c r="X46" s="133">
        <v>42467</v>
      </c>
      <c r="Y46" s="10">
        <v>63.14</v>
      </c>
      <c r="Z46" s="10">
        <v>63.56</v>
      </c>
      <c r="AA46" s="10">
        <v>62.78</v>
      </c>
      <c r="AB46" s="10">
        <v>63.12</v>
      </c>
      <c r="AC46" s="95">
        <v>4445900</v>
      </c>
      <c r="AD46" s="10">
        <v>63.12</v>
      </c>
      <c r="AE46" s="2">
        <f t="shared" si="0"/>
        <v>0.78000000000000114</v>
      </c>
      <c r="AF46" s="138" t="e">
        <f t="shared" si="1"/>
        <v>#DIV/0!</v>
      </c>
    </row>
    <row r="47" spans="1:32" x14ac:dyDescent="0.25">
      <c r="O47" s="83">
        <v>1.05</v>
      </c>
      <c r="P47" s="83">
        <f t="shared" si="2"/>
        <v>68.680499999999995</v>
      </c>
      <c r="Q47" s="2"/>
      <c r="T47" s="10" t="s">
        <v>103</v>
      </c>
      <c r="U47" s="10">
        <v>60.13</v>
      </c>
      <c r="X47" s="133">
        <v>42467</v>
      </c>
      <c r="Y47" s="10" t="s">
        <v>318</v>
      </c>
      <c r="Z47" s="10"/>
      <c r="AA47" s="10"/>
      <c r="AB47" s="10"/>
      <c r="AC47" s="95"/>
      <c r="AD47" s="10"/>
      <c r="AE47" s="2">
        <f t="shared" si="0"/>
        <v>0</v>
      </c>
      <c r="AF47" s="138">
        <f t="shared" si="1"/>
        <v>-1</v>
      </c>
    </row>
    <row r="48" spans="1:32" x14ac:dyDescent="0.25">
      <c r="O48" s="83">
        <v>1.04</v>
      </c>
      <c r="P48" s="83">
        <f t="shared" si="2"/>
        <v>68.026399999999995</v>
      </c>
      <c r="Q48" s="2"/>
      <c r="T48" s="10" t="s">
        <v>104</v>
      </c>
      <c r="U48" s="10">
        <v>0.67583000000000004</v>
      </c>
      <c r="X48" s="133">
        <v>42466</v>
      </c>
      <c r="Y48" s="10">
        <v>64.42</v>
      </c>
      <c r="Z48" s="10">
        <v>64.489999999999995</v>
      </c>
      <c r="AA48" s="10">
        <v>63.79</v>
      </c>
      <c r="AB48" s="10">
        <v>64.14</v>
      </c>
      <c r="AC48" s="95">
        <v>5110500</v>
      </c>
      <c r="AD48" s="10">
        <v>63.68</v>
      </c>
      <c r="AE48" s="2">
        <f t="shared" si="0"/>
        <v>0.69999999999999574</v>
      </c>
      <c r="AF48" s="138">
        <f t="shared" si="1"/>
        <v>-2.1936696960200841E-3</v>
      </c>
    </row>
    <row r="49" spans="15:32" x14ac:dyDescent="0.25">
      <c r="O49" s="83">
        <v>1.03</v>
      </c>
      <c r="P49" s="83">
        <f t="shared" si="2"/>
        <v>67.372299999999996</v>
      </c>
      <c r="Q49" s="2"/>
      <c r="T49" s="10" t="s">
        <v>105</v>
      </c>
      <c r="U49" s="10" t="s">
        <v>336</v>
      </c>
      <c r="X49" s="133">
        <v>42465</v>
      </c>
      <c r="Y49" s="10">
        <v>65.37</v>
      </c>
      <c r="Z49" s="10">
        <v>65.489999999999995</v>
      </c>
      <c r="AA49" s="10">
        <v>64.22</v>
      </c>
      <c r="AB49" s="10">
        <v>64.28</v>
      </c>
      <c r="AC49" s="95">
        <v>4835500</v>
      </c>
      <c r="AD49" s="10">
        <v>63.82</v>
      </c>
      <c r="AE49" s="2">
        <f t="shared" si="0"/>
        <v>1.269999999999996</v>
      </c>
      <c r="AF49" s="138">
        <f t="shared" si="1"/>
        <v>-1.6489443673909698E-2</v>
      </c>
    </row>
    <row r="50" spans="15:32" x14ac:dyDescent="0.25">
      <c r="O50" s="83">
        <v>1.02</v>
      </c>
      <c r="P50" s="83">
        <f t="shared" si="2"/>
        <v>66.718199999999996</v>
      </c>
      <c r="Q50" s="2"/>
      <c r="T50" s="10"/>
      <c r="U50" s="10"/>
      <c r="X50" s="133">
        <v>42464</v>
      </c>
      <c r="Y50" s="10">
        <v>65</v>
      </c>
      <c r="Z50" s="10">
        <v>65.38</v>
      </c>
      <c r="AA50" s="10">
        <v>64.14</v>
      </c>
      <c r="AB50" s="10">
        <v>65.36</v>
      </c>
      <c r="AC50" s="95">
        <v>6174600</v>
      </c>
      <c r="AD50" s="10">
        <v>64.89</v>
      </c>
      <c r="AE50" s="2">
        <f t="shared" si="0"/>
        <v>1.2399999999999949</v>
      </c>
      <c r="AF50" s="138">
        <f t="shared" si="1"/>
        <v>6.2025120173672121E-3</v>
      </c>
    </row>
    <row r="51" spans="15:32" x14ac:dyDescent="0.25">
      <c r="O51" s="83">
        <v>1.01</v>
      </c>
      <c r="P51" s="83">
        <f t="shared" si="2"/>
        <v>66.064099999999996</v>
      </c>
      <c r="Q51" s="2"/>
      <c r="T51" s="10" t="s">
        <v>106</v>
      </c>
      <c r="U51" s="10" t="s">
        <v>499</v>
      </c>
      <c r="X51" s="133">
        <v>42461</v>
      </c>
      <c r="Y51" s="10">
        <v>62.9</v>
      </c>
      <c r="Z51" s="10">
        <v>65</v>
      </c>
      <c r="AA51" s="10">
        <v>62.9</v>
      </c>
      <c r="AB51" s="10">
        <v>64.959999999999994</v>
      </c>
      <c r="AC51" s="95">
        <v>7433900</v>
      </c>
      <c r="AD51" s="10">
        <v>64.489999999999995</v>
      </c>
      <c r="AE51" s="2">
        <f t="shared" si="0"/>
        <v>2.1000000000000014</v>
      </c>
      <c r="AF51" s="138">
        <f t="shared" si="1"/>
        <v>2.5278219395866497E-2</v>
      </c>
    </row>
    <row r="52" spans="15:32" x14ac:dyDescent="0.25">
      <c r="O52" s="83">
        <v>1</v>
      </c>
      <c r="P52" s="83">
        <f t="shared" si="2"/>
        <v>65.41</v>
      </c>
      <c r="Q52" s="2"/>
      <c r="T52" s="10" t="s">
        <v>107</v>
      </c>
      <c r="U52" s="10" t="s">
        <v>284</v>
      </c>
      <c r="X52" s="133">
        <v>42460</v>
      </c>
      <c r="Y52" s="10">
        <v>63.21</v>
      </c>
      <c r="Z52" s="10">
        <v>63.73</v>
      </c>
      <c r="AA52" s="10">
        <v>63.21</v>
      </c>
      <c r="AB52" s="10">
        <v>63.35</v>
      </c>
      <c r="AC52" s="95">
        <v>8874500</v>
      </c>
      <c r="AD52" s="10">
        <v>62.9</v>
      </c>
      <c r="AE52" s="2">
        <f t="shared" si="0"/>
        <v>0.51999999999999602</v>
      </c>
      <c r="AF52" s="138">
        <f t="shared" si="1"/>
        <v>6.3633471205859493E-4</v>
      </c>
    </row>
    <row r="53" spans="15:32" x14ac:dyDescent="0.25">
      <c r="O53" s="83">
        <v>0.99</v>
      </c>
      <c r="P53" s="83">
        <f t="shared" si="2"/>
        <v>64.755899999999997</v>
      </c>
      <c r="Q53" s="2"/>
      <c r="T53" s="95" t="s">
        <v>108</v>
      </c>
      <c r="U53" s="95">
        <v>2460658</v>
      </c>
      <c r="X53" s="133">
        <v>42459</v>
      </c>
      <c r="Y53" s="10">
        <v>63.36</v>
      </c>
      <c r="Z53" s="10">
        <v>63.47</v>
      </c>
      <c r="AA53" s="10">
        <v>62.56</v>
      </c>
      <c r="AB53" s="10">
        <v>63.31</v>
      </c>
      <c r="AC53" s="95">
        <v>4861200</v>
      </c>
      <c r="AD53" s="10">
        <v>62.86</v>
      </c>
      <c r="AE53" s="2">
        <f t="shared" si="0"/>
        <v>0.90999999999999659</v>
      </c>
      <c r="AF53" s="138">
        <f t="shared" si="1"/>
        <v>5.9209473515762223E-3</v>
      </c>
    </row>
    <row r="54" spans="15:32" x14ac:dyDescent="0.25">
      <c r="O54" s="83">
        <v>0.98</v>
      </c>
      <c r="P54" s="83">
        <f t="shared" si="2"/>
        <v>64.101799999999997</v>
      </c>
      <c r="Q54" s="2"/>
      <c r="T54" s="95" t="s">
        <v>111</v>
      </c>
      <c r="U54" s="95">
        <v>3323090</v>
      </c>
      <c r="X54" s="133">
        <v>42458</v>
      </c>
      <c r="Y54" s="10">
        <v>61.92</v>
      </c>
      <c r="Z54" s="10">
        <v>63.15</v>
      </c>
      <c r="AA54" s="10">
        <v>61.8</v>
      </c>
      <c r="AB54" s="10">
        <v>62.94</v>
      </c>
      <c r="AC54" s="95">
        <v>6390900</v>
      </c>
      <c r="AD54" s="10">
        <v>62.49</v>
      </c>
      <c r="AE54" s="2">
        <f t="shared" si="0"/>
        <v>1.3500000000000014</v>
      </c>
      <c r="AF54" s="138">
        <f t="shared" si="1"/>
        <v>1.708984375E-2</v>
      </c>
    </row>
    <row r="55" spans="15:32" x14ac:dyDescent="0.25">
      <c r="O55" s="83">
        <v>0.97</v>
      </c>
      <c r="P55" s="83">
        <f t="shared" si="2"/>
        <v>63.447699999999998</v>
      </c>
      <c r="T55" s="10" t="s">
        <v>109</v>
      </c>
      <c r="U55" s="10" t="s">
        <v>500</v>
      </c>
      <c r="X55" s="133">
        <v>42457</v>
      </c>
      <c r="Y55" s="10">
        <v>61.45</v>
      </c>
      <c r="Z55" s="10">
        <v>62.15</v>
      </c>
      <c r="AA55" s="10">
        <v>61.45</v>
      </c>
      <c r="AB55" s="10">
        <v>61.88</v>
      </c>
      <c r="AC55" s="95">
        <v>3444500</v>
      </c>
      <c r="AD55" s="10">
        <v>61.44</v>
      </c>
      <c r="AE55" s="2">
        <f t="shared" si="0"/>
        <v>0.69999999999999574</v>
      </c>
      <c r="AF55" s="138">
        <f t="shared" si="1"/>
        <v>8.5357846355875733E-3</v>
      </c>
    </row>
    <row r="56" spans="15:32" x14ac:dyDescent="0.25">
      <c r="O56" s="83">
        <v>0.96</v>
      </c>
      <c r="P56" s="83">
        <f t="shared" si="2"/>
        <v>62.793599999999998</v>
      </c>
      <c r="T56" s="10" t="s">
        <v>112</v>
      </c>
      <c r="U56" s="10">
        <v>26.7</v>
      </c>
      <c r="X56" s="133">
        <v>42453</v>
      </c>
      <c r="Y56" s="10">
        <v>60.8</v>
      </c>
      <c r="Z56" s="10">
        <v>61.89</v>
      </c>
      <c r="AA56" s="10">
        <v>60.67</v>
      </c>
      <c r="AB56" s="10">
        <v>61.36</v>
      </c>
      <c r="AC56" s="95">
        <v>4916300</v>
      </c>
      <c r="AD56" s="10">
        <v>60.92</v>
      </c>
      <c r="AE56" s="2">
        <f t="shared" si="0"/>
        <v>1.2199999999999989</v>
      </c>
      <c r="AF56" s="138">
        <f t="shared" si="1"/>
        <v>5.7784381707115529E-3</v>
      </c>
    </row>
    <row r="57" spans="15:32" x14ac:dyDescent="0.25">
      <c r="O57" s="83">
        <v>0.95</v>
      </c>
      <c r="P57" s="83">
        <f t="shared" si="2"/>
        <v>62.139499999999991</v>
      </c>
      <c r="T57" s="10" t="s">
        <v>113</v>
      </c>
      <c r="U57" s="10">
        <v>2.4500000000000002</v>
      </c>
      <c r="X57" s="133">
        <v>42452</v>
      </c>
      <c r="Y57" s="10">
        <v>60.53</v>
      </c>
      <c r="Z57" s="10">
        <v>61.36</v>
      </c>
      <c r="AA57" s="10">
        <v>60.14</v>
      </c>
      <c r="AB57" s="10">
        <v>61.01</v>
      </c>
      <c r="AC57" s="95">
        <v>5265200</v>
      </c>
      <c r="AD57" s="10">
        <v>60.57</v>
      </c>
      <c r="AE57" s="2">
        <f t="shared" si="0"/>
        <v>1.2199999999999989</v>
      </c>
      <c r="AF57" s="138">
        <f t="shared" si="1"/>
        <v>3.6454018227007889E-3</v>
      </c>
    </row>
    <row r="58" spans="15:32" x14ac:dyDescent="0.25">
      <c r="O58" s="83">
        <v>0.94</v>
      </c>
      <c r="P58" s="83">
        <f t="shared" si="2"/>
        <v>61.485399999999991</v>
      </c>
      <c r="T58" s="10" t="s">
        <v>110</v>
      </c>
      <c r="U58" s="10" t="s">
        <v>337</v>
      </c>
      <c r="X58" s="133">
        <v>42451</v>
      </c>
      <c r="Y58" s="10">
        <v>61.11</v>
      </c>
      <c r="Z58" s="10">
        <v>61.22</v>
      </c>
      <c r="AA58" s="10">
        <v>60.59</v>
      </c>
      <c r="AB58" s="10">
        <v>60.79</v>
      </c>
      <c r="AC58" s="95">
        <v>4229400</v>
      </c>
      <c r="AD58" s="10">
        <v>60.35</v>
      </c>
      <c r="AE58" s="2">
        <f t="shared" si="0"/>
        <v>0.62999999999999545</v>
      </c>
      <c r="AF58" s="138">
        <f t="shared" si="1"/>
        <v>-8.379888268156388E-3</v>
      </c>
    </row>
    <row r="59" spans="15:32" x14ac:dyDescent="0.25">
      <c r="O59" s="83">
        <v>0.93</v>
      </c>
      <c r="P59" s="83">
        <f t="shared" si="2"/>
        <v>60.831299999999999</v>
      </c>
      <c r="X59" s="133">
        <v>42450</v>
      </c>
      <c r="Y59" s="10">
        <v>61.55</v>
      </c>
      <c r="Z59" s="10">
        <v>61.66</v>
      </c>
      <c r="AA59" s="10">
        <v>60.99</v>
      </c>
      <c r="AB59" s="10">
        <v>61.3</v>
      </c>
      <c r="AC59" s="95">
        <v>4670600</v>
      </c>
      <c r="AD59" s="10">
        <v>60.86</v>
      </c>
      <c r="AE59" s="2">
        <f t="shared" si="0"/>
        <v>0.6699999999999946</v>
      </c>
      <c r="AF59" s="138">
        <f t="shared" si="1"/>
        <v>-7.9869600651997219E-3</v>
      </c>
    </row>
    <row r="60" spans="15:32" x14ac:dyDescent="0.25">
      <c r="O60" s="83">
        <v>0.92</v>
      </c>
      <c r="P60" s="83">
        <f t="shared" si="2"/>
        <v>60.177199999999999</v>
      </c>
      <c r="X60" s="133">
        <v>42447</v>
      </c>
      <c r="Y60" s="10">
        <v>61.81</v>
      </c>
      <c r="Z60" s="10">
        <v>61.82</v>
      </c>
      <c r="AA60" s="10">
        <v>61.36</v>
      </c>
      <c r="AB60" s="10">
        <v>61.79</v>
      </c>
      <c r="AC60" s="95">
        <v>8676300</v>
      </c>
      <c r="AD60" s="10">
        <v>61.35</v>
      </c>
      <c r="AE60" s="2">
        <f t="shared" si="0"/>
        <v>0.46000000000000085</v>
      </c>
      <c r="AF60" s="138">
        <f t="shared" si="1"/>
        <v>1.6302575806981245E-4</v>
      </c>
    </row>
    <row r="61" spans="15:32" x14ac:dyDescent="0.25">
      <c r="O61" s="83">
        <v>0.91</v>
      </c>
      <c r="P61" s="83">
        <f t="shared" si="2"/>
        <v>59.523099999999999</v>
      </c>
      <c r="X61" s="133">
        <v>42446</v>
      </c>
      <c r="Y61" s="10">
        <v>61.57</v>
      </c>
      <c r="Z61" s="10">
        <v>62.07</v>
      </c>
      <c r="AA61" s="10">
        <v>61.3</v>
      </c>
      <c r="AB61" s="10">
        <v>61.78</v>
      </c>
      <c r="AC61" s="95">
        <v>3229300</v>
      </c>
      <c r="AD61" s="10">
        <v>61.34</v>
      </c>
      <c r="AE61" s="2">
        <f t="shared" si="0"/>
        <v>0.77000000000000313</v>
      </c>
      <c r="AF61" s="138">
        <f t="shared" si="1"/>
        <v>6.3986874487285128E-3</v>
      </c>
    </row>
    <row r="62" spans="15:32" x14ac:dyDescent="0.25">
      <c r="O62" s="83">
        <v>0.9</v>
      </c>
      <c r="P62" s="83">
        <f t="shared" si="2"/>
        <v>58.869</v>
      </c>
      <c r="X62" s="133">
        <v>42445</v>
      </c>
      <c r="Y62" s="10">
        <v>61.11</v>
      </c>
      <c r="Z62" s="10">
        <v>61.58</v>
      </c>
      <c r="AA62" s="10">
        <v>60.5</v>
      </c>
      <c r="AB62" s="10">
        <v>61.39</v>
      </c>
      <c r="AC62" s="95">
        <v>2458800</v>
      </c>
      <c r="AD62" s="10">
        <v>60.95</v>
      </c>
      <c r="AE62" s="2">
        <f t="shared" si="0"/>
        <v>1.0799999999999983</v>
      </c>
      <c r="AF62" s="138">
        <f t="shared" si="1"/>
        <v>2.4671052631579649E-3</v>
      </c>
    </row>
    <row r="63" spans="15:32" x14ac:dyDescent="0.25">
      <c r="X63" s="133">
        <v>42444</v>
      </c>
      <c r="Y63" s="10">
        <v>60.64</v>
      </c>
      <c r="Z63" s="10">
        <v>61.31</v>
      </c>
      <c r="AA63" s="10">
        <v>60.29</v>
      </c>
      <c r="AB63" s="10">
        <v>61.24</v>
      </c>
      <c r="AC63" s="95">
        <v>2387400</v>
      </c>
      <c r="AD63" s="10">
        <v>60.8</v>
      </c>
      <c r="AE63" s="2">
        <f t="shared" si="0"/>
        <v>1.0200000000000031</v>
      </c>
      <c r="AF63" s="138">
        <f t="shared" si="1"/>
        <v>5.7899090157154109E-3</v>
      </c>
    </row>
    <row r="64" spans="15:32" x14ac:dyDescent="0.25">
      <c r="X64" s="133">
        <v>42443</v>
      </c>
      <c r="Y64" s="10">
        <v>60.99</v>
      </c>
      <c r="Z64" s="10">
        <v>61.07</v>
      </c>
      <c r="AA64" s="10">
        <v>60.7</v>
      </c>
      <c r="AB64" s="10">
        <v>60.89</v>
      </c>
      <c r="AC64" s="95">
        <v>1920300</v>
      </c>
      <c r="AD64" s="10">
        <v>60.45</v>
      </c>
      <c r="AE64" s="2">
        <f t="shared" si="0"/>
        <v>0.36999999999999744</v>
      </c>
      <c r="AF64" s="138">
        <f t="shared" si="1"/>
        <v>-2.8043549983503002E-3</v>
      </c>
    </row>
    <row r="65" spans="24:32" x14ac:dyDescent="0.25">
      <c r="X65" s="133">
        <v>42440</v>
      </c>
      <c r="Y65" s="10">
        <v>60.89</v>
      </c>
      <c r="Z65" s="10">
        <v>61.26</v>
      </c>
      <c r="AA65" s="10">
        <v>60.7</v>
      </c>
      <c r="AB65" s="10">
        <v>61.06</v>
      </c>
      <c r="AC65" s="95">
        <v>2794600</v>
      </c>
      <c r="AD65" s="10">
        <v>60.62</v>
      </c>
      <c r="AE65" s="2">
        <f t="shared" si="0"/>
        <v>0.55999999999999517</v>
      </c>
      <c r="AF65" s="138">
        <f t="shared" si="1"/>
        <v>8.6522462562395042E-3</v>
      </c>
    </row>
    <row r="66" spans="24:32" x14ac:dyDescent="0.25">
      <c r="X66" s="133">
        <v>42439</v>
      </c>
      <c r="Y66" s="10">
        <v>60.59</v>
      </c>
      <c r="Z66" s="10">
        <v>60.74</v>
      </c>
      <c r="AA66" s="10">
        <v>60.04</v>
      </c>
      <c r="AB66" s="10">
        <v>60.53</v>
      </c>
      <c r="AC66" s="95">
        <v>2638800</v>
      </c>
      <c r="AD66" s="10">
        <v>60.1</v>
      </c>
      <c r="AE66" s="2">
        <f t="shared" si="0"/>
        <v>0.70000000000000284</v>
      </c>
      <c r="AF66" s="138">
        <f t="shared" si="1"/>
        <v>1.4997500416598086E-3</v>
      </c>
    </row>
    <row r="67" spans="24:32" x14ac:dyDescent="0.25">
      <c r="X67" s="133">
        <v>42438</v>
      </c>
      <c r="Y67" s="10">
        <v>60.11</v>
      </c>
      <c r="Z67" s="10">
        <v>60.92</v>
      </c>
      <c r="AA67" s="10">
        <v>60.03</v>
      </c>
      <c r="AB67" s="10">
        <v>60.44</v>
      </c>
      <c r="AC67" s="95">
        <v>3051400</v>
      </c>
      <c r="AD67" s="10">
        <v>60.01</v>
      </c>
      <c r="AE67" s="2">
        <f>Z67-AA67</f>
        <v>0.89000000000000057</v>
      </c>
      <c r="AF67" s="138">
        <f>AD67/AD68-1</f>
        <v>8.2325268817202701E-3</v>
      </c>
    </row>
    <row r="68" spans="24:32" x14ac:dyDescent="0.25">
      <c r="X68" s="133">
        <v>42437</v>
      </c>
      <c r="Y68" s="10">
        <v>59.33</v>
      </c>
      <c r="Z68" s="10">
        <v>60.1</v>
      </c>
      <c r="AA68" s="10">
        <v>59.22</v>
      </c>
      <c r="AB68" s="10">
        <v>59.95</v>
      </c>
      <c r="AC68" s="95">
        <v>3333500</v>
      </c>
      <c r="AD68" s="10">
        <v>59.52</v>
      </c>
      <c r="AE68" s="2">
        <f>Z68-AA68</f>
        <v>0.88000000000000256</v>
      </c>
      <c r="AF68" s="138" t="e">
        <f>AD68/AD69-1</f>
        <v>#DIV/0!</v>
      </c>
    </row>
    <row r="69" spans="24:32" x14ac:dyDescent="0.25">
      <c r="X69" s="10" t="s">
        <v>123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42530</v>
      </c>
      <c r="X2" s="10">
        <v>29.48</v>
      </c>
      <c r="Y2" s="10">
        <v>29.5</v>
      </c>
      <c r="Z2" s="10">
        <v>29.16</v>
      </c>
      <c r="AA2" s="10">
        <v>29.36</v>
      </c>
      <c r="AB2" s="95">
        <v>11885900</v>
      </c>
      <c r="AC2" s="10">
        <v>29.36</v>
      </c>
      <c r="AD2" s="2">
        <f>Y2-Z2</f>
        <v>0.33999999999999986</v>
      </c>
      <c r="AE2" s="138">
        <f>AC2/AC3-1</f>
        <v>-7.1017923571187191E-3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29.06</v>
      </c>
      <c r="W3" s="133">
        <v>42529</v>
      </c>
      <c r="X3" s="10">
        <v>30</v>
      </c>
      <c r="Y3" s="10">
        <v>30.03</v>
      </c>
      <c r="Z3" s="10">
        <v>29.52</v>
      </c>
      <c r="AA3" s="10">
        <v>29.57</v>
      </c>
      <c r="AB3" s="95">
        <v>12990900</v>
      </c>
      <c r="AC3" s="10">
        <v>29.57</v>
      </c>
      <c r="AD3" s="2">
        <f t="shared" ref="AD3:AD66" si="0">Y3-Z3</f>
        <v>0.51000000000000156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29.06</v>
      </c>
      <c r="W4" s="133">
        <v>42529</v>
      </c>
      <c r="X4" s="10" t="s">
        <v>215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30.16</v>
      </c>
      <c r="Y5" s="10">
        <v>30.38</v>
      </c>
      <c r="Z5" s="10">
        <v>29.95</v>
      </c>
      <c r="AA5" s="10">
        <v>30.23</v>
      </c>
      <c r="AB5" s="95">
        <v>14425700</v>
      </c>
      <c r="AC5" s="10">
        <v>29.85</v>
      </c>
      <c r="AD5" s="2">
        <f t="shared" si="0"/>
        <v>0.42999999999999972</v>
      </c>
      <c r="AE5" s="138">
        <f t="shared" si="1"/>
        <v>8.1053698074975422E-3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29.85</v>
      </c>
      <c r="Y6" s="10">
        <v>30.04</v>
      </c>
      <c r="Z6" s="10">
        <v>29.72</v>
      </c>
      <c r="AA6" s="10">
        <v>29.99</v>
      </c>
      <c r="AB6" s="95">
        <v>10985800</v>
      </c>
      <c r="AC6" s="10">
        <v>29.61</v>
      </c>
      <c r="AD6" s="2">
        <f t="shared" si="0"/>
        <v>0.32000000000000028</v>
      </c>
      <c r="AE6" s="138">
        <f t="shared" si="1"/>
        <v>1.300034211426615E-2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205</v>
      </c>
      <c r="Q7" s="2">
        <f>Q10+Q8</f>
        <v>36.819999999999709</v>
      </c>
      <c r="R7" s="205"/>
      <c r="W7" s="133">
        <v>42524</v>
      </c>
      <c r="X7" s="10">
        <v>30.09</v>
      </c>
      <c r="Y7" s="10">
        <v>30.15</v>
      </c>
      <c r="Z7" s="10">
        <v>29.51</v>
      </c>
      <c r="AA7" s="10">
        <v>29.6</v>
      </c>
      <c r="AB7" s="95">
        <v>18549600</v>
      </c>
      <c r="AC7" s="10">
        <v>29.23</v>
      </c>
      <c r="AD7" s="2">
        <f t="shared" si="0"/>
        <v>0.63999999999999702</v>
      </c>
      <c r="AE7" s="138">
        <f t="shared" si="1"/>
        <v>-2.1753681392235547E-2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42523</v>
      </c>
      <c r="X8" s="10">
        <v>30.13</v>
      </c>
      <c r="Y8" s="10">
        <v>30.46</v>
      </c>
      <c r="Z8" s="10">
        <v>30.05</v>
      </c>
      <c r="AA8" s="10">
        <v>30.26</v>
      </c>
      <c r="AB8" s="95">
        <v>12649300</v>
      </c>
      <c r="AC8" s="10">
        <v>29.88</v>
      </c>
      <c r="AD8" s="2">
        <f t="shared" si="0"/>
        <v>0.41000000000000014</v>
      </c>
      <c r="AE8" s="138">
        <f t="shared" si="1"/>
        <v>1.3404825737264314E-3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282</v>
      </c>
      <c r="Q9" s="138">
        <f>IF(Q2=0, 0, Q8/Q6)</f>
        <v>0</v>
      </c>
      <c r="W9" s="133">
        <v>42522</v>
      </c>
      <c r="X9" s="10">
        <v>31.15</v>
      </c>
      <c r="Y9" s="10">
        <v>31.15</v>
      </c>
      <c r="Z9" s="10">
        <v>29.87</v>
      </c>
      <c r="AA9" s="10">
        <v>30.22</v>
      </c>
      <c r="AB9" s="95">
        <v>26002300</v>
      </c>
      <c r="AC9" s="10">
        <v>29.84</v>
      </c>
      <c r="AD9" s="2">
        <f t="shared" si="0"/>
        <v>1.2799999999999976</v>
      </c>
      <c r="AE9" s="138">
        <f t="shared" si="1"/>
        <v>-3.3991583036581452E-2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281</v>
      </c>
      <c r="P10" s="34"/>
      <c r="Q10" s="2">
        <f>M29</f>
        <v>36.819999999999709</v>
      </c>
      <c r="W10" s="133">
        <v>42521</v>
      </c>
      <c r="X10" s="10">
        <v>31.54</v>
      </c>
      <c r="Y10" s="10">
        <v>31.62</v>
      </c>
      <c r="Z10" s="10">
        <v>31.13</v>
      </c>
      <c r="AA10" s="10">
        <v>31.28</v>
      </c>
      <c r="AB10" s="95">
        <v>11803400</v>
      </c>
      <c r="AC10" s="10">
        <v>30.89</v>
      </c>
      <c r="AD10" s="2">
        <f t="shared" si="0"/>
        <v>0.49000000000000199</v>
      </c>
      <c r="AE10" s="138">
        <f t="shared" si="1"/>
        <v>-3.548387096774186E-3</v>
      </c>
    </row>
    <row r="11" spans="1:31" x14ac:dyDescent="0.25">
      <c r="O11" s="11" t="s">
        <v>197</v>
      </c>
      <c r="P11" s="34"/>
      <c r="Q11" s="138">
        <f>VALUE(TRIM(CLEAN(MID(U58, FIND("(", U58)+1, 5))))</f>
        <v>5.0700000000000002E-2</v>
      </c>
      <c r="W11" s="133">
        <v>42517</v>
      </c>
      <c r="X11" s="10">
        <v>31.31</v>
      </c>
      <c r="Y11" s="10">
        <v>31.64</v>
      </c>
      <c r="Z11" s="10">
        <v>31.26</v>
      </c>
      <c r="AA11" s="10">
        <v>31.39</v>
      </c>
      <c r="AB11" s="95">
        <v>6089800</v>
      </c>
      <c r="AC11" s="10">
        <v>31</v>
      </c>
      <c r="AD11" s="2">
        <f t="shared" si="0"/>
        <v>0.37999999999999901</v>
      </c>
      <c r="AE11" s="138">
        <f t="shared" si="1"/>
        <v>3.2362459546926292E-3</v>
      </c>
    </row>
    <row r="12" spans="1:31" x14ac:dyDescent="0.25">
      <c r="W12" s="133">
        <v>42516</v>
      </c>
      <c r="X12" s="10">
        <v>31.65</v>
      </c>
      <c r="Y12" s="10">
        <v>31.75</v>
      </c>
      <c r="Z12" s="10">
        <v>31.18</v>
      </c>
      <c r="AA12" s="10">
        <v>31.29</v>
      </c>
      <c r="AB12" s="95">
        <v>6747700</v>
      </c>
      <c r="AC12" s="10">
        <v>30.9</v>
      </c>
      <c r="AD12" s="2">
        <f t="shared" si="0"/>
        <v>0.57000000000000028</v>
      </c>
      <c r="AE12" s="138">
        <f t="shared" si="1"/>
        <v>-1.1200000000000099E-2</v>
      </c>
    </row>
    <row r="13" spans="1:31" x14ac:dyDescent="0.25">
      <c r="W13" s="133">
        <v>42515</v>
      </c>
      <c r="X13" s="10">
        <v>31.19</v>
      </c>
      <c r="Y13" s="10">
        <v>31.77</v>
      </c>
      <c r="Z13" s="10">
        <v>31.12</v>
      </c>
      <c r="AA13" s="10">
        <v>31.65</v>
      </c>
      <c r="AB13" s="95">
        <v>10151600</v>
      </c>
      <c r="AC13" s="10">
        <v>31.25</v>
      </c>
      <c r="AD13" s="2">
        <f t="shared" si="0"/>
        <v>0.64999999999999858</v>
      </c>
      <c r="AE13" s="138">
        <f t="shared" si="1"/>
        <v>1.924331376386168E-2</v>
      </c>
    </row>
    <row r="14" spans="1:31" x14ac:dyDescent="0.25">
      <c r="W14" s="133">
        <v>42514</v>
      </c>
      <c r="X14" s="10">
        <v>30.65</v>
      </c>
      <c r="Y14" s="10">
        <v>31.08</v>
      </c>
      <c r="Z14" s="10">
        <v>30.62</v>
      </c>
      <c r="AA14" s="10">
        <v>31.05</v>
      </c>
      <c r="AB14" s="95">
        <v>8743100</v>
      </c>
      <c r="AC14" s="10">
        <v>30.66</v>
      </c>
      <c r="AD14" s="2">
        <f t="shared" si="0"/>
        <v>0.4599999999999973</v>
      </c>
      <c r="AE14" s="138">
        <f t="shared" si="1"/>
        <v>1.4895729890764597E-2</v>
      </c>
    </row>
    <row r="15" spans="1:31" x14ac:dyDescent="0.25">
      <c r="W15" s="133">
        <v>42513</v>
      </c>
      <c r="X15" s="10">
        <v>30.5</v>
      </c>
      <c r="Y15" s="10">
        <v>30.63</v>
      </c>
      <c r="Z15" s="10">
        <v>30.35</v>
      </c>
      <c r="AA15" s="10">
        <v>30.59</v>
      </c>
      <c r="AB15" s="95">
        <v>6698900</v>
      </c>
      <c r="AC15" s="10">
        <v>30.21</v>
      </c>
      <c r="AD15" s="2">
        <f t="shared" si="0"/>
        <v>0.27999999999999758</v>
      </c>
      <c r="AE15" s="138">
        <f t="shared" si="1"/>
        <v>6.6247101689298482E-4</v>
      </c>
    </row>
    <row r="16" spans="1:31" x14ac:dyDescent="0.25">
      <c r="W16" s="133">
        <v>42510</v>
      </c>
      <c r="X16" s="10">
        <v>30.51</v>
      </c>
      <c r="Y16" s="10">
        <v>30.79</v>
      </c>
      <c r="Z16" s="10">
        <v>30.4</v>
      </c>
      <c r="AA16" s="10">
        <v>30.57</v>
      </c>
      <c r="AB16" s="95">
        <v>7736100</v>
      </c>
      <c r="AC16" s="10">
        <v>30.19</v>
      </c>
      <c r="AD16" s="2">
        <f t="shared" si="0"/>
        <v>0.39000000000000057</v>
      </c>
      <c r="AE16" s="138">
        <f t="shared" si="1"/>
        <v>8.3500334001336274E-3</v>
      </c>
    </row>
    <row r="17" spans="1:31" x14ac:dyDescent="0.25">
      <c r="W17" s="133">
        <v>42509</v>
      </c>
      <c r="X17" s="10">
        <v>30.51</v>
      </c>
      <c r="Y17" s="10">
        <v>30.68</v>
      </c>
      <c r="Z17" s="10">
        <v>30.17</v>
      </c>
      <c r="AA17" s="10">
        <v>30.32</v>
      </c>
      <c r="AB17" s="95">
        <v>10142200</v>
      </c>
      <c r="AC17" s="10">
        <v>29.94</v>
      </c>
      <c r="AD17" s="2">
        <f t="shared" si="0"/>
        <v>0.50999999999999801</v>
      </c>
      <c r="AE17" s="138">
        <f t="shared" si="1"/>
        <v>-1.383399209486158E-2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42508</v>
      </c>
      <c r="X18" s="10">
        <v>30.56</v>
      </c>
      <c r="Y18" s="10">
        <v>31.04</v>
      </c>
      <c r="Z18" s="10">
        <v>30.44</v>
      </c>
      <c r="AA18" s="10">
        <v>30.75</v>
      </c>
      <c r="AB18" s="95">
        <v>8454200</v>
      </c>
      <c r="AC18" s="10">
        <v>30.36</v>
      </c>
      <c r="AD18" s="2">
        <f t="shared" si="0"/>
        <v>0.59999999999999787</v>
      </c>
      <c r="AE18" s="138">
        <f t="shared" si="1"/>
        <v>3.9682539682539542E-3</v>
      </c>
    </row>
    <row r="19" spans="1:31" x14ac:dyDescent="0.25">
      <c r="W19" s="133">
        <v>42507</v>
      </c>
      <c r="X19" s="10">
        <v>30.4</v>
      </c>
      <c r="Y19" s="10">
        <v>30.78</v>
      </c>
      <c r="Z19" s="10">
        <v>30.28</v>
      </c>
      <c r="AA19" s="10">
        <v>30.63</v>
      </c>
      <c r="AB19" s="95">
        <v>9542900</v>
      </c>
      <c r="AC19" s="10">
        <v>30.24</v>
      </c>
      <c r="AD19" s="2">
        <f t="shared" si="0"/>
        <v>0.5</v>
      </c>
      <c r="AE19" s="138">
        <f t="shared" si="1"/>
        <v>-1.3210039630119352E-3</v>
      </c>
    </row>
    <row r="20" spans="1:31" x14ac:dyDescent="0.25">
      <c r="W20" s="133">
        <v>42506</v>
      </c>
      <c r="X20" s="10">
        <v>30.5</v>
      </c>
      <c r="Y20" s="10">
        <v>30.98</v>
      </c>
      <c r="Z20" s="10">
        <v>30.5</v>
      </c>
      <c r="AA20" s="10">
        <v>30.67</v>
      </c>
      <c r="AB20" s="95">
        <v>17749500</v>
      </c>
      <c r="AC20" s="10">
        <v>30.28</v>
      </c>
      <c r="AD20" s="2">
        <f t="shared" si="0"/>
        <v>0.48000000000000043</v>
      </c>
      <c r="AE20" s="138">
        <f t="shared" si="1"/>
        <v>4.644990046450026E-3</v>
      </c>
    </row>
    <row r="21" spans="1:31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2" t="s">
        <v>65</v>
      </c>
      <c r="G21" s="240" t="s">
        <v>159</v>
      </c>
      <c r="H21" s="240" t="s">
        <v>89</v>
      </c>
      <c r="I21" s="240" t="s">
        <v>165</v>
      </c>
      <c r="W21" s="133">
        <v>42503</v>
      </c>
      <c r="X21" s="10">
        <v>30.87</v>
      </c>
      <c r="Y21" s="10">
        <v>31.29</v>
      </c>
      <c r="Z21" s="10">
        <v>30.37</v>
      </c>
      <c r="AA21" s="10">
        <v>30.52</v>
      </c>
      <c r="AB21" s="95">
        <v>10563400</v>
      </c>
      <c r="AC21" s="10">
        <v>30.14</v>
      </c>
      <c r="AD21" s="2">
        <f t="shared" si="0"/>
        <v>0.91999999999999815</v>
      </c>
      <c r="AE21" s="138">
        <f t="shared" si="1"/>
        <v>-2.1110750243585552E-2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42502</v>
      </c>
      <c r="X22" s="10">
        <v>31.2</v>
      </c>
      <c r="Y22" s="10">
        <v>31.37</v>
      </c>
      <c r="Z22" s="10">
        <v>30.75</v>
      </c>
      <c r="AA22" s="10">
        <v>31.18</v>
      </c>
      <c r="AB22" s="95">
        <v>9411500</v>
      </c>
      <c r="AC22" s="10">
        <v>30.79</v>
      </c>
      <c r="AD22" s="2">
        <f t="shared" si="0"/>
        <v>0.62000000000000099</v>
      </c>
      <c r="AE22" s="138">
        <f t="shared" si="1"/>
        <v>3.2583903551643978E-3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42501</v>
      </c>
      <c r="X23" s="10">
        <v>31.32</v>
      </c>
      <c r="Y23" s="10">
        <v>31.46</v>
      </c>
      <c r="Z23" s="10">
        <v>31</v>
      </c>
      <c r="AA23" s="10">
        <v>31.08</v>
      </c>
      <c r="AB23" s="95">
        <v>8538100</v>
      </c>
      <c r="AC23" s="10">
        <v>30.69</v>
      </c>
      <c r="AD23" s="2">
        <f t="shared" si="0"/>
        <v>0.46000000000000085</v>
      </c>
      <c r="AE23" s="138">
        <f t="shared" si="1"/>
        <v>-8.720930232558155E-3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42500</v>
      </c>
      <c r="X24" s="10">
        <v>30.9</v>
      </c>
      <c r="Y24" s="10">
        <v>31.37</v>
      </c>
      <c r="Z24" s="10">
        <v>30.84</v>
      </c>
      <c r="AA24" s="10">
        <v>31.35</v>
      </c>
      <c r="AB24" s="95">
        <v>9185400</v>
      </c>
      <c r="AC24" s="10">
        <v>30.96</v>
      </c>
      <c r="AD24" s="2">
        <f t="shared" si="0"/>
        <v>0.53000000000000114</v>
      </c>
      <c r="AE24" s="138">
        <f t="shared" si="1"/>
        <v>1.875616979269501E-2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42499</v>
      </c>
      <c r="X25" s="10">
        <v>31</v>
      </c>
      <c r="Y25" s="10">
        <v>31.07</v>
      </c>
      <c r="Z25" s="10">
        <v>30.54</v>
      </c>
      <c r="AA25" s="10">
        <v>30.78</v>
      </c>
      <c r="AB25" s="95">
        <v>8127200</v>
      </c>
      <c r="AC25" s="10">
        <v>30.39</v>
      </c>
      <c r="AD25" s="2">
        <f t="shared" si="0"/>
        <v>0.53000000000000114</v>
      </c>
      <c r="AE25" s="138">
        <f t="shared" si="1"/>
        <v>-5.8881256133463955E-3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42496</v>
      </c>
      <c r="X26" s="10">
        <v>30.73</v>
      </c>
      <c r="Y26" s="10">
        <v>31.11</v>
      </c>
      <c r="Z26" s="10">
        <v>30.56</v>
      </c>
      <c r="AA26" s="10">
        <v>30.96</v>
      </c>
      <c r="AB26" s="95">
        <v>11427900</v>
      </c>
      <c r="AC26" s="10">
        <v>30.57</v>
      </c>
      <c r="AD26" s="2">
        <f t="shared" si="0"/>
        <v>0.55000000000000071</v>
      </c>
      <c r="AE26" s="138">
        <f t="shared" si="1"/>
        <v>1.3594164456233404E-2</v>
      </c>
    </row>
    <row r="27" spans="1:31" x14ac:dyDescent="0.25">
      <c r="W27" s="133">
        <v>42495</v>
      </c>
      <c r="X27" s="10">
        <v>30.79</v>
      </c>
      <c r="Y27" s="10">
        <v>30.81</v>
      </c>
      <c r="Z27" s="10">
        <v>30.3</v>
      </c>
      <c r="AA27" s="10">
        <v>30.54</v>
      </c>
      <c r="AB27" s="95">
        <v>10383800</v>
      </c>
      <c r="AC27" s="10">
        <v>30.16</v>
      </c>
      <c r="AD27" s="2">
        <f t="shared" si="0"/>
        <v>0.50999999999999801</v>
      </c>
      <c r="AE27" s="138">
        <f t="shared" si="1"/>
        <v>-1.6550810989738318E-3</v>
      </c>
    </row>
    <row r="28" spans="1:31" x14ac:dyDescent="0.25">
      <c r="W28" s="133">
        <v>42494</v>
      </c>
      <c r="X28" s="10">
        <v>31</v>
      </c>
      <c r="Y28" s="10">
        <v>31.09</v>
      </c>
      <c r="Z28" s="10">
        <v>30.42</v>
      </c>
      <c r="AA28" s="10">
        <v>30.59</v>
      </c>
      <c r="AB28" s="95">
        <v>13574700</v>
      </c>
      <c r="AC28" s="10">
        <v>30.21</v>
      </c>
      <c r="AD28" s="2">
        <f t="shared" si="0"/>
        <v>0.66999999999999815</v>
      </c>
      <c r="AE28" s="138">
        <f t="shared" si="1"/>
        <v>-2.106286454957873E-2</v>
      </c>
    </row>
    <row r="29" spans="1:31" x14ac:dyDescent="0.25">
      <c r="L29" t="s">
        <v>281</v>
      </c>
      <c r="M29" s="2">
        <f>M47+K47-F47</f>
        <v>36.819999999999709</v>
      </c>
      <c r="W29" s="133">
        <v>42493</v>
      </c>
      <c r="X29" s="10">
        <v>31.57</v>
      </c>
      <c r="Y29" s="10">
        <v>31.6</v>
      </c>
      <c r="Z29" s="10">
        <v>30.67</v>
      </c>
      <c r="AA29" s="10">
        <v>31.25</v>
      </c>
      <c r="AB29" s="95">
        <v>15046300</v>
      </c>
      <c r="AC29" s="10">
        <v>30.86</v>
      </c>
      <c r="AD29" s="2">
        <f t="shared" si="0"/>
        <v>0.92999999999999972</v>
      </c>
      <c r="AE29" s="138">
        <f t="shared" si="1"/>
        <v>-1.5629984051036772E-2</v>
      </c>
    </row>
    <row r="30" spans="1:31" x14ac:dyDescent="0.25">
      <c r="A30" s="419" t="s">
        <v>1</v>
      </c>
      <c r="B30" s="419" t="s">
        <v>2</v>
      </c>
      <c r="C30" s="419" t="s">
        <v>4</v>
      </c>
      <c r="D30" s="421" t="s">
        <v>5</v>
      </c>
      <c r="E30" s="421"/>
      <c r="F30" s="421" t="s">
        <v>60</v>
      </c>
      <c r="G30" s="419" t="s">
        <v>3</v>
      </c>
      <c r="H30" s="419" t="s">
        <v>6</v>
      </c>
      <c r="I30" s="419" t="s">
        <v>7</v>
      </c>
      <c r="J30" s="419"/>
      <c r="K30" s="419" t="s">
        <v>61</v>
      </c>
      <c r="L30" s="419" t="s">
        <v>77</v>
      </c>
      <c r="M30" s="419" t="s">
        <v>38</v>
      </c>
      <c r="W30" s="133">
        <v>42492</v>
      </c>
      <c r="X30" s="10">
        <v>32.049999999999997</v>
      </c>
      <c r="Y30" s="10">
        <v>32.119999999999997</v>
      </c>
      <c r="Z30" s="10">
        <v>31.73</v>
      </c>
      <c r="AA30" s="10">
        <v>31.75</v>
      </c>
      <c r="AB30" s="95">
        <v>9794000</v>
      </c>
      <c r="AC30" s="10">
        <v>31.35</v>
      </c>
      <c r="AD30" s="2">
        <f t="shared" si="0"/>
        <v>0.38999999999999702</v>
      </c>
      <c r="AE30" s="138">
        <f t="shared" si="1"/>
        <v>-1.5923566878980333E-3</v>
      </c>
    </row>
    <row r="31" spans="1:31" x14ac:dyDescent="0.25">
      <c r="A31" s="422" t="s">
        <v>56</v>
      </c>
      <c r="B31" s="479">
        <v>42220</v>
      </c>
      <c r="C31" s="413">
        <v>40</v>
      </c>
      <c r="D31" s="414">
        <v>31.78</v>
      </c>
      <c r="E31" s="414"/>
      <c r="F31" s="414">
        <f>C31*D31</f>
        <v>1271.2</v>
      </c>
      <c r="G31" s="412">
        <v>42235</v>
      </c>
      <c r="H31" s="413">
        <v>100</v>
      </c>
      <c r="I31" s="414">
        <v>31.5</v>
      </c>
      <c r="J31" s="413">
        <v>0.06</v>
      </c>
      <c r="K31" s="413">
        <f>H31*I31-J31</f>
        <v>3149.94</v>
      </c>
      <c r="L31" s="412">
        <v>42276</v>
      </c>
      <c r="M31" s="414">
        <v>14.4</v>
      </c>
      <c r="W31" s="133">
        <v>42489</v>
      </c>
      <c r="X31" s="10">
        <v>32.35</v>
      </c>
      <c r="Y31" s="10">
        <v>32.35</v>
      </c>
      <c r="Z31" s="10">
        <v>31.52</v>
      </c>
      <c r="AA31" s="10">
        <v>31.8</v>
      </c>
      <c r="AB31" s="95">
        <v>12533000</v>
      </c>
      <c r="AC31" s="10">
        <v>31.4</v>
      </c>
      <c r="AD31" s="2">
        <f t="shared" si="0"/>
        <v>0.83000000000000185</v>
      </c>
      <c r="AE31" s="138">
        <f t="shared" si="1"/>
        <v>-1.9669060256010118E-2</v>
      </c>
    </row>
    <row r="32" spans="1:31" x14ac:dyDescent="0.25">
      <c r="A32" s="423" t="s">
        <v>71</v>
      </c>
      <c r="B32" s="479"/>
      <c r="C32" s="413">
        <v>60</v>
      </c>
      <c r="D32" s="414">
        <v>31.78</v>
      </c>
      <c r="E32" s="414"/>
      <c r="F32" s="414">
        <f>C32*D32</f>
        <v>1906.8000000000002</v>
      </c>
      <c r="G32" s="412">
        <v>42284</v>
      </c>
      <c r="H32" s="413">
        <v>40</v>
      </c>
      <c r="I32" s="413">
        <v>31.55</v>
      </c>
      <c r="J32" s="413">
        <v>0.02</v>
      </c>
      <c r="K32" s="413">
        <f>H32*I32-J32</f>
        <v>1261.98</v>
      </c>
      <c r="L32" s="413"/>
      <c r="M32" s="413"/>
      <c r="W32" s="133">
        <v>42488</v>
      </c>
      <c r="X32" s="10">
        <v>31.97</v>
      </c>
      <c r="Y32" s="10">
        <v>32.729999999999997</v>
      </c>
      <c r="Z32" s="10">
        <v>31.73</v>
      </c>
      <c r="AA32" s="10">
        <v>32.44</v>
      </c>
      <c r="AB32" s="95">
        <v>13443200</v>
      </c>
      <c r="AC32" s="10">
        <v>32.03</v>
      </c>
      <c r="AD32" s="2">
        <f t="shared" si="0"/>
        <v>0.99999999999999645</v>
      </c>
      <c r="AE32" s="138">
        <f t="shared" si="1"/>
        <v>8.5012594458437896E-3</v>
      </c>
    </row>
    <row r="33" spans="1:31" x14ac:dyDescent="0.25">
      <c r="A33" s="413"/>
      <c r="B33" s="412">
        <v>42221</v>
      </c>
      <c r="C33" s="413">
        <v>10</v>
      </c>
      <c r="D33" s="414">
        <v>31.45</v>
      </c>
      <c r="E33" s="414"/>
      <c r="F33" s="414">
        <f>C33*D33</f>
        <v>314.5</v>
      </c>
      <c r="G33" s="413"/>
      <c r="H33" s="413"/>
      <c r="I33" s="413"/>
      <c r="J33" s="413"/>
      <c r="K33" s="413"/>
      <c r="L33" s="413"/>
      <c r="M33" s="413"/>
      <c r="W33" s="133">
        <v>42487</v>
      </c>
      <c r="X33" s="10">
        <v>32.18</v>
      </c>
      <c r="Y33" s="10">
        <v>32.29</v>
      </c>
      <c r="Z33" s="10">
        <v>31.99</v>
      </c>
      <c r="AA33" s="10">
        <v>32.159999999999997</v>
      </c>
      <c r="AB33" s="95">
        <v>6711400</v>
      </c>
      <c r="AC33" s="10">
        <v>31.76</v>
      </c>
      <c r="AD33" s="2">
        <f t="shared" si="0"/>
        <v>0.30000000000000071</v>
      </c>
      <c r="AE33" s="138">
        <f t="shared" si="1"/>
        <v>-9.4369298521534972E-4</v>
      </c>
    </row>
    <row r="34" spans="1:31" x14ac:dyDescent="0.25">
      <c r="A34" s="413"/>
      <c r="B34" s="412">
        <v>42233</v>
      </c>
      <c r="C34" s="413">
        <v>30</v>
      </c>
      <c r="D34" s="414">
        <v>29.9</v>
      </c>
      <c r="E34" s="414"/>
      <c r="F34" s="414">
        <f>C34*D34</f>
        <v>897</v>
      </c>
      <c r="G34" s="413"/>
      <c r="H34" s="413"/>
      <c r="I34" s="413"/>
      <c r="J34" s="413"/>
      <c r="K34" s="413"/>
      <c r="L34" s="413"/>
      <c r="M34" s="413"/>
      <c r="W34" s="133">
        <v>42486</v>
      </c>
      <c r="X34" s="10">
        <v>32</v>
      </c>
      <c r="Y34" s="10">
        <v>32.299999999999997</v>
      </c>
      <c r="Z34" s="10">
        <v>31.93</v>
      </c>
      <c r="AA34" s="10">
        <v>32.19</v>
      </c>
      <c r="AB34" s="95">
        <v>8701200</v>
      </c>
      <c r="AC34" s="10">
        <v>31.79</v>
      </c>
      <c r="AD34" s="2">
        <f t="shared" si="0"/>
        <v>0.36999999999999744</v>
      </c>
      <c r="AE34" s="138">
        <f t="shared" si="1"/>
        <v>7.606973058637001E-3</v>
      </c>
    </row>
    <row r="35" spans="1:31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W35" s="133">
        <v>42485</v>
      </c>
      <c r="X35" s="10">
        <v>32.090000000000003</v>
      </c>
      <c r="Y35" s="10">
        <v>32.11</v>
      </c>
      <c r="Z35" s="10">
        <v>31.6</v>
      </c>
      <c r="AA35" s="10">
        <v>31.95</v>
      </c>
      <c r="AB35" s="95">
        <v>10604800</v>
      </c>
      <c r="AC35" s="10">
        <v>31.55</v>
      </c>
      <c r="AD35" s="2">
        <f t="shared" si="0"/>
        <v>0.50999999999999801</v>
      </c>
      <c r="AE35" s="138">
        <f t="shared" si="1"/>
        <v>-7.2372561359345111E-3</v>
      </c>
    </row>
    <row r="36" spans="1:31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W36" s="133">
        <v>42482</v>
      </c>
      <c r="X36" s="10">
        <v>32.659999999999997</v>
      </c>
      <c r="Y36" s="10">
        <v>32.79</v>
      </c>
      <c r="Z36" s="10">
        <v>32.119999999999997</v>
      </c>
      <c r="AA36" s="10">
        <v>32.18</v>
      </c>
      <c r="AB36" s="95">
        <v>13824500</v>
      </c>
      <c r="AC36" s="10">
        <v>31.78</v>
      </c>
      <c r="AD36" s="2">
        <f t="shared" si="0"/>
        <v>0.67000000000000171</v>
      </c>
      <c r="AE36" s="138">
        <f t="shared" si="1"/>
        <v>-1.4573643410852655E-2</v>
      </c>
    </row>
    <row r="37" spans="1:31" x14ac:dyDescent="0.25">
      <c r="A37" s="413"/>
      <c r="B37" s="413"/>
      <c r="C37" s="413"/>
      <c r="D37" s="414"/>
      <c r="E37" s="414"/>
      <c r="F37" s="414"/>
      <c r="G37" s="413"/>
      <c r="H37" s="413"/>
      <c r="I37" s="413"/>
      <c r="J37" s="413"/>
      <c r="K37" s="413"/>
      <c r="L37" s="413"/>
      <c r="M37" s="413"/>
      <c r="W37" s="133">
        <v>42481</v>
      </c>
      <c r="X37" s="10">
        <v>33.18</v>
      </c>
      <c r="Y37" s="10">
        <v>33.409999999999997</v>
      </c>
      <c r="Z37" s="10">
        <v>32.47</v>
      </c>
      <c r="AA37" s="10">
        <v>32.659999999999997</v>
      </c>
      <c r="AB37" s="95">
        <v>22792300</v>
      </c>
      <c r="AC37" s="10">
        <v>32.25</v>
      </c>
      <c r="AD37" s="2">
        <f t="shared" si="0"/>
        <v>0.93999999999999773</v>
      </c>
      <c r="AE37" s="138">
        <f t="shared" si="1"/>
        <v>1.4469959106637287E-2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42480</v>
      </c>
      <c r="X38" s="10">
        <v>32</v>
      </c>
      <c r="Y38" s="10">
        <v>32.409999999999997</v>
      </c>
      <c r="Z38" s="10">
        <v>32</v>
      </c>
      <c r="AA38" s="10">
        <v>32.19</v>
      </c>
      <c r="AB38" s="95">
        <v>12911500</v>
      </c>
      <c r="AC38" s="10">
        <v>31.79</v>
      </c>
      <c r="AD38" s="2">
        <f t="shared" si="0"/>
        <v>0.40999999999999659</v>
      </c>
      <c r="AE38" s="138">
        <f t="shared" si="1"/>
        <v>6.9686411149825211E-3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42479</v>
      </c>
      <c r="X39" s="10">
        <v>31.65</v>
      </c>
      <c r="Y39" s="10">
        <v>32.159999999999997</v>
      </c>
      <c r="Z39" s="10">
        <v>31.61</v>
      </c>
      <c r="AA39" s="10">
        <v>31.97</v>
      </c>
      <c r="AB39" s="95">
        <v>14408300</v>
      </c>
      <c r="AC39" s="10">
        <v>31.57</v>
      </c>
      <c r="AD39" s="2">
        <f t="shared" si="0"/>
        <v>0.54999999999999716</v>
      </c>
      <c r="AE39" s="138">
        <f t="shared" si="1"/>
        <v>2.1021992238033693E-2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42478</v>
      </c>
      <c r="X40" s="10">
        <v>30.76</v>
      </c>
      <c r="Y40" s="10">
        <v>31.37</v>
      </c>
      <c r="Z40" s="10">
        <v>30.61</v>
      </c>
      <c r="AA40" s="10">
        <v>31.31</v>
      </c>
      <c r="AB40" s="95">
        <v>15745300</v>
      </c>
      <c r="AC40" s="10">
        <v>30.92</v>
      </c>
      <c r="AD40" s="2">
        <f t="shared" si="0"/>
        <v>0.76000000000000156</v>
      </c>
      <c r="AE40" s="138">
        <f t="shared" si="1"/>
        <v>2.4519549370443983E-2</v>
      </c>
    </row>
    <row r="41" spans="1:31" ht="20.25" thickBot="1" x14ac:dyDescent="0.3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470" t="s">
        <v>78</v>
      </c>
      <c r="P41" s="470"/>
      <c r="W41" s="133">
        <v>42475</v>
      </c>
      <c r="X41" s="10">
        <v>30.68</v>
      </c>
      <c r="Y41" s="10">
        <v>30.85</v>
      </c>
      <c r="Z41" s="10">
        <v>30.41</v>
      </c>
      <c r="AA41" s="10">
        <v>30.56</v>
      </c>
      <c r="AB41" s="95">
        <v>8261200</v>
      </c>
      <c r="AC41" s="10">
        <v>30.18</v>
      </c>
      <c r="AD41" s="2">
        <f t="shared" si="0"/>
        <v>0.44000000000000128</v>
      </c>
      <c r="AE41" s="138">
        <f t="shared" si="1"/>
        <v>-4.9455984174084922E-3</v>
      </c>
    </row>
    <row r="42" spans="1:31" ht="21" thickTop="1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83">
        <v>1.1000000000000001</v>
      </c>
      <c r="P42" s="83">
        <f>O42*$Q$4</f>
        <v>31.966000000000001</v>
      </c>
      <c r="Q42" s="2"/>
      <c r="T42" s="91" t="s">
        <v>114</v>
      </c>
      <c r="W42" s="133">
        <v>42474</v>
      </c>
      <c r="X42" s="10">
        <v>30.84</v>
      </c>
      <c r="Y42" s="10">
        <v>31.05</v>
      </c>
      <c r="Z42" s="10">
        <v>30.64</v>
      </c>
      <c r="AA42" s="10">
        <v>30.72</v>
      </c>
      <c r="AB42" s="95">
        <v>8218800</v>
      </c>
      <c r="AC42" s="10">
        <v>30.33</v>
      </c>
      <c r="AD42" s="2">
        <f t="shared" si="0"/>
        <v>0.41000000000000014</v>
      </c>
      <c r="AE42" s="138">
        <f t="shared" si="1"/>
        <v>-1.9743336623889718E-3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1.0900000000000001</v>
      </c>
      <c r="P43" s="83">
        <f t="shared" ref="P43:P62" si="2">O43*$Q$4</f>
        <v>31.6754</v>
      </c>
      <c r="Q43" s="2"/>
      <c r="T43" s="161" t="s">
        <v>99</v>
      </c>
      <c r="U43" s="161">
        <v>29.57</v>
      </c>
      <c r="W43" s="133">
        <v>42473</v>
      </c>
      <c r="X43" s="10">
        <v>30.01</v>
      </c>
      <c r="Y43" s="10">
        <v>30.87</v>
      </c>
      <c r="Z43" s="10">
        <v>29.94</v>
      </c>
      <c r="AA43" s="10">
        <v>30.78</v>
      </c>
      <c r="AB43" s="95">
        <v>11076800</v>
      </c>
      <c r="AC43" s="10">
        <v>30.39</v>
      </c>
      <c r="AD43" s="2">
        <f t="shared" si="0"/>
        <v>0.92999999999999972</v>
      </c>
      <c r="AE43" s="138">
        <f t="shared" si="1"/>
        <v>3.5787321063394772E-2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1.08</v>
      </c>
      <c r="P44" s="83">
        <f t="shared" si="2"/>
        <v>31.384800000000002</v>
      </c>
      <c r="Q44" s="2"/>
      <c r="T44" s="10" t="s">
        <v>100</v>
      </c>
      <c r="U44" s="10">
        <v>29.48</v>
      </c>
      <c r="W44" s="133">
        <v>42472</v>
      </c>
      <c r="X44" s="10">
        <v>29.56</v>
      </c>
      <c r="Y44" s="10">
        <v>29.77</v>
      </c>
      <c r="Z44" s="10">
        <v>29.27</v>
      </c>
      <c r="AA44" s="10">
        <v>29.71</v>
      </c>
      <c r="AB44" s="95">
        <v>11214500</v>
      </c>
      <c r="AC44" s="10">
        <v>29.34</v>
      </c>
      <c r="AD44" s="2">
        <f t="shared" si="0"/>
        <v>0.5</v>
      </c>
      <c r="AE44" s="138">
        <f t="shared" si="1"/>
        <v>6.1728395061728669E-3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1.07</v>
      </c>
      <c r="P45" s="83">
        <f t="shared" si="2"/>
        <v>31.094200000000001</v>
      </c>
      <c r="Q45" s="2"/>
      <c r="T45" s="10" t="s">
        <v>101</v>
      </c>
      <c r="U45" s="10" t="s">
        <v>440</v>
      </c>
      <c r="W45" s="133">
        <v>42471</v>
      </c>
      <c r="X45" s="10">
        <v>29.49</v>
      </c>
      <c r="Y45" s="10">
        <v>30.04</v>
      </c>
      <c r="Z45" s="10">
        <v>29.48</v>
      </c>
      <c r="AA45" s="10">
        <v>29.53</v>
      </c>
      <c r="AB45" s="95">
        <v>8882900</v>
      </c>
      <c r="AC45" s="10">
        <v>29.16</v>
      </c>
      <c r="AD45" s="2">
        <f t="shared" si="0"/>
        <v>0.55999999999999872</v>
      </c>
      <c r="AE45" s="138">
        <f t="shared" si="1"/>
        <v>5.5172413793103114E-3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1.06</v>
      </c>
      <c r="P46" s="83">
        <f t="shared" si="2"/>
        <v>30.803599999999999</v>
      </c>
      <c r="Q46" s="2"/>
      <c r="T46" s="10" t="s">
        <v>102</v>
      </c>
      <c r="U46" s="10" t="s">
        <v>441</v>
      </c>
      <c r="W46" s="133">
        <v>42468</v>
      </c>
      <c r="X46" s="10">
        <v>29.67</v>
      </c>
      <c r="Y46" s="10">
        <v>29.76</v>
      </c>
      <c r="Z46" s="10">
        <v>29.23</v>
      </c>
      <c r="AA46" s="10">
        <v>29.37</v>
      </c>
      <c r="AB46" s="95">
        <v>8843500</v>
      </c>
      <c r="AC46" s="10">
        <v>29</v>
      </c>
      <c r="AD46" s="2">
        <f t="shared" si="0"/>
        <v>0.53000000000000114</v>
      </c>
      <c r="AE46" s="138">
        <f t="shared" si="1"/>
        <v>-1.7211703958691649E-3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30.513000000000002</v>
      </c>
      <c r="Q47" s="2"/>
      <c r="T47" s="10" t="s">
        <v>103</v>
      </c>
      <c r="U47" s="10">
        <v>38.409999999999997</v>
      </c>
      <c r="W47" s="133">
        <v>42467</v>
      </c>
      <c r="X47" s="10">
        <v>29.85</v>
      </c>
      <c r="Y47" s="10">
        <v>29.95</v>
      </c>
      <c r="Z47" s="10">
        <v>29.18</v>
      </c>
      <c r="AA47" s="10">
        <v>29.42</v>
      </c>
      <c r="AB47" s="95">
        <v>12865600</v>
      </c>
      <c r="AC47" s="10">
        <v>29.05</v>
      </c>
      <c r="AD47" s="2">
        <f t="shared" si="0"/>
        <v>0.76999999999999957</v>
      </c>
      <c r="AE47" s="138">
        <f t="shared" si="1"/>
        <v>-1.7253044654939043E-2</v>
      </c>
    </row>
    <row r="48" spans="1:31" x14ac:dyDescent="0.25">
      <c r="O48" s="83">
        <v>1.04</v>
      </c>
      <c r="P48" s="83">
        <f t="shared" si="2"/>
        <v>30.2224</v>
      </c>
      <c r="Q48" s="2"/>
      <c r="T48" s="10" t="s">
        <v>104</v>
      </c>
      <c r="U48" s="10">
        <v>1.58588</v>
      </c>
      <c r="W48" s="133">
        <v>42466</v>
      </c>
      <c r="X48" s="10">
        <v>29.66</v>
      </c>
      <c r="Y48" s="10">
        <v>29.95</v>
      </c>
      <c r="Z48" s="10">
        <v>29.3</v>
      </c>
      <c r="AA48" s="10">
        <v>29.94</v>
      </c>
      <c r="AB48" s="95">
        <v>9620300</v>
      </c>
      <c r="AC48" s="10">
        <v>29.56</v>
      </c>
      <c r="AD48" s="2">
        <f t="shared" si="0"/>
        <v>0.64999999999999858</v>
      </c>
      <c r="AE48" s="138">
        <f t="shared" si="1"/>
        <v>1.1289770783441622E-2</v>
      </c>
    </row>
    <row r="49" spans="15:31" x14ac:dyDescent="0.25">
      <c r="O49" s="83">
        <v>1.03</v>
      </c>
      <c r="P49" s="83">
        <f t="shared" si="2"/>
        <v>29.931799999999999</v>
      </c>
      <c r="Q49" s="2"/>
      <c r="T49" s="10" t="s">
        <v>124</v>
      </c>
      <c r="U49" s="10" t="s">
        <v>240</v>
      </c>
      <c r="W49" s="133">
        <v>42465</v>
      </c>
      <c r="X49" s="10">
        <v>29.67</v>
      </c>
      <c r="Y49" s="10">
        <v>29.73</v>
      </c>
      <c r="Z49" s="10">
        <v>29.35</v>
      </c>
      <c r="AA49" s="10">
        <v>29.6</v>
      </c>
      <c r="AB49" s="95">
        <v>9101900</v>
      </c>
      <c r="AC49" s="10">
        <v>29.23</v>
      </c>
      <c r="AD49" s="2">
        <f t="shared" si="0"/>
        <v>0.37999999999999901</v>
      </c>
      <c r="AE49" s="138">
        <f t="shared" si="1"/>
        <v>-9.8238482384823689E-3</v>
      </c>
    </row>
    <row r="50" spans="15:31" x14ac:dyDescent="0.25">
      <c r="O50" s="83">
        <v>1.02</v>
      </c>
      <c r="P50" s="83">
        <f t="shared" si="2"/>
        <v>29.641199999999998</v>
      </c>
      <c r="Q50" s="2"/>
      <c r="T50" s="10"/>
      <c r="U50" s="10"/>
      <c r="W50" s="133">
        <v>42464</v>
      </c>
      <c r="X50" s="10">
        <v>30.4</v>
      </c>
      <c r="Y50" s="10">
        <v>30.48</v>
      </c>
      <c r="Z50" s="10">
        <v>29.75</v>
      </c>
      <c r="AA50" s="10">
        <v>29.9</v>
      </c>
      <c r="AB50" s="95">
        <v>12167300</v>
      </c>
      <c r="AC50" s="10">
        <v>29.52</v>
      </c>
      <c r="AD50" s="2">
        <f t="shared" si="0"/>
        <v>0.73000000000000043</v>
      </c>
      <c r="AE50" s="138">
        <f t="shared" si="1"/>
        <v>-1.8943170488534444E-2</v>
      </c>
    </row>
    <row r="51" spans="15:31" x14ac:dyDescent="0.25">
      <c r="O51" s="83">
        <v>1.01</v>
      </c>
      <c r="P51" s="83">
        <f t="shared" si="2"/>
        <v>29.3506</v>
      </c>
      <c r="Q51" s="2"/>
      <c r="T51" s="10" t="s">
        <v>106</v>
      </c>
      <c r="U51" s="10" t="s">
        <v>442</v>
      </c>
      <c r="W51" s="133">
        <v>42461</v>
      </c>
      <c r="X51" s="10">
        <v>31.18</v>
      </c>
      <c r="Y51" s="10">
        <v>31.2</v>
      </c>
      <c r="Z51" s="10">
        <v>30.32</v>
      </c>
      <c r="AA51" s="10">
        <v>30.47</v>
      </c>
      <c r="AB51" s="95">
        <v>17421700</v>
      </c>
      <c r="AC51" s="10">
        <v>30.09</v>
      </c>
      <c r="AD51" s="2">
        <f t="shared" si="0"/>
        <v>0.87999999999999901</v>
      </c>
      <c r="AE51" s="138">
        <f t="shared" si="1"/>
        <v>-3.0293264582662016E-2</v>
      </c>
    </row>
    <row r="52" spans="15:31" x14ac:dyDescent="0.25">
      <c r="O52" s="83">
        <v>1</v>
      </c>
      <c r="P52" s="83">
        <f t="shared" si="2"/>
        <v>29.06</v>
      </c>
      <c r="Q52" s="2"/>
      <c r="T52" s="10" t="s">
        <v>107</v>
      </c>
      <c r="U52" s="10" t="s">
        <v>235</v>
      </c>
      <c r="W52" s="133">
        <v>42460</v>
      </c>
      <c r="X52" s="10">
        <v>31.01</v>
      </c>
      <c r="Y52" s="10">
        <v>31.59</v>
      </c>
      <c r="Z52" s="10">
        <v>31</v>
      </c>
      <c r="AA52" s="10">
        <v>31.43</v>
      </c>
      <c r="AB52" s="95">
        <v>10209000</v>
      </c>
      <c r="AC52" s="10">
        <v>31.03</v>
      </c>
      <c r="AD52" s="2">
        <f t="shared" si="0"/>
        <v>0.58999999999999986</v>
      </c>
      <c r="AE52" s="138">
        <f t="shared" si="1"/>
        <v>1.4052287581699296E-2</v>
      </c>
    </row>
    <row r="53" spans="15:31" x14ac:dyDescent="0.25">
      <c r="O53" s="83">
        <v>0.99</v>
      </c>
      <c r="P53" s="83">
        <f t="shared" si="2"/>
        <v>28.769399999999997</v>
      </c>
      <c r="Q53" s="2"/>
      <c r="T53" s="10" t="s">
        <v>108</v>
      </c>
      <c r="U53" s="95">
        <v>11907469</v>
      </c>
      <c r="W53" s="133">
        <v>42459</v>
      </c>
      <c r="X53" s="10">
        <v>31.44</v>
      </c>
      <c r="Y53" s="10">
        <v>31.67</v>
      </c>
      <c r="Z53" s="10">
        <v>30.96</v>
      </c>
      <c r="AA53" s="10">
        <v>30.99</v>
      </c>
      <c r="AB53" s="95">
        <v>13377600</v>
      </c>
      <c r="AC53" s="10">
        <v>30.6</v>
      </c>
      <c r="AD53" s="2">
        <f t="shared" si="0"/>
        <v>0.71000000000000085</v>
      </c>
      <c r="AE53" s="138">
        <f t="shared" si="1"/>
        <v>-6.4935064935064402E-3</v>
      </c>
    </row>
    <row r="54" spans="15:31" x14ac:dyDescent="0.25">
      <c r="O54" s="83">
        <v>0.98</v>
      </c>
      <c r="P54" s="83">
        <f t="shared" si="2"/>
        <v>28.4788</v>
      </c>
      <c r="Q54" s="2"/>
      <c r="T54" s="10" t="s">
        <v>111</v>
      </c>
      <c r="U54" s="95">
        <v>11412000</v>
      </c>
      <c r="W54" s="133">
        <v>42458</v>
      </c>
      <c r="X54" s="10">
        <v>31.04</v>
      </c>
      <c r="Y54" s="10">
        <v>31.28</v>
      </c>
      <c r="Z54" s="10">
        <v>30.58</v>
      </c>
      <c r="AA54" s="10">
        <v>31.19</v>
      </c>
      <c r="AB54" s="95">
        <v>13667800</v>
      </c>
      <c r="AC54" s="10">
        <v>30.8</v>
      </c>
      <c r="AD54" s="2">
        <f t="shared" si="0"/>
        <v>0.70000000000000284</v>
      </c>
      <c r="AE54" s="138">
        <f t="shared" si="1"/>
        <v>5.5501142670584258E-3</v>
      </c>
    </row>
    <row r="55" spans="15:31" x14ac:dyDescent="0.25">
      <c r="O55" s="83">
        <v>0.97</v>
      </c>
      <c r="P55" s="83">
        <f t="shared" si="2"/>
        <v>28.188199999999998</v>
      </c>
      <c r="T55" s="10" t="s">
        <v>109</v>
      </c>
      <c r="U55" s="10" t="s">
        <v>443</v>
      </c>
      <c r="W55" s="133">
        <v>42457</v>
      </c>
      <c r="X55" s="10">
        <v>31.13</v>
      </c>
      <c r="Y55" s="10">
        <v>31.25</v>
      </c>
      <c r="Z55" s="10">
        <v>30.94</v>
      </c>
      <c r="AA55" s="10">
        <v>31.02</v>
      </c>
      <c r="AB55" s="95">
        <v>6109400</v>
      </c>
      <c r="AC55" s="10">
        <v>30.63</v>
      </c>
      <c r="AD55" s="2">
        <f t="shared" si="0"/>
        <v>0.30999999999999872</v>
      </c>
      <c r="AE55" s="138">
        <f t="shared" si="1"/>
        <v>1.9627085377820208E-3</v>
      </c>
    </row>
    <row r="56" spans="15:31" x14ac:dyDescent="0.25">
      <c r="O56" s="83">
        <v>0.96</v>
      </c>
      <c r="P56" s="83">
        <f t="shared" si="2"/>
        <v>27.897599999999997</v>
      </c>
      <c r="T56" s="10" t="s">
        <v>112</v>
      </c>
      <c r="U56" s="10">
        <v>4.43</v>
      </c>
      <c r="W56" s="133">
        <v>42453</v>
      </c>
      <c r="X56" s="10">
        <v>30.88</v>
      </c>
      <c r="Y56" s="10">
        <v>30.97</v>
      </c>
      <c r="Z56" s="10">
        <v>30.39</v>
      </c>
      <c r="AA56" s="10">
        <v>30.96</v>
      </c>
      <c r="AB56" s="95">
        <v>12041000</v>
      </c>
      <c r="AC56" s="10">
        <v>30.57</v>
      </c>
      <c r="AD56" s="2">
        <f t="shared" si="0"/>
        <v>0.57999999999999829</v>
      </c>
      <c r="AE56" s="138">
        <f t="shared" si="1"/>
        <v>-1.1319534282018151E-2</v>
      </c>
    </row>
    <row r="57" spans="15:31" x14ac:dyDescent="0.25">
      <c r="O57" s="83">
        <v>0.95</v>
      </c>
      <c r="P57" s="83">
        <f t="shared" si="2"/>
        <v>27.606999999999996</v>
      </c>
      <c r="T57" s="10" t="s">
        <v>113</v>
      </c>
      <c r="U57" s="10">
        <v>6.63</v>
      </c>
      <c r="W57" s="133">
        <v>42452</v>
      </c>
      <c r="X57" s="10">
        <v>31.92</v>
      </c>
      <c r="Y57" s="10">
        <v>31.93</v>
      </c>
      <c r="Z57" s="10">
        <v>31.17</v>
      </c>
      <c r="AA57" s="10">
        <v>31.31</v>
      </c>
      <c r="AB57" s="95">
        <v>9107100</v>
      </c>
      <c r="AC57" s="10">
        <v>30.92</v>
      </c>
      <c r="AD57" s="2">
        <f t="shared" si="0"/>
        <v>0.75999999999999801</v>
      </c>
      <c r="AE57" s="138">
        <f t="shared" si="1"/>
        <v>-1.8412698412698325E-2</v>
      </c>
    </row>
    <row r="58" spans="15:31" x14ac:dyDescent="0.25">
      <c r="O58" s="83">
        <v>0.94</v>
      </c>
      <c r="P58" s="83">
        <f t="shared" si="2"/>
        <v>27.316399999999998</v>
      </c>
      <c r="T58" s="10" t="s">
        <v>110</v>
      </c>
      <c r="U58" s="10" t="s">
        <v>444</v>
      </c>
      <c r="W58" s="133">
        <v>42451</v>
      </c>
      <c r="X58" s="10">
        <v>32.08</v>
      </c>
      <c r="Y58" s="10">
        <v>32.21</v>
      </c>
      <c r="Z58" s="10">
        <v>31.76</v>
      </c>
      <c r="AA58" s="10">
        <v>31.9</v>
      </c>
      <c r="AB58" s="95">
        <v>8195600</v>
      </c>
      <c r="AC58" s="10">
        <v>31.5</v>
      </c>
      <c r="AD58" s="2">
        <f t="shared" si="0"/>
        <v>0.44999999999999929</v>
      </c>
      <c r="AE58" s="138">
        <f t="shared" si="1"/>
        <v>-5.6818181818181213E-3</v>
      </c>
    </row>
    <row r="59" spans="15:31" x14ac:dyDescent="0.25">
      <c r="O59" s="83">
        <v>0.93</v>
      </c>
      <c r="P59" s="83">
        <f t="shared" si="2"/>
        <v>27.0258</v>
      </c>
      <c r="W59" s="133">
        <v>42450</v>
      </c>
      <c r="X59" s="10">
        <v>32.11</v>
      </c>
      <c r="Y59" s="10">
        <v>32.19</v>
      </c>
      <c r="Z59" s="10">
        <v>31.75</v>
      </c>
      <c r="AA59" s="10">
        <v>32.08</v>
      </c>
      <c r="AB59" s="95">
        <v>7397300</v>
      </c>
      <c r="AC59" s="10">
        <v>31.68</v>
      </c>
      <c r="AD59" s="2">
        <f t="shared" si="0"/>
        <v>0.43999999999999773</v>
      </c>
      <c r="AE59" s="138">
        <f t="shared" si="1"/>
        <v>3.8022813688212143E-3</v>
      </c>
    </row>
    <row r="60" spans="15:31" x14ac:dyDescent="0.25">
      <c r="O60" s="83">
        <v>0.92</v>
      </c>
      <c r="P60" s="83">
        <f t="shared" si="2"/>
        <v>26.735199999999999</v>
      </c>
      <c r="W60" s="133">
        <v>42447</v>
      </c>
      <c r="X60" s="10">
        <v>32.08</v>
      </c>
      <c r="Y60" s="10">
        <v>32.380000000000003</v>
      </c>
      <c r="Z60" s="10">
        <v>31.91</v>
      </c>
      <c r="AA60" s="10">
        <v>31.96</v>
      </c>
      <c r="AB60" s="95">
        <v>15431600</v>
      </c>
      <c r="AC60" s="10">
        <v>31.56</v>
      </c>
      <c r="AD60" s="2">
        <f t="shared" si="0"/>
        <v>0.47000000000000242</v>
      </c>
      <c r="AE60" s="138">
        <f t="shared" si="1"/>
        <v>0</v>
      </c>
    </row>
    <row r="61" spans="15:31" x14ac:dyDescent="0.25">
      <c r="O61" s="83">
        <v>0.91</v>
      </c>
      <c r="P61" s="83">
        <f t="shared" si="2"/>
        <v>26.444600000000001</v>
      </c>
      <c r="W61" s="133">
        <v>42446</v>
      </c>
      <c r="X61" s="10">
        <v>31.73</v>
      </c>
      <c r="Y61" s="10">
        <v>32.1</v>
      </c>
      <c r="Z61" s="10">
        <v>31.64</v>
      </c>
      <c r="AA61" s="10">
        <v>31.96</v>
      </c>
      <c r="AB61" s="95">
        <v>11295900</v>
      </c>
      <c r="AC61" s="10">
        <v>31.56</v>
      </c>
      <c r="AD61" s="2">
        <f t="shared" si="0"/>
        <v>0.46000000000000085</v>
      </c>
      <c r="AE61" s="138">
        <f t="shared" si="1"/>
        <v>8.6289549376796781E-3</v>
      </c>
    </row>
    <row r="62" spans="15:31" x14ac:dyDescent="0.25">
      <c r="O62" s="83">
        <v>0.9</v>
      </c>
      <c r="P62" s="83">
        <f t="shared" si="2"/>
        <v>26.154</v>
      </c>
      <c r="W62" s="133">
        <v>42445</v>
      </c>
      <c r="X62" s="10">
        <v>30.83</v>
      </c>
      <c r="Y62" s="10">
        <v>31.76</v>
      </c>
      <c r="Z62" s="10">
        <v>30.83</v>
      </c>
      <c r="AA62" s="10">
        <v>31.69</v>
      </c>
      <c r="AB62" s="95">
        <v>9991900</v>
      </c>
      <c r="AC62" s="10">
        <v>31.29</v>
      </c>
      <c r="AD62" s="2">
        <f t="shared" si="0"/>
        <v>0.93000000000000327</v>
      </c>
      <c r="AE62" s="138">
        <f t="shared" si="1"/>
        <v>2.0547945205479312E-2</v>
      </c>
    </row>
    <row r="63" spans="15:31" x14ac:dyDescent="0.25">
      <c r="W63" s="133">
        <v>42444</v>
      </c>
      <c r="X63" s="10">
        <v>30.86</v>
      </c>
      <c r="Y63" s="10">
        <v>31.08</v>
      </c>
      <c r="Z63" s="10">
        <v>30.44</v>
      </c>
      <c r="AA63" s="10">
        <v>31.05</v>
      </c>
      <c r="AB63" s="95">
        <v>8983200</v>
      </c>
      <c r="AC63" s="10">
        <v>30.66</v>
      </c>
      <c r="AD63" s="2">
        <f t="shared" si="0"/>
        <v>0.63999999999999702</v>
      </c>
      <c r="AE63" s="138">
        <f t="shared" si="1"/>
        <v>-4.222150048717066E-3</v>
      </c>
    </row>
    <row r="64" spans="15:31" x14ac:dyDescent="0.25">
      <c r="W64" s="133">
        <v>42443</v>
      </c>
      <c r="X64" s="10">
        <v>31.18</v>
      </c>
      <c r="Y64" s="10">
        <v>31.39</v>
      </c>
      <c r="Z64" s="10">
        <v>30.9</v>
      </c>
      <c r="AA64" s="10">
        <v>31.18</v>
      </c>
      <c r="AB64" s="95">
        <v>9353100</v>
      </c>
      <c r="AC64" s="10">
        <v>30.79</v>
      </c>
      <c r="AD64" s="2">
        <f t="shared" si="0"/>
        <v>0.49000000000000199</v>
      </c>
      <c r="AE64" s="138">
        <f t="shared" si="1"/>
        <v>-2.5915127955944417E-3</v>
      </c>
    </row>
    <row r="65" spans="23:31" x14ac:dyDescent="0.25">
      <c r="W65" s="133">
        <v>42440</v>
      </c>
      <c r="X65" s="10">
        <v>31.05</v>
      </c>
      <c r="Y65" s="10">
        <v>31.33</v>
      </c>
      <c r="Z65" s="10">
        <v>30.98</v>
      </c>
      <c r="AA65" s="10">
        <v>31.26</v>
      </c>
      <c r="AB65" s="95">
        <v>13363000</v>
      </c>
      <c r="AC65" s="10">
        <v>30.87</v>
      </c>
      <c r="AD65" s="2">
        <f t="shared" si="0"/>
        <v>0.34999999999999787</v>
      </c>
      <c r="AE65" s="138">
        <f t="shared" si="1"/>
        <v>1.4459415050936508E-2</v>
      </c>
    </row>
    <row r="66" spans="23:31" x14ac:dyDescent="0.25">
      <c r="W66" s="133">
        <v>42439</v>
      </c>
      <c r="X66" s="10">
        <v>30.72</v>
      </c>
      <c r="Y66" s="10">
        <v>30.88</v>
      </c>
      <c r="Z66" s="10">
        <v>30.27</v>
      </c>
      <c r="AA66" s="10">
        <v>30.82</v>
      </c>
      <c r="AB66" s="95">
        <v>15092700</v>
      </c>
      <c r="AC66" s="10">
        <v>30.43</v>
      </c>
      <c r="AD66" s="2">
        <f t="shared" si="0"/>
        <v>0.60999999999999943</v>
      </c>
      <c r="AE66" s="138">
        <f t="shared" si="1"/>
        <v>8.9522546419098514E-3</v>
      </c>
    </row>
    <row r="67" spans="23:31" x14ac:dyDescent="0.25">
      <c r="W67" s="133">
        <v>42438</v>
      </c>
      <c r="X67" s="10">
        <v>30.47</v>
      </c>
      <c r="Y67" s="10">
        <v>30.63</v>
      </c>
      <c r="Z67" s="10">
        <v>30.2</v>
      </c>
      <c r="AA67" s="10">
        <v>30.54</v>
      </c>
      <c r="AB67" s="95">
        <v>12158900</v>
      </c>
      <c r="AC67" s="10">
        <v>30.16</v>
      </c>
      <c r="AD67" s="2">
        <f>Y67-Z67</f>
        <v>0.42999999999999972</v>
      </c>
      <c r="AE67" s="138" t="e">
        <f>AC67/AC68-1</f>
        <v>#DIV/0!</v>
      </c>
    </row>
    <row r="68" spans="23:31" x14ac:dyDescent="0.25">
      <c r="W68" s="133">
        <v>42438</v>
      </c>
      <c r="X68" s="10" t="s">
        <v>215</v>
      </c>
      <c r="Y68" s="10"/>
      <c r="Z68" s="10"/>
      <c r="AA68" s="10"/>
      <c r="AB68" s="95"/>
      <c r="AC68" s="10"/>
      <c r="AD68" s="2">
        <f>Y68-Z68</f>
        <v>0</v>
      </c>
      <c r="AE68" s="138" t="e">
        <f>AC68/AC70-1</f>
        <v>#DIV/0!</v>
      </c>
    </row>
    <row r="69" spans="23:31" x14ac:dyDescent="0.25">
      <c r="W69" s="133">
        <v>42437</v>
      </c>
      <c r="X69" s="10">
        <v>31.4</v>
      </c>
      <c r="Y69" s="10">
        <v>31.4</v>
      </c>
      <c r="Z69" s="10">
        <v>30.46</v>
      </c>
      <c r="AA69" s="10">
        <v>30.68</v>
      </c>
      <c r="AB69" s="95">
        <v>16794400</v>
      </c>
      <c r="AC69" s="10">
        <v>29.92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123</v>
      </c>
      <c r="X70" s="10"/>
      <c r="Y70" s="10"/>
      <c r="Z70" s="10"/>
      <c r="AA70" s="10"/>
      <c r="AB70" s="95"/>
      <c r="AC70" s="10"/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95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149</v>
      </c>
      <c r="W2" s="133">
        <v>42530</v>
      </c>
      <c r="X2" s="10">
        <v>153.6</v>
      </c>
      <c r="Y2" s="10">
        <v>154.81</v>
      </c>
      <c r="Z2" s="10">
        <v>153.01</v>
      </c>
      <c r="AA2" s="10">
        <v>154.15</v>
      </c>
      <c r="AB2" s="95">
        <v>998900</v>
      </c>
      <c r="AC2" s="10">
        <v>154.15</v>
      </c>
      <c r="AD2" s="2"/>
      <c r="AE2" s="138"/>
      <c r="AP2" t="s">
        <v>171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151.80000000000001</v>
      </c>
      <c r="W3" s="133">
        <v>42529</v>
      </c>
      <c r="X3" s="10">
        <v>152.96</v>
      </c>
      <c r="Y3" s="10">
        <v>154.30000000000001</v>
      </c>
      <c r="Z3" s="10">
        <v>151.99</v>
      </c>
      <c r="AA3" s="10">
        <v>154.13999999999999</v>
      </c>
      <c r="AB3" s="95">
        <v>1379800</v>
      </c>
      <c r="AC3" s="10">
        <v>154.13999999999999</v>
      </c>
      <c r="AD3" s="2"/>
      <c r="AE3" s="138"/>
      <c r="AI3" t="s">
        <v>185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151.80000000000001</v>
      </c>
      <c r="W4" s="133">
        <v>42528</v>
      </c>
      <c r="X4" s="10">
        <v>153.19999999999999</v>
      </c>
      <c r="Y4" s="10">
        <v>153.61000000000001</v>
      </c>
      <c r="Z4" s="10">
        <v>152.53</v>
      </c>
      <c r="AA4" s="10">
        <v>152.69</v>
      </c>
      <c r="AB4" s="95">
        <v>1408500</v>
      </c>
      <c r="AC4" s="10">
        <v>152.69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42527</v>
      </c>
      <c r="X5" s="10">
        <v>152.80000000000001</v>
      </c>
      <c r="Y5" s="10">
        <v>153.9</v>
      </c>
      <c r="Z5" s="10">
        <v>152.03</v>
      </c>
      <c r="AA5" s="10">
        <v>153.19</v>
      </c>
      <c r="AB5" s="95">
        <v>1015000</v>
      </c>
      <c r="AC5" s="10">
        <v>153.19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42524</v>
      </c>
      <c r="X6" s="10">
        <v>152.71</v>
      </c>
      <c r="Y6" s="10">
        <v>153.28</v>
      </c>
      <c r="Z6" s="10">
        <v>151.29</v>
      </c>
      <c r="AA6" s="10">
        <v>152.87</v>
      </c>
      <c r="AB6" s="95">
        <v>820200</v>
      </c>
      <c r="AC6" s="10">
        <v>152.87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205</v>
      </c>
      <c r="Q7" s="2">
        <f>Q10+Q8</f>
        <v>171.47000000000003</v>
      </c>
      <c r="R7" s="197"/>
      <c r="W7" s="133">
        <v>42523</v>
      </c>
      <c r="X7" s="10">
        <v>152.58000000000001</v>
      </c>
      <c r="Y7" s="10">
        <v>153.69999999999999</v>
      </c>
      <c r="Z7" s="10">
        <v>152.31</v>
      </c>
      <c r="AA7" s="10">
        <v>153.55000000000001</v>
      </c>
      <c r="AB7" s="95">
        <v>781200</v>
      </c>
      <c r="AC7" s="10">
        <v>153.55000000000001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210</v>
      </c>
      <c r="P8" s="34"/>
      <c r="Q8" s="2">
        <f>K18+M18-F18+Q2*Q4</f>
        <v>0</v>
      </c>
      <c r="W8" s="133">
        <v>42522</v>
      </c>
      <c r="X8" s="10">
        <v>151.29</v>
      </c>
      <c r="Y8" s="10">
        <v>153.44999999999999</v>
      </c>
      <c r="Z8" s="10">
        <v>150.63</v>
      </c>
      <c r="AA8" s="10">
        <v>153.06</v>
      </c>
      <c r="AB8" s="95">
        <v>1715600</v>
      </c>
      <c r="AC8" s="10">
        <v>153.06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282</v>
      </c>
      <c r="Q9" s="138">
        <f>IF(Q2=0, 0, Q8/Q6)</f>
        <v>0</v>
      </c>
      <c r="W9" s="133">
        <v>42521</v>
      </c>
      <c r="X9" s="10">
        <v>152</v>
      </c>
      <c r="Y9" s="10">
        <v>152.12</v>
      </c>
      <c r="Z9" s="10">
        <v>150.52000000000001</v>
      </c>
      <c r="AA9" s="10">
        <v>151.77000000000001</v>
      </c>
      <c r="AB9" s="95">
        <v>1806000</v>
      </c>
      <c r="AC9" s="10">
        <v>151.77000000000001</v>
      </c>
      <c r="AD9" s="2"/>
      <c r="AE9" s="138"/>
    </row>
    <row r="10" spans="1:43" x14ac:dyDescent="0.25">
      <c r="O10" s="11" t="s">
        <v>281</v>
      </c>
      <c r="P10" s="34"/>
      <c r="Q10" s="2">
        <f>M34</f>
        <v>171.47000000000003</v>
      </c>
      <c r="W10" s="133">
        <v>42517</v>
      </c>
      <c r="X10" s="10">
        <v>151.52000000000001</v>
      </c>
      <c r="Y10" s="10">
        <v>152.16999999999999</v>
      </c>
      <c r="Z10" s="10">
        <v>150.35</v>
      </c>
      <c r="AA10" s="10">
        <v>152.13</v>
      </c>
      <c r="AB10" s="95">
        <v>1845200</v>
      </c>
      <c r="AC10" s="10">
        <v>152.13</v>
      </c>
      <c r="AD10" s="2"/>
      <c r="AE10" s="138"/>
    </row>
    <row r="11" spans="1:43" x14ac:dyDescent="0.25">
      <c r="O11" s="11" t="s">
        <v>197</v>
      </c>
      <c r="P11" s="34"/>
      <c r="Q11" s="138">
        <f>IF(U58="N/A (N/A)", 0, VALUE(TRIM(CLEAN(MID(U58, FIND("(", U58)+1, 5)))))</f>
        <v>3.8999999999999998E-3</v>
      </c>
      <c r="W11" s="133">
        <v>42516</v>
      </c>
      <c r="X11" s="10">
        <v>150.93</v>
      </c>
      <c r="Y11" s="10">
        <v>151.85</v>
      </c>
      <c r="Z11" s="10">
        <v>150.51</v>
      </c>
      <c r="AA11" s="10">
        <v>151.19999999999999</v>
      </c>
      <c r="AB11" s="95">
        <v>902800</v>
      </c>
      <c r="AC11" s="10">
        <v>151.19999999999999</v>
      </c>
      <c r="AD11" s="2"/>
      <c r="AE11" s="138"/>
    </row>
    <row r="12" spans="1:43" x14ac:dyDescent="0.25">
      <c r="W12" s="133">
        <v>42515</v>
      </c>
      <c r="X12" s="10">
        <v>150.84</v>
      </c>
      <c r="Y12" s="10">
        <v>151.68</v>
      </c>
      <c r="Z12" s="10">
        <v>150.6</v>
      </c>
      <c r="AA12" s="10">
        <v>151.16</v>
      </c>
      <c r="AB12" s="95">
        <v>1311800</v>
      </c>
      <c r="AC12" s="10">
        <v>151.16</v>
      </c>
      <c r="AD12" s="2"/>
      <c r="AE12" s="138"/>
    </row>
    <row r="13" spans="1:43" x14ac:dyDescent="0.25">
      <c r="W13" s="133">
        <v>42514</v>
      </c>
      <c r="X13" s="10">
        <v>149.24</v>
      </c>
      <c r="Y13" s="10">
        <v>151.06</v>
      </c>
      <c r="Z13" s="10">
        <v>148.79</v>
      </c>
      <c r="AA13" s="10">
        <v>150.68</v>
      </c>
      <c r="AB13" s="95">
        <v>1054400</v>
      </c>
      <c r="AC13" s="10">
        <v>150.68</v>
      </c>
      <c r="AD13" s="2"/>
      <c r="AE13" s="138"/>
    </row>
    <row r="14" spans="1:43" x14ac:dyDescent="0.25">
      <c r="W14" s="133">
        <v>42513</v>
      </c>
      <c r="X14" s="10">
        <v>148.85</v>
      </c>
      <c r="Y14" s="10">
        <v>149.44</v>
      </c>
      <c r="Z14" s="10">
        <v>147.87</v>
      </c>
      <c r="AA14" s="10">
        <v>148.84</v>
      </c>
      <c r="AB14" s="95">
        <v>983400</v>
      </c>
      <c r="AC14" s="10">
        <v>148.84</v>
      </c>
      <c r="AD14" s="2"/>
      <c r="AE14" s="138"/>
    </row>
    <row r="15" spans="1:43" x14ac:dyDescent="0.25">
      <c r="W15" s="133">
        <v>42510</v>
      </c>
      <c r="X15" s="10">
        <v>149.35</v>
      </c>
      <c r="Y15" s="10">
        <v>150.31</v>
      </c>
      <c r="Z15" s="10">
        <v>148.35</v>
      </c>
      <c r="AA15" s="10">
        <v>148.85</v>
      </c>
      <c r="AB15" s="95">
        <v>1418400</v>
      </c>
      <c r="AC15" s="10">
        <v>148.85</v>
      </c>
      <c r="AD15" s="2"/>
      <c r="AE15" s="138"/>
    </row>
    <row r="16" spans="1:43" x14ac:dyDescent="0.25">
      <c r="W16" s="133">
        <v>42509</v>
      </c>
      <c r="X16" s="10">
        <v>149.51</v>
      </c>
      <c r="Y16" s="10">
        <v>149.56</v>
      </c>
      <c r="Z16" s="10">
        <v>146.93</v>
      </c>
      <c r="AA16" s="10">
        <v>148.41999999999999</v>
      </c>
      <c r="AB16" s="95">
        <v>1423100</v>
      </c>
      <c r="AC16" s="10">
        <v>148.41999999999999</v>
      </c>
      <c r="AD16" s="2"/>
      <c r="AE16" s="138"/>
    </row>
    <row r="17" spans="1:31" x14ac:dyDescent="0.25">
      <c r="W17" s="133">
        <v>42508</v>
      </c>
      <c r="X17" s="10">
        <v>148.43</v>
      </c>
      <c r="Y17" s="10">
        <v>151.22</v>
      </c>
      <c r="Z17" s="10">
        <v>148.01</v>
      </c>
      <c r="AA17" s="10">
        <v>150.11000000000001</v>
      </c>
      <c r="AB17" s="95">
        <v>1691900</v>
      </c>
      <c r="AC17" s="10">
        <v>150.11000000000001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42507</v>
      </c>
      <c r="X18" s="10">
        <v>150.19</v>
      </c>
      <c r="Y18" s="10">
        <v>150.94999999999999</v>
      </c>
      <c r="Z18" s="10">
        <v>148.06</v>
      </c>
      <c r="AA18" s="10">
        <v>148.82</v>
      </c>
      <c r="AB18" s="95">
        <v>1808000</v>
      </c>
      <c r="AC18" s="10">
        <v>148.82</v>
      </c>
      <c r="AD18" s="2"/>
      <c r="AE18" s="138"/>
    </row>
    <row r="19" spans="1:31" x14ac:dyDescent="0.25">
      <c r="W19" s="133">
        <v>42506</v>
      </c>
      <c r="X19" s="10">
        <v>147.9</v>
      </c>
      <c r="Y19" s="10">
        <v>150.43</v>
      </c>
      <c r="Z19" s="10">
        <v>147.69999999999999</v>
      </c>
      <c r="AA19" s="10">
        <v>150.24</v>
      </c>
      <c r="AB19" s="95">
        <v>1337500</v>
      </c>
      <c r="AC19" s="10">
        <v>150.24</v>
      </c>
      <c r="AD19" s="2"/>
      <c r="AE19" s="138"/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2" t="s">
        <v>165</v>
      </c>
      <c r="W20" s="133">
        <v>42503</v>
      </c>
      <c r="X20" s="10">
        <v>148.37</v>
      </c>
      <c r="Y20" s="10">
        <v>149.35</v>
      </c>
      <c r="Z20" s="10">
        <v>147.4</v>
      </c>
      <c r="AA20" s="10">
        <v>147.88999999999999</v>
      </c>
      <c r="AB20" s="95">
        <v>1525400</v>
      </c>
      <c r="AC20" s="10">
        <v>147.88999999999999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42502</v>
      </c>
      <c r="X21" s="10">
        <v>148.29</v>
      </c>
      <c r="Y21" s="10">
        <v>149.26</v>
      </c>
      <c r="Z21" s="10">
        <v>147.58000000000001</v>
      </c>
      <c r="AA21" s="10">
        <v>148.91999999999999</v>
      </c>
      <c r="AB21" s="95">
        <v>1202200</v>
      </c>
      <c r="AC21" s="10">
        <v>148.91999999999999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42501</v>
      </c>
      <c r="X22" s="10">
        <v>149</v>
      </c>
      <c r="Y22" s="10">
        <v>149.94999999999999</v>
      </c>
      <c r="Z22" s="10">
        <v>147.94999999999999</v>
      </c>
      <c r="AA22" s="10">
        <v>147.97</v>
      </c>
      <c r="AB22" s="95">
        <v>922900</v>
      </c>
      <c r="AC22" s="10">
        <v>147.97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42500</v>
      </c>
      <c r="X23" s="10">
        <v>148.36000000000001</v>
      </c>
      <c r="Y23" s="10">
        <v>148.88999999999999</v>
      </c>
      <c r="Z23" s="10">
        <v>147.08000000000001</v>
      </c>
      <c r="AA23" s="10">
        <v>148.83000000000001</v>
      </c>
      <c r="AB23" s="95">
        <v>1470500</v>
      </c>
      <c r="AC23" s="10">
        <v>148.83000000000001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42499</v>
      </c>
      <c r="X24" s="10">
        <v>147.29</v>
      </c>
      <c r="Y24" s="10">
        <v>148.5</v>
      </c>
      <c r="Z24" s="10">
        <v>146.78</v>
      </c>
      <c r="AA24" s="10">
        <v>147.46</v>
      </c>
      <c r="AB24" s="95">
        <v>1180300</v>
      </c>
      <c r="AC24" s="10">
        <v>147.46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42496</v>
      </c>
      <c r="X25" s="10">
        <v>145</v>
      </c>
      <c r="Y25" s="10">
        <v>147.53</v>
      </c>
      <c r="Z25" s="10">
        <v>144.86000000000001</v>
      </c>
      <c r="AA25" s="10">
        <v>146.97</v>
      </c>
      <c r="AB25" s="95">
        <v>1257400</v>
      </c>
      <c r="AC25" s="10">
        <v>146.97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42495</v>
      </c>
      <c r="X26" s="10">
        <v>144.18</v>
      </c>
      <c r="Y26" s="10">
        <v>145.78</v>
      </c>
      <c r="Z26" s="10">
        <v>143.79</v>
      </c>
      <c r="AA26" s="10">
        <v>145.13999999999999</v>
      </c>
      <c r="AB26" s="95">
        <v>1224000</v>
      </c>
      <c r="AC26" s="10">
        <v>145.13999999999999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42494</v>
      </c>
      <c r="X27" s="10">
        <v>143.22999999999999</v>
      </c>
      <c r="Y27" s="10">
        <v>145.03</v>
      </c>
      <c r="Z27" s="10">
        <v>142.97999999999999</v>
      </c>
      <c r="AA27" s="10">
        <v>144.55000000000001</v>
      </c>
      <c r="AB27" s="95">
        <v>979000</v>
      </c>
      <c r="AC27" s="10">
        <v>144.55000000000001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42493</v>
      </c>
      <c r="X28" s="10">
        <v>146.16</v>
      </c>
      <c r="Y28" s="10">
        <v>146.22999999999999</v>
      </c>
      <c r="Z28" s="10">
        <v>143.72999999999999</v>
      </c>
      <c r="AA28" s="10">
        <v>144.87</v>
      </c>
      <c r="AB28" s="95">
        <v>950000</v>
      </c>
      <c r="AC28" s="10">
        <v>144.87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42492</v>
      </c>
      <c r="X29" s="10">
        <v>145.01</v>
      </c>
      <c r="Y29" s="10">
        <v>146.77000000000001</v>
      </c>
      <c r="Z29" s="10">
        <v>144.97999999999999</v>
      </c>
      <c r="AA29" s="10">
        <v>146.5</v>
      </c>
      <c r="AB29" s="95">
        <v>1503000</v>
      </c>
      <c r="AC29" s="10">
        <v>146.5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42489</v>
      </c>
      <c r="X30" s="10">
        <v>143.9</v>
      </c>
      <c r="Y30" s="10">
        <v>144.58000000000001</v>
      </c>
      <c r="Z30" s="10">
        <v>141.13</v>
      </c>
      <c r="AA30" s="10">
        <v>144.25</v>
      </c>
      <c r="AB30" s="95">
        <v>2184800</v>
      </c>
      <c r="AC30" s="10">
        <v>144.25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42488</v>
      </c>
      <c r="X31" s="10">
        <v>147.21</v>
      </c>
      <c r="Y31" s="10">
        <v>147.9</v>
      </c>
      <c r="Z31" s="10">
        <v>143.28</v>
      </c>
      <c r="AA31" s="10">
        <v>145.32</v>
      </c>
      <c r="AB31" s="95">
        <v>3013800</v>
      </c>
      <c r="AC31" s="10">
        <v>145.32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42487</v>
      </c>
      <c r="X32" s="10">
        <v>145.61000000000001</v>
      </c>
      <c r="Y32" s="10">
        <v>147.75</v>
      </c>
      <c r="Z32" s="10">
        <v>145.16</v>
      </c>
      <c r="AA32" s="10">
        <v>147.13999999999999</v>
      </c>
      <c r="AB32" s="95">
        <v>1483500</v>
      </c>
      <c r="AC32" s="10">
        <v>147.13999999999999</v>
      </c>
      <c r="AD32" s="2"/>
      <c r="AE32" s="138"/>
    </row>
    <row r="33" spans="1:31" x14ac:dyDescent="0.25">
      <c r="W33" s="133">
        <v>42486</v>
      </c>
      <c r="X33" s="10">
        <v>146.13</v>
      </c>
      <c r="Y33" s="10">
        <v>146.38</v>
      </c>
      <c r="Z33" s="10">
        <v>144.54</v>
      </c>
      <c r="AA33" s="10">
        <v>145.61000000000001</v>
      </c>
      <c r="AB33" s="95">
        <v>1778500</v>
      </c>
      <c r="AC33" s="10">
        <v>145.61000000000001</v>
      </c>
      <c r="AD33" s="2"/>
      <c r="AE33" s="138"/>
    </row>
    <row r="34" spans="1:31" x14ac:dyDescent="0.25">
      <c r="L34" t="s">
        <v>281</v>
      </c>
      <c r="M34" s="2">
        <f>M45+K45-F45</f>
        <v>171.47000000000003</v>
      </c>
      <c r="W34" s="133">
        <v>42485</v>
      </c>
      <c r="X34" s="10">
        <v>146.74</v>
      </c>
      <c r="Y34" s="10">
        <v>147.24</v>
      </c>
      <c r="Z34" s="10">
        <v>146.30000000000001</v>
      </c>
      <c r="AA34" s="10">
        <v>146.56</v>
      </c>
      <c r="AB34" s="95">
        <v>1392400</v>
      </c>
      <c r="AC34" s="10">
        <v>146.56</v>
      </c>
      <c r="AD34" s="2"/>
      <c r="AE34" s="138"/>
    </row>
    <row r="35" spans="1:31" x14ac:dyDescent="0.25">
      <c r="A35" s="419" t="s">
        <v>1</v>
      </c>
      <c r="B35" s="419" t="s">
        <v>2</v>
      </c>
      <c r="C35" s="419" t="s">
        <v>4</v>
      </c>
      <c r="D35" s="419" t="s">
        <v>5</v>
      </c>
      <c r="E35" s="421" t="s">
        <v>95</v>
      </c>
      <c r="F35" s="419" t="s">
        <v>60</v>
      </c>
      <c r="G35" s="419" t="s">
        <v>3</v>
      </c>
      <c r="H35" s="419" t="s">
        <v>6</v>
      </c>
      <c r="I35" s="419" t="s">
        <v>7</v>
      </c>
      <c r="J35" s="419" t="s">
        <v>96</v>
      </c>
      <c r="K35" s="419" t="s">
        <v>61</v>
      </c>
      <c r="L35" s="419" t="s">
        <v>77</v>
      </c>
      <c r="M35" s="419" t="s">
        <v>38</v>
      </c>
      <c r="W35" s="133">
        <v>42482</v>
      </c>
      <c r="X35" s="10">
        <v>147.47</v>
      </c>
      <c r="Y35" s="10">
        <v>147.94</v>
      </c>
      <c r="Z35" s="10">
        <v>145.63999999999999</v>
      </c>
      <c r="AA35" s="10">
        <v>146.85</v>
      </c>
      <c r="AB35" s="95">
        <v>1013500</v>
      </c>
      <c r="AC35" s="10">
        <v>146.85</v>
      </c>
      <c r="AD35" s="2"/>
      <c r="AE35" s="138"/>
    </row>
    <row r="36" spans="1:31" x14ac:dyDescent="0.25">
      <c r="A36" s="422" t="s">
        <v>0</v>
      </c>
      <c r="B36" s="412">
        <v>42403</v>
      </c>
      <c r="C36" s="413">
        <v>10</v>
      </c>
      <c r="D36" s="414">
        <v>123.5</v>
      </c>
      <c r="E36" s="414">
        <v>0</v>
      </c>
      <c r="F36" s="414">
        <f>D36*C36+E36</f>
        <v>1235</v>
      </c>
      <c r="G36" s="412">
        <v>42436</v>
      </c>
      <c r="H36" s="417">
        <v>10</v>
      </c>
      <c r="I36" s="414">
        <v>140.65</v>
      </c>
      <c r="J36" s="414">
        <v>0.03</v>
      </c>
      <c r="K36" s="413">
        <f>I36*H36-J36</f>
        <v>1406.47</v>
      </c>
      <c r="L36" s="412"/>
      <c r="M36" s="414"/>
      <c r="W36" s="133">
        <v>42481</v>
      </c>
      <c r="X36" s="10">
        <v>146.12</v>
      </c>
      <c r="Y36" s="10">
        <v>147.77000000000001</v>
      </c>
      <c r="Z36" s="10">
        <v>145.77000000000001</v>
      </c>
      <c r="AA36" s="10">
        <v>147.35</v>
      </c>
      <c r="AB36" s="95">
        <v>1312000</v>
      </c>
      <c r="AC36" s="10">
        <v>147.35</v>
      </c>
      <c r="AD36" s="2"/>
      <c r="AE36" s="138"/>
    </row>
    <row r="37" spans="1:31" x14ac:dyDescent="0.25">
      <c r="A37" s="423" t="s">
        <v>71</v>
      </c>
      <c r="B37" s="412"/>
      <c r="C37" s="413"/>
      <c r="D37" s="414"/>
      <c r="E37" s="414"/>
      <c r="F37" s="414"/>
      <c r="G37" s="412"/>
      <c r="H37" s="417"/>
      <c r="I37" s="414"/>
      <c r="J37" s="414"/>
      <c r="K37" s="413"/>
      <c r="L37" s="412"/>
      <c r="M37" s="414"/>
      <c r="W37" s="133">
        <v>42480</v>
      </c>
      <c r="X37" s="10">
        <v>145.82</v>
      </c>
      <c r="Y37" s="10">
        <v>146.86000000000001</v>
      </c>
      <c r="Z37" s="10">
        <v>145</v>
      </c>
      <c r="AA37" s="10">
        <v>146.44</v>
      </c>
      <c r="AB37" s="95">
        <v>996300</v>
      </c>
      <c r="AC37" s="10">
        <v>146.44</v>
      </c>
      <c r="AD37" s="2"/>
      <c r="AE37" s="138"/>
    </row>
    <row r="38" spans="1:31" x14ac:dyDescent="0.25">
      <c r="A38" s="413"/>
      <c r="B38" s="412"/>
      <c r="C38" s="413"/>
      <c r="D38" s="414"/>
      <c r="E38" s="414"/>
      <c r="F38" s="414"/>
      <c r="G38" s="412"/>
      <c r="H38" s="417"/>
      <c r="I38" s="413"/>
      <c r="J38" s="414"/>
      <c r="K38" s="413"/>
      <c r="L38" s="413"/>
      <c r="M38" s="413"/>
      <c r="W38" s="133">
        <v>42479</v>
      </c>
      <c r="X38" s="10">
        <v>145.87</v>
      </c>
      <c r="Y38" s="10">
        <v>146.77000000000001</v>
      </c>
      <c r="Z38" s="10">
        <v>145.15</v>
      </c>
      <c r="AA38" s="10">
        <v>145.59</v>
      </c>
      <c r="AB38" s="95">
        <v>1303500</v>
      </c>
      <c r="AC38" s="10">
        <v>145.59</v>
      </c>
      <c r="AD38" s="2"/>
      <c r="AE38" s="138"/>
    </row>
    <row r="39" spans="1:31" x14ac:dyDescent="0.25">
      <c r="A39" s="413"/>
      <c r="B39" s="412"/>
      <c r="C39" s="413"/>
      <c r="D39" s="414"/>
      <c r="E39" s="414"/>
      <c r="F39" s="414"/>
      <c r="G39" s="413"/>
      <c r="H39" s="417"/>
      <c r="I39" s="414"/>
      <c r="J39" s="414"/>
      <c r="K39" s="413"/>
      <c r="L39" s="413"/>
      <c r="M39" s="413"/>
      <c r="W39" s="133">
        <v>42478</v>
      </c>
      <c r="X39" s="10">
        <v>145.41999999999999</v>
      </c>
      <c r="Y39" s="10">
        <v>146.6</v>
      </c>
      <c r="Z39" s="10">
        <v>144.76</v>
      </c>
      <c r="AA39" s="10">
        <v>146.47</v>
      </c>
      <c r="AB39" s="95">
        <v>773300</v>
      </c>
      <c r="AC39" s="10">
        <v>146.47</v>
      </c>
      <c r="AD39" s="2"/>
      <c r="AE39" s="138"/>
    </row>
    <row r="40" spans="1:31" x14ac:dyDescent="0.25">
      <c r="A40" s="413"/>
      <c r="B40" s="412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42475</v>
      </c>
      <c r="X40" s="10">
        <v>144.62</v>
      </c>
      <c r="Y40" s="10">
        <v>145.47</v>
      </c>
      <c r="Z40" s="10">
        <v>144.07</v>
      </c>
      <c r="AA40" s="10">
        <v>145.34</v>
      </c>
      <c r="AB40" s="95">
        <v>832400</v>
      </c>
      <c r="AC40" s="10">
        <v>145.34</v>
      </c>
      <c r="AD40" s="2"/>
      <c r="AE40" s="138"/>
    </row>
    <row r="41" spans="1:31" x14ac:dyDescent="0.25">
      <c r="A41" s="413"/>
      <c r="B41" s="412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W41" s="133">
        <v>42474</v>
      </c>
      <c r="X41" s="10">
        <v>145.34</v>
      </c>
      <c r="Y41" s="10">
        <v>145.77000000000001</v>
      </c>
      <c r="Z41" s="10">
        <v>144.5</v>
      </c>
      <c r="AA41" s="10">
        <v>144.62</v>
      </c>
      <c r="AB41" s="95">
        <v>687900</v>
      </c>
      <c r="AC41" s="10">
        <v>144.62</v>
      </c>
      <c r="AD41" s="2"/>
      <c r="AE41" s="138"/>
    </row>
    <row r="42" spans="1:31" ht="20.25" thickBot="1" x14ac:dyDescent="0.35">
      <c r="A42" s="413"/>
      <c r="B42" s="412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T42" s="91" t="s">
        <v>114</v>
      </c>
      <c r="W42" s="133">
        <v>42473</v>
      </c>
      <c r="X42" s="10">
        <v>143.04</v>
      </c>
      <c r="Y42" s="10">
        <v>145.1</v>
      </c>
      <c r="Z42" s="10">
        <v>142.99</v>
      </c>
      <c r="AA42" s="10">
        <v>145.05000000000001</v>
      </c>
      <c r="AB42" s="95">
        <v>999200</v>
      </c>
      <c r="AC42" s="10">
        <v>145.05000000000001</v>
      </c>
      <c r="AD42" s="2"/>
      <c r="AE42" s="138"/>
    </row>
    <row r="43" spans="1:31" ht="15.75" thickTop="1" x14ac:dyDescent="0.25">
      <c r="A43" s="413"/>
      <c r="B43" s="412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T43" s="358" t="s">
        <v>99</v>
      </c>
      <c r="U43" s="358">
        <v>154.13999999999999</v>
      </c>
      <c r="W43" s="133">
        <v>42472</v>
      </c>
      <c r="X43" s="10">
        <v>142.27000000000001</v>
      </c>
      <c r="Y43" s="10">
        <v>142.82</v>
      </c>
      <c r="Z43" s="10">
        <v>141.53</v>
      </c>
      <c r="AA43" s="10">
        <v>142.43</v>
      </c>
      <c r="AB43" s="95">
        <v>1131100</v>
      </c>
      <c r="AC43" s="10">
        <v>142.43</v>
      </c>
      <c r="AD43" s="2"/>
      <c r="AE43" s="138"/>
    </row>
    <row r="44" spans="1:31" x14ac:dyDescent="0.25">
      <c r="A44" s="413"/>
      <c r="B44" s="413"/>
      <c r="C44" s="413"/>
      <c r="D44" s="413"/>
      <c r="E44" s="414"/>
      <c r="F44" s="413"/>
      <c r="G44" s="413"/>
      <c r="H44" s="413"/>
      <c r="I44" s="413"/>
      <c r="J44" s="413"/>
      <c r="K44" s="413"/>
      <c r="L44" s="413"/>
      <c r="M44" s="413"/>
      <c r="T44" s="100" t="s">
        <v>100</v>
      </c>
      <c r="U44" s="100">
        <v>153.6</v>
      </c>
      <c r="W44" s="133">
        <v>42471</v>
      </c>
      <c r="X44" s="10">
        <v>142.51</v>
      </c>
      <c r="Y44" s="10">
        <v>143.26</v>
      </c>
      <c r="Z44" s="10">
        <v>141.44999999999999</v>
      </c>
      <c r="AA44" s="10">
        <v>141.66</v>
      </c>
      <c r="AB44" s="95">
        <v>917100</v>
      </c>
      <c r="AC44" s="10">
        <v>141.66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0" t="s">
        <v>78</v>
      </c>
      <c r="P45" s="470"/>
      <c r="T45" s="100" t="s">
        <v>101</v>
      </c>
      <c r="U45" s="100" t="s">
        <v>445</v>
      </c>
      <c r="W45" s="133">
        <v>42468</v>
      </c>
      <c r="X45" s="10">
        <v>142.87</v>
      </c>
      <c r="Y45" s="10">
        <v>143.32</v>
      </c>
      <c r="Z45" s="10">
        <v>141.47</v>
      </c>
      <c r="AA45" s="10">
        <v>142.21</v>
      </c>
      <c r="AB45" s="95">
        <v>957100</v>
      </c>
      <c r="AC45" s="10">
        <v>142.21</v>
      </c>
      <c r="AD45" s="2"/>
      <c r="AE45" s="138"/>
    </row>
    <row r="46" spans="1:31" ht="15.75" thickTop="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1.1000000000000001</v>
      </c>
      <c r="P46" s="83">
        <f>O46*$Q$4</f>
        <v>166.98000000000002</v>
      </c>
      <c r="Q46" s="2"/>
      <c r="T46" s="100" t="s">
        <v>102</v>
      </c>
      <c r="U46" s="100" t="s">
        <v>446</v>
      </c>
      <c r="W46" s="133">
        <v>42467</v>
      </c>
      <c r="X46" s="10">
        <v>144.44999999999999</v>
      </c>
      <c r="Y46" s="10">
        <v>144.53</v>
      </c>
      <c r="Z46" s="10">
        <v>141.43</v>
      </c>
      <c r="AA46" s="10">
        <v>142.05000000000001</v>
      </c>
      <c r="AB46" s="95">
        <v>1289100</v>
      </c>
      <c r="AC46" s="10">
        <v>142.05000000000001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165.46200000000002</v>
      </c>
      <c r="Q47" s="2"/>
      <c r="T47" s="100" t="s">
        <v>103</v>
      </c>
      <c r="U47" s="100">
        <v>164.58</v>
      </c>
      <c r="W47" s="133">
        <v>42466</v>
      </c>
      <c r="X47" s="10">
        <v>141.43</v>
      </c>
      <c r="Y47" s="10">
        <v>145.31</v>
      </c>
      <c r="Z47" s="10">
        <v>141.22</v>
      </c>
      <c r="AA47" s="10">
        <v>145.11000000000001</v>
      </c>
      <c r="AB47" s="95">
        <v>1664100</v>
      </c>
      <c r="AC47" s="10">
        <v>145.11000000000001</v>
      </c>
      <c r="AD47" s="2"/>
      <c r="AE47" s="138"/>
    </row>
    <row r="48" spans="1:31" x14ac:dyDescent="0.25">
      <c r="O48" s="83">
        <v>1.08</v>
      </c>
      <c r="P48" s="83">
        <f t="shared" si="0"/>
        <v>163.94400000000002</v>
      </c>
      <c r="Q48" s="2"/>
      <c r="T48" s="100" t="s">
        <v>104</v>
      </c>
      <c r="U48" s="100">
        <v>0.99462499999999998</v>
      </c>
      <c r="W48" s="133">
        <v>42465</v>
      </c>
      <c r="X48" s="10">
        <v>143.36000000000001</v>
      </c>
      <c r="Y48" s="10">
        <v>143.36000000000001</v>
      </c>
      <c r="Z48" s="10">
        <v>140.96</v>
      </c>
      <c r="AA48" s="10">
        <v>141.38</v>
      </c>
      <c r="AB48" s="95">
        <v>1405600</v>
      </c>
      <c r="AC48" s="10">
        <v>141.38</v>
      </c>
      <c r="AD48" s="2"/>
      <c r="AE48" s="138"/>
    </row>
    <row r="49" spans="15:31" x14ac:dyDescent="0.25">
      <c r="O49" s="83">
        <v>1.07</v>
      </c>
      <c r="P49" s="83">
        <f t="shared" si="0"/>
        <v>162.42600000000002</v>
      </c>
      <c r="Q49" s="2"/>
      <c r="T49" s="100" t="s">
        <v>124</v>
      </c>
      <c r="U49" s="100" t="s">
        <v>257</v>
      </c>
      <c r="W49" s="133">
        <v>42464</v>
      </c>
      <c r="X49" s="10">
        <v>142.18</v>
      </c>
      <c r="Y49" s="10">
        <v>144.93</v>
      </c>
      <c r="Z49" s="10">
        <v>142.16</v>
      </c>
      <c r="AA49" s="10">
        <v>144.05000000000001</v>
      </c>
      <c r="AB49" s="95">
        <v>1852000</v>
      </c>
      <c r="AC49" s="10">
        <v>144.05000000000001</v>
      </c>
      <c r="AD49" s="2"/>
      <c r="AE49" s="138"/>
    </row>
    <row r="50" spans="15:31" x14ac:dyDescent="0.25">
      <c r="O50" s="83">
        <v>1.06</v>
      </c>
      <c r="P50" s="83">
        <f t="shared" si="0"/>
        <v>160.90800000000002</v>
      </c>
      <c r="Q50" s="2"/>
      <c r="T50" s="100"/>
      <c r="U50" s="100"/>
      <c r="W50" s="133">
        <v>42461</v>
      </c>
      <c r="X50" s="10">
        <v>140.21</v>
      </c>
      <c r="Y50" s="10">
        <v>142.99</v>
      </c>
      <c r="Z50" s="10">
        <v>140.19</v>
      </c>
      <c r="AA50" s="10">
        <v>142.66999999999999</v>
      </c>
      <c r="AB50" s="95">
        <v>1044200</v>
      </c>
      <c r="AC50" s="10">
        <v>142.66999999999999</v>
      </c>
      <c r="AD50" s="2"/>
      <c r="AE50" s="138"/>
    </row>
    <row r="51" spans="15:31" x14ac:dyDescent="0.25">
      <c r="O51" s="83">
        <v>1.05</v>
      </c>
      <c r="P51" s="83">
        <f t="shared" si="0"/>
        <v>159.39000000000001</v>
      </c>
      <c r="Q51" s="2"/>
      <c r="T51" s="100" t="s">
        <v>106</v>
      </c>
      <c r="U51" s="100" t="s">
        <v>447</v>
      </c>
      <c r="W51" s="133">
        <v>42460</v>
      </c>
      <c r="X51" s="10">
        <v>140.75</v>
      </c>
      <c r="Y51" s="10">
        <v>142.21</v>
      </c>
      <c r="Z51" s="10">
        <v>140.13999999999999</v>
      </c>
      <c r="AA51" s="10">
        <v>141.59</v>
      </c>
      <c r="AB51" s="95">
        <v>1145500</v>
      </c>
      <c r="AC51" s="10">
        <v>141.59</v>
      </c>
      <c r="AD51" s="2"/>
      <c r="AE51" s="138"/>
    </row>
    <row r="52" spans="15:31" x14ac:dyDescent="0.25">
      <c r="O52" s="83">
        <v>1.04</v>
      </c>
      <c r="P52" s="83">
        <f t="shared" si="0"/>
        <v>157.87200000000001</v>
      </c>
      <c r="Q52" s="2"/>
      <c r="T52" s="100" t="s">
        <v>107</v>
      </c>
      <c r="U52" s="100" t="s">
        <v>448</v>
      </c>
      <c r="W52" s="133">
        <v>42459</v>
      </c>
      <c r="X52" s="10">
        <v>141.04</v>
      </c>
      <c r="Y52" s="10">
        <v>142.04</v>
      </c>
      <c r="Z52" s="10">
        <v>140.35</v>
      </c>
      <c r="AA52" s="10">
        <v>140.79</v>
      </c>
      <c r="AB52" s="95">
        <v>879000</v>
      </c>
      <c r="AC52" s="10">
        <v>140.79</v>
      </c>
      <c r="AD52" s="2"/>
      <c r="AE52" s="138"/>
    </row>
    <row r="53" spans="15:31" x14ac:dyDescent="0.25">
      <c r="O53" s="83">
        <v>1.03</v>
      </c>
      <c r="P53" s="83">
        <f t="shared" si="0"/>
        <v>156.35400000000001</v>
      </c>
      <c r="Q53" s="2"/>
      <c r="T53" s="100" t="s">
        <v>108</v>
      </c>
      <c r="U53" s="101">
        <v>1002555</v>
      </c>
      <c r="W53" s="133">
        <v>42458</v>
      </c>
      <c r="X53" s="10">
        <v>138.38999999999999</v>
      </c>
      <c r="Y53" s="10">
        <v>140.28</v>
      </c>
      <c r="Z53" s="10">
        <v>137.69999999999999</v>
      </c>
      <c r="AA53" s="10">
        <v>140.15</v>
      </c>
      <c r="AB53" s="95">
        <v>1199700</v>
      </c>
      <c r="AC53" s="10">
        <v>140.15</v>
      </c>
      <c r="AD53" s="2"/>
      <c r="AE53" s="138"/>
    </row>
    <row r="54" spans="15:31" x14ac:dyDescent="0.25">
      <c r="O54" s="83">
        <v>1.02</v>
      </c>
      <c r="P54" s="83">
        <f t="shared" si="0"/>
        <v>154.83600000000001</v>
      </c>
      <c r="Q54" s="2"/>
      <c r="T54" s="100" t="s">
        <v>111</v>
      </c>
      <c r="U54" s="101">
        <v>1384420</v>
      </c>
      <c r="W54" s="133">
        <v>42457</v>
      </c>
      <c r="X54" s="10">
        <v>139.59</v>
      </c>
      <c r="Y54" s="10">
        <v>139.88</v>
      </c>
      <c r="Z54" s="10">
        <v>138.12</v>
      </c>
      <c r="AA54" s="10">
        <v>138.53</v>
      </c>
      <c r="AB54" s="95">
        <v>826500</v>
      </c>
      <c r="AC54" s="10">
        <v>138.53</v>
      </c>
      <c r="AD54" s="2"/>
      <c r="AE54" s="138"/>
    </row>
    <row r="55" spans="15:31" x14ac:dyDescent="0.25">
      <c r="O55" s="83">
        <v>1.01</v>
      </c>
      <c r="P55" s="83">
        <f t="shared" si="0"/>
        <v>153.31800000000001</v>
      </c>
      <c r="Q55" s="2"/>
      <c r="T55" s="100" t="s">
        <v>109</v>
      </c>
      <c r="U55" s="100" t="s">
        <v>449</v>
      </c>
      <c r="W55" s="133">
        <v>42453</v>
      </c>
      <c r="X55" s="10">
        <v>138.15</v>
      </c>
      <c r="Y55" s="10">
        <v>139.22</v>
      </c>
      <c r="Z55" s="10">
        <v>137.4</v>
      </c>
      <c r="AA55" s="10">
        <v>139.02000000000001</v>
      </c>
      <c r="AB55" s="95">
        <v>992800</v>
      </c>
      <c r="AC55" s="10">
        <v>139.02000000000001</v>
      </c>
      <c r="AD55" s="2"/>
      <c r="AE55" s="138"/>
    </row>
    <row r="56" spans="15:31" x14ac:dyDescent="0.25">
      <c r="O56" s="83">
        <v>1</v>
      </c>
      <c r="P56" s="83">
        <f t="shared" si="0"/>
        <v>151.80000000000001</v>
      </c>
      <c r="Q56" s="2"/>
      <c r="T56" s="100" t="s">
        <v>112</v>
      </c>
      <c r="U56" s="100">
        <v>31.02</v>
      </c>
      <c r="W56" s="133">
        <v>42452</v>
      </c>
      <c r="X56" s="10">
        <v>139</v>
      </c>
      <c r="Y56" s="10">
        <v>139.75</v>
      </c>
      <c r="Z56" s="10">
        <v>138.41999999999999</v>
      </c>
      <c r="AA56" s="10">
        <v>138.82</v>
      </c>
      <c r="AB56" s="95">
        <v>1070300</v>
      </c>
      <c r="AC56" s="10">
        <v>138.82</v>
      </c>
      <c r="AD56" s="2"/>
      <c r="AE56" s="138"/>
    </row>
    <row r="57" spans="15:31" x14ac:dyDescent="0.25">
      <c r="O57" s="83">
        <v>0.99</v>
      </c>
      <c r="P57" s="83">
        <f t="shared" si="0"/>
        <v>150.28200000000001</v>
      </c>
      <c r="Q57" s="2"/>
      <c r="T57" s="100" t="s">
        <v>113</v>
      </c>
      <c r="U57" s="100">
        <v>4.97</v>
      </c>
      <c r="W57" s="133">
        <v>42451</v>
      </c>
      <c r="X57" s="10">
        <v>139.15</v>
      </c>
      <c r="Y57" s="10">
        <v>139.97999999999999</v>
      </c>
      <c r="Z57" s="10">
        <v>138.38</v>
      </c>
      <c r="AA57" s="10">
        <v>138.85</v>
      </c>
      <c r="AB57" s="95">
        <v>1609100</v>
      </c>
      <c r="AC57" s="10">
        <v>138.85</v>
      </c>
      <c r="AD57" s="2"/>
      <c r="AE57" s="138"/>
    </row>
    <row r="58" spans="15:31" x14ac:dyDescent="0.25">
      <c r="O58" s="83">
        <v>0.98</v>
      </c>
      <c r="P58" s="83">
        <f t="shared" si="0"/>
        <v>148.76400000000001</v>
      </c>
      <c r="Q58" s="2"/>
      <c r="T58" s="100" t="s">
        <v>110</v>
      </c>
      <c r="U58" s="100" t="s">
        <v>326</v>
      </c>
      <c r="W58" s="133">
        <v>42450</v>
      </c>
      <c r="X58" s="10">
        <v>139.5</v>
      </c>
      <c r="Y58" s="10">
        <v>140.18</v>
      </c>
      <c r="Z58" s="10">
        <v>138.88</v>
      </c>
      <c r="AA58" s="10">
        <v>139.63</v>
      </c>
      <c r="AB58" s="95">
        <v>1265000</v>
      </c>
      <c r="AC58" s="10">
        <v>139.63</v>
      </c>
      <c r="AD58" s="2"/>
      <c r="AE58" s="138"/>
    </row>
    <row r="59" spans="15:31" x14ac:dyDescent="0.25">
      <c r="O59" s="83">
        <v>0.97</v>
      </c>
      <c r="P59" s="83">
        <f t="shared" si="0"/>
        <v>147.24600000000001</v>
      </c>
      <c r="W59" s="133">
        <v>42447</v>
      </c>
      <c r="X59" s="10">
        <v>138.85</v>
      </c>
      <c r="Y59" s="10">
        <v>140.77000000000001</v>
      </c>
      <c r="Z59" s="10">
        <v>137.76</v>
      </c>
      <c r="AA59" s="10">
        <v>140</v>
      </c>
      <c r="AB59" s="95">
        <v>3238100</v>
      </c>
      <c r="AC59" s="10">
        <v>140</v>
      </c>
      <c r="AD59" s="2"/>
      <c r="AE59" s="138"/>
    </row>
    <row r="60" spans="15:31" x14ac:dyDescent="0.25">
      <c r="O60" s="83">
        <v>0.96</v>
      </c>
      <c r="P60" s="83">
        <f t="shared" si="0"/>
        <v>145.72800000000001</v>
      </c>
      <c r="W60" s="133">
        <v>42446</v>
      </c>
      <c r="X60" s="10">
        <v>138.81</v>
      </c>
      <c r="Y60" s="10">
        <v>139.33000000000001</v>
      </c>
      <c r="Z60" s="10">
        <v>136.58000000000001</v>
      </c>
      <c r="AA60" s="10">
        <v>138.25</v>
      </c>
      <c r="AB60" s="95">
        <v>2379100</v>
      </c>
      <c r="AC60" s="10">
        <v>138.25</v>
      </c>
      <c r="AD60" s="2"/>
      <c r="AE60" s="138"/>
    </row>
    <row r="61" spans="15:31" x14ac:dyDescent="0.25">
      <c r="O61" s="83">
        <v>0.95</v>
      </c>
      <c r="P61" s="83">
        <f t="shared" si="0"/>
        <v>144.21</v>
      </c>
      <c r="W61" s="133">
        <v>42445</v>
      </c>
      <c r="X61" s="10">
        <v>138.29</v>
      </c>
      <c r="Y61" s="10">
        <v>139.43</v>
      </c>
      <c r="Z61" s="10">
        <v>137.46</v>
      </c>
      <c r="AA61" s="10">
        <v>139.08000000000001</v>
      </c>
      <c r="AB61" s="95">
        <v>1254900</v>
      </c>
      <c r="AC61" s="10">
        <v>139.08000000000001</v>
      </c>
      <c r="AD61" s="2"/>
      <c r="AE61" s="138"/>
    </row>
    <row r="62" spans="15:31" x14ac:dyDescent="0.25">
      <c r="O62" s="83">
        <v>0.94</v>
      </c>
      <c r="P62" s="83">
        <f t="shared" si="0"/>
        <v>142.69200000000001</v>
      </c>
      <c r="W62" s="133">
        <v>42444</v>
      </c>
      <c r="X62" s="10">
        <v>138.59</v>
      </c>
      <c r="Y62" s="10">
        <v>138.77000000000001</v>
      </c>
      <c r="Z62" s="10">
        <v>137.03</v>
      </c>
      <c r="AA62" s="10">
        <v>138.26</v>
      </c>
      <c r="AB62" s="95">
        <v>1524200</v>
      </c>
      <c r="AC62" s="10">
        <v>138.26</v>
      </c>
      <c r="AD62" s="2"/>
      <c r="AE62" s="138"/>
    </row>
    <row r="63" spans="15:31" x14ac:dyDescent="0.25">
      <c r="O63" s="83">
        <v>0.93</v>
      </c>
      <c r="P63" s="83">
        <f t="shared" si="0"/>
        <v>141.17400000000001</v>
      </c>
      <c r="W63" s="133">
        <v>42443</v>
      </c>
      <c r="X63" s="10">
        <v>139.61000000000001</v>
      </c>
      <c r="Y63" s="10">
        <v>140.57</v>
      </c>
      <c r="Z63" s="10">
        <v>138.86000000000001</v>
      </c>
      <c r="AA63" s="10">
        <v>139.77000000000001</v>
      </c>
      <c r="AB63" s="95">
        <v>1124300</v>
      </c>
      <c r="AC63" s="10">
        <v>139.77000000000001</v>
      </c>
      <c r="AD63" s="2"/>
      <c r="AE63" s="138"/>
    </row>
    <row r="64" spans="15:31" x14ac:dyDescent="0.25">
      <c r="O64" s="83">
        <v>0.92</v>
      </c>
      <c r="P64" s="83">
        <f t="shared" si="0"/>
        <v>139.65600000000001</v>
      </c>
      <c r="W64" s="133">
        <v>42440</v>
      </c>
      <c r="X64" s="10">
        <v>138.88</v>
      </c>
      <c r="Y64" s="10">
        <v>140.86000000000001</v>
      </c>
      <c r="Z64" s="10">
        <v>138.80000000000001</v>
      </c>
      <c r="AA64" s="10">
        <v>140.22</v>
      </c>
      <c r="AB64" s="95">
        <v>2036100</v>
      </c>
      <c r="AC64" s="10">
        <v>140.22</v>
      </c>
      <c r="AD64" s="2"/>
      <c r="AE64" s="138"/>
    </row>
    <row r="65" spans="15:31" x14ac:dyDescent="0.25">
      <c r="O65" s="83">
        <v>0.91</v>
      </c>
      <c r="P65" s="83">
        <f t="shared" si="0"/>
        <v>138.13800000000001</v>
      </c>
      <c r="W65" s="133">
        <v>42440</v>
      </c>
      <c r="X65" s="10" t="s">
        <v>198</v>
      </c>
      <c r="Y65" s="10"/>
      <c r="Z65" s="10"/>
      <c r="AA65" s="10"/>
      <c r="AB65" s="95"/>
      <c r="AC65" s="10"/>
      <c r="AD65" s="2"/>
      <c r="AE65" s="138"/>
    </row>
    <row r="66" spans="15:31" x14ac:dyDescent="0.25">
      <c r="O66" s="83">
        <v>0.9</v>
      </c>
      <c r="P66" s="83">
        <f t="shared" si="0"/>
        <v>136.62</v>
      </c>
      <c r="W66" s="133">
        <v>42439</v>
      </c>
      <c r="X66" s="10">
        <v>138.94</v>
      </c>
      <c r="Y66" s="10">
        <v>140.16</v>
      </c>
      <c r="Z66" s="10">
        <v>136.69999999999999</v>
      </c>
      <c r="AA66" s="10">
        <v>137.96</v>
      </c>
      <c r="AB66" s="95">
        <v>2398700</v>
      </c>
      <c r="AC66" s="10">
        <v>137.81</v>
      </c>
      <c r="AD66" s="2"/>
      <c r="AE66" s="138"/>
    </row>
    <row r="67" spans="15:31" x14ac:dyDescent="0.25">
      <c r="W67" s="133">
        <v>42438</v>
      </c>
      <c r="X67" s="10">
        <v>139.65</v>
      </c>
      <c r="Y67" s="10">
        <v>140.27000000000001</v>
      </c>
      <c r="Z67" s="10">
        <v>137.47</v>
      </c>
      <c r="AA67" s="10">
        <v>138.15</v>
      </c>
      <c r="AB67" s="95">
        <v>2588800</v>
      </c>
      <c r="AC67" s="10">
        <v>138</v>
      </c>
      <c r="AD67" s="2"/>
      <c r="AE67" s="138"/>
    </row>
    <row r="68" spans="15:31" x14ac:dyDescent="0.25">
      <c r="W68" s="133">
        <v>42437</v>
      </c>
      <c r="X68" s="10">
        <v>140.24</v>
      </c>
      <c r="Y68" s="10">
        <v>141.03</v>
      </c>
      <c r="Z68" s="10">
        <v>138.78</v>
      </c>
      <c r="AA68" s="10">
        <v>139.08000000000001</v>
      </c>
      <c r="AB68" s="95">
        <v>2202500</v>
      </c>
      <c r="AC68" s="10">
        <v>138.93</v>
      </c>
      <c r="AD68" s="2"/>
      <c r="AE68" s="138"/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95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149</v>
      </c>
      <c r="W2" s="133">
        <v>42530</v>
      </c>
      <c r="X2" s="10">
        <v>33.96</v>
      </c>
      <c r="Y2" s="10">
        <v>34.14</v>
      </c>
      <c r="Z2" s="10">
        <v>33.74</v>
      </c>
      <c r="AA2" s="10">
        <v>34.090000000000003</v>
      </c>
      <c r="AB2" s="95">
        <v>247800</v>
      </c>
      <c r="AC2" s="10">
        <v>34.090000000000003</v>
      </c>
      <c r="AD2" s="2">
        <f>Y2-Z2</f>
        <v>0.39999999999999858</v>
      </c>
      <c r="AE2" s="138">
        <f>AC2/AC3-1</f>
        <v>-8.4351367073879358E-3</v>
      </c>
      <c r="AP2" t="s">
        <v>171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33.44</v>
      </c>
      <c r="W3" s="133">
        <v>42529</v>
      </c>
      <c r="X3" s="10">
        <v>34.5</v>
      </c>
      <c r="Y3" s="10">
        <v>34.57</v>
      </c>
      <c r="Z3" s="10">
        <v>34.25</v>
      </c>
      <c r="AA3" s="10">
        <v>34.380000000000003</v>
      </c>
      <c r="AB3" s="95">
        <v>740900</v>
      </c>
      <c r="AC3" s="10">
        <v>34.380000000000003</v>
      </c>
      <c r="AD3" s="2">
        <f t="shared" ref="AD3:AD66" si="0">Y3-Z3</f>
        <v>0.32000000000000028</v>
      </c>
      <c r="AE3" s="138">
        <f t="shared" ref="AE3:AE66" si="1">AC3/AC4-1</f>
        <v>3.2098044937263204E-3</v>
      </c>
      <c r="AI3" t="s">
        <v>185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33.44</v>
      </c>
      <c r="W4" s="133">
        <v>42528</v>
      </c>
      <c r="X4" s="10">
        <v>33.950000000000003</v>
      </c>
      <c r="Y4" s="10">
        <v>34.369999999999997</v>
      </c>
      <c r="Z4" s="10">
        <v>33.869999999999997</v>
      </c>
      <c r="AA4" s="10">
        <v>34.270000000000003</v>
      </c>
      <c r="AB4" s="95">
        <v>376500</v>
      </c>
      <c r="AC4" s="10">
        <v>34.270000000000003</v>
      </c>
      <c r="AD4" s="2">
        <f t="shared" si="0"/>
        <v>0.5</v>
      </c>
      <c r="AE4" s="138">
        <f t="shared" si="1"/>
        <v>9.7230406599884134E-3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42527</v>
      </c>
      <c r="X5" s="10">
        <v>33.79</v>
      </c>
      <c r="Y5" s="10">
        <v>34.07</v>
      </c>
      <c r="Z5" s="10">
        <v>33.49</v>
      </c>
      <c r="AA5" s="10">
        <v>33.94</v>
      </c>
      <c r="AB5" s="95">
        <v>702100</v>
      </c>
      <c r="AC5" s="10">
        <v>33.94</v>
      </c>
      <c r="AD5" s="2">
        <f t="shared" si="0"/>
        <v>0.57999999999999829</v>
      </c>
      <c r="AE5" s="138">
        <f t="shared" si="1"/>
        <v>1.1323003575685275E-2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42524</v>
      </c>
      <c r="X6" s="10">
        <v>33.96</v>
      </c>
      <c r="Y6" s="10">
        <v>33.96</v>
      </c>
      <c r="Z6" s="10">
        <v>33.31</v>
      </c>
      <c r="AA6" s="10">
        <v>33.56</v>
      </c>
      <c r="AB6" s="95">
        <v>655300</v>
      </c>
      <c r="AC6" s="10">
        <v>33.56</v>
      </c>
      <c r="AD6" s="2">
        <f t="shared" si="0"/>
        <v>0.64999999999999858</v>
      </c>
      <c r="AE6" s="138">
        <f t="shared" si="1"/>
        <v>-7.1005917159762122E-3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205</v>
      </c>
      <c r="Q7" s="2">
        <f>Q10+Q8</f>
        <v>529.88000000000284</v>
      </c>
      <c r="R7" s="197"/>
      <c r="W7" s="133">
        <v>42523</v>
      </c>
      <c r="X7" s="10">
        <v>33.090000000000003</v>
      </c>
      <c r="Y7" s="10">
        <v>33.840000000000003</v>
      </c>
      <c r="Z7" s="10">
        <v>33.090000000000003</v>
      </c>
      <c r="AA7" s="10">
        <v>33.799999999999997</v>
      </c>
      <c r="AB7" s="95">
        <v>635100</v>
      </c>
      <c r="AC7" s="10">
        <v>33.799999999999997</v>
      </c>
      <c r="AD7" s="2">
        <f t="shared" si="0"/>
        <v>0.75</v>
      </c>
      <c r="AE7" s="138">
        <f t="shared" si="1"/>
        <v>1.6235718580877911E-2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42522</v>
      </c>
      <c r="X8" s="10">
        <v>32.96</v>
      </c>
      <c r="Y8" s="10">
        <v>33.42</v>
      </c>
      <c r="Z8" s="10">
        <v>32.6</v>
      </c>
      <c r="AA8" s="10">
        <v>33.26</v>
      </c>
      <c r="AB8" s="95">
        <v>778600</v>
      </c>
      <c r="AC8" s="10">
        <v>33.26</v>
      </c>
      <c r="AD8" s="2">
        <f t="shared" si="0"/>
        <v>0.82000000000000028</v>
      </c>
      <c r="AE8" s="138">
        <f t="shared" si="1"/>
        <v>3.0075187969913486E-4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282</v>
      </c>
      <c r="Q9" s="138">
        <f>IF(Q2=0, 0, Q8/Q6)</f>
        <v>0</v>
      </c>
      <c r="W9" s="133">
        <v>42521</v>
      </c>
      <c r="X9" s="10">
        <v>33.520000000000003</v>
      </c>
      <c r="Y9" s="10">
        <v>33.979999999999997</v>
      </c>
      <c r="Z9" s="10">
        <v>33.14</v>
      </c>
      <c r="AA9" s="10">
        <v>33.25</v>
      </c>
      <c r="AB9" s="95">
        <v>949200</v>
      </c>
      <c r="AC9" s="10">
        <v>33.25</v>
      </c>
      <c r="AD9" s="2">
        <f t="shared" si="0"/>
        <v>0.83999999999999631</v>
      </c>
      <c r="AE9" s="138">
        <f t="shared" si="1"/>
        <v>-5.6818181818181213E-3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281</v>
      </c>
      <c r="P10" s="34"/>
      <c r="Q10" s="2">
        <f>M36</f>
        <v>529.88000000000284</v>
      </c>
      <c r="W10" s="133">
        <v>42517</v>
      </c>
      <c r="X10" s="10">
        <v>33.590000000000003</v>
      </c>
      <c r="Y10" s="10">
        <v>33.9</v>
      </c>
      <c r="Z10" s="10">
        <v>33.26</v>
      </c>
      <c r="AA10" s="10">
        <v>33.44</v>
      </c>
      <c r="AB10" s="95">
        <v>579700</v>
      </c>
      <c r="AC10" s="10">
        <v>33.44</v>
      </c>
      <c r="AD10" s="2">
        <f t="shared" si="0"/>
        <v>0.64000000000000057</v>
      </c>
      <c r="AE10" s="138">
        <f t="shared" si="1"/>
        <v>-7.1258907363420665E-3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197</v>
      </c>
      <c r="P11" s="34"/>
      <c r="Q11" s="138">
        <f>IF(U58="N/A (N/A)", 0, VALUE(TRIM(CLEAN(MID(U58, FIND("(", U58)+1, 5)))))</f>
        <v>3.0599999999999999E-2</v>
      </c>
      <c r="W11" s="133">
        <v>42516</v>
      </c>
      <c r="X11" s="10">
        <v>34.229999999999997</v>
      </c>
      <c r="Y11" s="10">
        <v>34.43</v>
      </c>
      <c r="Z11" s="10">
        <v>33.57</v>
      </c>
      <c r="AA11" s="10">
        <v>33.68</v>
      </c>
      <c r="AB11" s="95">
        <v>522000</v>
      </c>
      <c r="AC11" s="10">
        <v>33.68</v>
      </c>
      <c r="AD11" s="2">
        <f t="shared" si="0"/>
        <v>0.85999999999999943</v>
      </c>
      <c r="AE11" s="138">
        <f t="shared" si="1"/>
        <v>-1.0575793184488869E-2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42515</v>
      </c>
      <c r="X12" s="10">
        <v>33.47</v>
      </c>
      <c r="Y12" s="10">
        <v>34.159999999999997</v>
      </c>
      <c r="Z12" s="10">
        <v>33.25</v>
      </c>
      <c r="AA12" s="10">
        <v>34.04</v>
      </c>
      <c r="AB12" s="95">
        <v>506700</v>
      </c>
      <c r="AC12" s="10">
        <v>34.04</v>
      </c>
      <c r="AD12" s="2">
        <f t="shared" si="0"/>
        <v>0.90999999999999659</v>
      </c>
      <c r="AE12" s="138">
        <f t="shared" si="1"/>
        <v>2.4683925346177027E-2</v>
      </c>
    </row>
    <row r="13" spans="1:43" x14ac:dyDescent="0.25">
      <c r="W13" s="133">
        <v>42514</v>
      </c>
      <c r="X13" s="10">
        <v>32.85</v>
      </c>
      <c r="Y13" s="10">
        <v>33.36</v>
      </c>
      <c r="Z13" s="10">
        <v>32.6</v>
      </c>
      <c r="AA13" s="10">
        <v>33.22</v>
      </c>
      <c r="AB13" s="95">
        <v>510300</v>
      </c>
      <c r="AC13" s="10">
        <v>33.22</v>
      </c>
      <c r="AD13" s="2">
        <f t="shared" si="0"/>
        <v>0.75999999999999801</v>
      </c>
      <c r="AE13" s="138">
        <f t="shared" si="1"/>
        <v>1.6523867809057569E-2</v>
      </c>
    </row>
    <row r="14" spans="1:43" x14ac:dyDescent="0.25">
      <c r="W14" s="133">
        <v>42513</v>
      </c>
      <c r="X14" s="10">
        <v>32.42</v>
      </c>
      <c r="Y14" s="10">
        <v>32.729999999999997</v>
      </c>
      <c r="Z14" s="10">
        <v>32.26</v>
      </c>
      <c r="AA14" s="10">
        <v>32.68</v>
      </c>
      <c r="AB14" s="95">
        <v>467600</v>
      </c>
      <c r="AC14" s="10">
        <v>32.68</v>
      </c>
      <c r="AD14" s="2">
        <f t="shared" si="0"/>
        <v>0.46999999999999886</v>
      </c>
      <c r="AE14" s="138">
        <f t="shared" si="1"/>
        <v>3.377341111452159E-3</v>
      </c>
    </row>
    <row r="15" spans="1:43" x14ac:dyDescent="0.25">
      <c r="W15" s="133">
        <v>42510</v>
      </c>
      <c r="X15" s="10">
        <v>32.65</v>
      </c>
      <c r="Y15" s="10">
        <v>32.840000000000003</v>
      </c>
      <c r="Z15" s="10">
        <v>32.479999999999997</v>
      </c>
      <c r="AA15" s="10">
        <v>32.57</v>
      </c>
      <c r="AB15" s="95">
        <v>388000</v>
      </c>
      <c r="AC15" s="10">
        <v>32.57</v>
      </c>
      <c r="AD15" s="2">
        <f t="shared" si="0"/>
        <v>0.36000000000000654</v>
      </c>
      <c r="AE15" s="138">
        <f t="shared" si="1"/>
        <v>5.5572707625810569E-3</v>
      </c>
    </row>
    <row r="16" spans="1:43" x14ac:dyDescent="0.25">
      <c r="W16" s="133">
        <v>42509</v>
      </c>
      <c r="X16" s="10">
        <v>32.54</v>
      </c>
      <c r="Y16" s="10">
        <v>32.729999999999997</v>
      </c>
      <c r="Z16" s="10">
        <v>31.96</v>
      </c>
      <c r="AA16" s="10">
        <v>32.39</v>
      </c>
      <c r="AB16" s="95">
        <v>494500</v>
      </c>
      <c r="AC16" s="10">
        <v>32.39</v>
      </c>
      <c r="AD16" s="2">
        <f t="shared" si="0"/>
        <v>0.76999999999999602</v>
      </c>
      <c r="AE16" s="138">
        <f t="shared" si="1"/>
        <v>-1.5501519756838888E-2</v>
      </c>
    </row>
    <row r="17" spans="1:31" x14ac:dyDescent="0.25">
      <c r="W17" s="133">
        <v>42508</v>
      </c>
      <c r="X17" s="10">
        <v>33.130000000000003</v>
      </c>
      <c r="Y17" s="10">
        <v>33.54</v>
      </c>
      <c r="Z17" s="10">
        <v>32.76</v>
      </c>
      <c r="AA17" s="10">
        <v>32.9</v>
      </c>
      <c r="AB17" s="95">
        <v>451700</v>
      </c>
      <c r="AC17" s="10">
        <v>32.9</v>
      </c>
      <c r="AD17" s="2">
        <f t="shared" si="0"/>
        <v>0.78000000000000114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42508</v>
      </c>
      <c r="X18" s="10" t="s">
        <v>143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42507</v>
      </c>
      <c r="X19" s="10">
        <v>33.340000000000003</v>
      </c>
      <c r="Y19" s="10">
        <v>34.21</v>
      </c>
      <c r="Z19" s="10">
        <v>33.18</v>
      </c>
      <c r="AA19" s="10">
        <v>33.549999999999997</v>
      </c>
      <c r="AB19" s="95">
        <v>782000</v>
      </c>
      <c r="AC19" s="10">
        <v>33.29</v>
      </c>
      <c r="AD19" s="2">
        <f t="shared" si="0"/>
        <v>1.0300000000000011</v>
      </c>
      <c r="AE19" s="138">
        <f t="shared" si="1"/>
        <v>3.9203860072376528E-3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2" t="s">
        <v>165</v>
      </c>
      <c r="W20" s="133">
        <v>42506</v>
      </c>
      <c r="X20" s="10">
        <v>33.19</v>
      </c>
      <c r="Y20" s="10">
        <v>33.68</v>
      </c>
      <c r="Z20" s="10">
        <v>33.03</v>
      </c>
      <c r="AA20" s="10">
        <v>33.42</v>
      </c>
      <c r="AB20" s="95">
        <v>478400</v>
      </c>
      <c r="AC20" s="10">
        <v>33.159999999999997</v>
      </c>
      <c r="AD20" s="2">
        <f t="shared" si="0"/>
        <v>0.64999999999999858</v>
      </c>
      <c r="AE20" s="138">
        <f t="shared" si="1"/>
        <v>1.5620214395099419E-2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42503</v>
      </c>
      <c r="X21" s="10">
        <v>33.44</v>
      </c>
      <c r="Y21" s="10">
        <v>33.72</v>
      </c>
      <c r="Z21" s="10">
        <v>32.729999999999997</v>
      </c>
      <c r="AA21" s="10">
        <v>32.9</v>
      </c>
      <c r="AB21" s="95">
        <v>527000</v>
      </c>
      <c r="AC21" s="10">
        <v>32.65</v>
      </c>
      <c r="AD21" s="2">
        <f t="shared" si="0"/>
        <v>0.99000000000000199</v>
      </c>
      <c r="AE21" s="138">
        <f t="shared" si="1"/>
        <v>-1.6862390846130726E-2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42502</v>
      </c>
      <c r="X22" s="10">
        <v>34.049999999999997</v>
      </c>
      <c r="Y22" s="10">
        <v>34.22</v>
      </c>
      <c r="Z22" s="10">
        <v>33.15</v>
      </c>
      <c r="AA22" s="10">
        <v>33.47</v>
      </c>
      <c r="AB22" s="95">
        <v>813200</v>
      </c>
      <c r="AC22" s="10">
        <v>33.21</v>
      </c>
      <c r="AD22" s="2">
        <f t="shared" si="0"/>
        <v>1.0700000000000003</v>
      </c>
      <c r="AE22" s="138">
        <f t="shared" si="1"/>
        <v>-8.3607046879665692E-3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42501</v>
      </c>
      <c r="X23" s="10">
        <v>33.72</v>
      </c>
      <c r="Y23" s="10">
        <v>34.14</v>
      </c>
      <c r="Z23" s="10">
        <v>33.54</v>
      </c>
      <c r="AA23" s="10">
        <v>33.75</v>
      </c>
      <c r="AB23" s="95">
        <v>439300</v>
      </c>
      <c r="AC23" s="10">
        <v>33.49</v>
      </c>
      <c r="AD23" s="2">
        <f t="shared" si="0"/>
        <v>0.60000000000000142</v>
      </c>
      <c r="AE23" s="138">
        <f t="shared" si="1"/>
        <v>1.1958146487294208E-3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42500</v>
      </c>
      <c r="X24" s="10">
        <v>32.72</v>
      </c>
      <c r="Y24" s="10">
        <v>33.770000000000003</v>
      </c>
      <c r="Z24" s="10">
        <v>32.54</v>
      </c>
      <c r="AA24" s="10">
        <v>33.71</v>
      </c>
      <c r="AB24" s="95">
        <v>676800</v>
      </c>
      <c r="AC24" s="10">
        <v>33.450000000000003</v>
      </c>
      <c r="AD24" s="2">
        <f t="shared" si="0"/>
        <v>1.230000000000004</v>
      </c>
      <c r="AE24" s="138">
        <f t="shared" si="1"/>
        <v>3.464274667491507E-2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42499</v>
      </c>
      <c r="X25" s="10">
        <v>33.35</v>
      </c>
      <c r="Y25" s="10">
        <v>33.56</v>
      </c>
      <c r="Z25" s="10">
        <v>32.51</v>
      </c>
      <c r="AA25" s="10">
        <v>32.58</v>
      </c>
      <c r="AB25" s="95">
        <v>1254100</v>
      </c>
      <c r="AC25" s="10">
        <v>32.33</v>
      </c>
      <c r="AD25" s="2">
        <f t="shared" si="0"/>
        <v>1.0500000000000043</v>
      </c>
      <c r="AE25" s="138">
        <f t="shared" si="1"/>
        <v>-3.0003000300030003E-2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42496</v>
      </c>
      <c r="X26" s="10">
        <v>33.340000000000003</v>
      </c>
      <c r="Y26" s="10">
        <v>33.69</v>
      </c>
      <c r="Z26" s="10">
        <v>33.19</v>
      </c>
      <c r="AA26" s="10">
        <v>33.590000000000003</v>
      </c>
      <c r="AB26" s="95">
        <v>1106400</v>
      </c>
      <c r="AC26" s="10">
        <v>33.33</v>
      </c>
      <c r="AD26" s="2">
        <f t="shared" si="0"/>
        <v>0.5</v>
      </c>
      <c r="AE26" s="138">
        <f t="shared" si="1"/>
        <v>4.8236358154958303E-3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42495</v>
      </c>
      <c r="X27" s="10">
        <v>33.81</v>
      </c>
      <c r="Y27" s="10">
        <v>34</v>
      </c>
      <c r="Z27" s="10">
        <v>33.26</v>
      </c>
      <c r="AA27" s="10">
        <v>33.43</v>
      </c>
      <c r="AB27" s="95">
        <v>1195700</v>
      </c>
      <c r="AC27" s="10">
        <v>33.17</v>
      </c>
      <c r="AD27" s="2">
        <f t="shared" si="0"/>
        <v>0.74000000000000199</v>
      </c>
      <c r="AE27" s="138">
        <f t="shared" si="1"/>
        <v>-2.4060150375939671E-3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42494</v>
      </c>
      <c r="X28" s="10">
        <v>34.270000000000003</v>
      </c>
      <c r="Y28" s="10">
        <v>34.49</v>
      </c>
      <c r="Z28" s="10">
        <v>33.31</v>
      </c>
      <c r="AA28" s="10">
        <v>33.51</v>
      </c>
      <c r="AB28" s="95">
        <v>1147100</v>
      </c>
      <c r="AC28" s="10">
        <v>33.25</v>
      </c>
      <c r="AD28" s="2">
        <f t="shared" si="0"/>
        <v>1.1799999999999997</v>
      </c>
      <c r="AE28" s="138">
        <f t="shared" si="1"/>
        <v>-2.6354319180087793E-2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42493</v>
      </c>
      <c r="X29" s="10">
        <v>35.36</v>
      </c>
      <c r="Y29" s="10">
        <v>35.36</v>
      </c>
      <c r="Z29" s="10">
        <v>34.340000000000003</v>
      </c>
      <c r="AA29" s="10">
        <v>34.42</v>
      </c>
      <c r="AB29" s="95">
        <v>1353400</v>
      </c>
      <c r="AC29" s="10">
        <v>34.15</v>
      </c>
      <c r="AD29" s="2">
        <f t="shared" si="0"/>
        <v>1.019999999999996</v>
      </c>
      <c r="AE29" s="138">
        <f t="shared" si="1"/>
        <v>-3.8840416549394963E-2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42492</v>
      </c>
      <c r="X30" s="10">
        <v>35.659999999999997</v>
      </c>
      <c r="Y30" s="10">
        <v>35.85</v>
      </c>
      <c r="Z30" s="10">
        <v>35</v>
      </c>
      <c r="AA30" s="10">
        <v>35.81</v>
      </c>
      <c r="AB30" s="95">
        <v>630700</v>
      </c>
      <c r="AC30" s="10">
        <v>35.53</v>
      </c>
      <c r="AD30" s="2">
        <f t="shared" si="0"/>
        <v>0.85000000000000142</v>
      </c>
      <c r="AE30" s="138">
        <f t="shared" si="1"/>
        <v>5.0919377652050013E-3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42489</v>
      </c>
      <c r="X31" s="10">
        <v>36.020000000000003</v>
      </c>
      <c r="Y31" s="10">
        <v>36.450000000000003</v>
      </c>
      <c r="Z31" s="10">
        <v>35.42</v>
      </c>
      <c r="AA31" s="10">
        <v>35.630000000000003</v>
      </c>
      <c r="AB31" s="95">
        <v>973200</v>
      </c>
      <c r="AC31" s="10">
        <v>35.35</v>
      </c>
      <c r="AD31" s="2">
        <f t="shared" si="0"/>
        <v>1.0300000000000011</v>
      </c>
      <c r="AE31" s="138">
        <f t="shared" si="1"/>
        <v>-8.6932136848008046E-3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42488</v>
      </c>
      <c r="X32" s="10">
        <v>35.67</v>
      </c>
      <c r="Y32" s="10">
        <v>37.07</v>
      </c>
      <c r="Z32" s="10">
        <v>35.49</v>
      </c>
      <c r="AA32" s="10">
        <v>35.94</v>
      </c>
      <c r="AB32" s="95">
        <v>1075600</v>
      </c>
      <c r="AC32" s="10">
        <v>35.659999999999997</v>
      </c>
      <c r="AD32" s="2">
        <f t="shared" si="0"/>
        <v>1.5799999999999983</v>
      </c>
      <c r="AE32" s="138">
        <f t="shared" si="1"/>
        <v>3.9414414414411514E-3</v>
      </c>
    </row>
    <row r="33" spans="1:31" x14ac:dyDescent="0.25">
      <c r="W33" s="133">
        <v>42487</v>
      </c>
      <c r="X33" s="10">
        <v>36.57</v>
      </c>
      <c r="Y33" s="10">
        <v>36.57</v>
      </c>
      <c r="Z33" s="10">
        <v>34.67</v>
      </c>
      <c r="AA33" s="10">
        <v>35.799999999999997</v>
      </c>
      <c r="AB33" s="95">
        <v>1465100</v>
      </c>
      <c r="AC33" s="10">
        <v>35.520000000000003</v>
      </c>
      <c r="AD33" s="2">
        <f t="shared" si="0"/>
        <v>1.8999999999999986</v>
      </c>
      <c r="AE33" s="138">
        <f t="shared" si="1"/>
        <v>-1.9326339039204776E-2</v>
      </c>
    </row>
    <row r="34" spans="1:31" x14ac:dyDescent="0.25">
      <c r="W34" s="133">
        <v>42486</v>
      </c>
      <c r="X34" s="10">
        <v>36.06</v>
      </c>
      <c r="Y34" s="10">
        <v>36.869999999999997</v>
      </c>
      <c r="Z34" s="10">
        <v>35.68</v>
      </c>
      <c r="AA34" s="10">
        <v>36.5</v>
      </c>
      <c r="AB34" s="95">
        <v>1487200</v>
      </c>
      <c r="AC34" s="10">
        <v>36.22</v>
      </c>
      <c r="AD34" s="2">
        <f t="shared" si="0"/>
        <v>1.1899999999999977</v>
      </c>
      <c r="AE34" s="138">
        <f t="shared" si="1"/>
        <v>1.5988779803646658E-2</v>
      </c>
    </row>
    <row r="35" spans="1:31" x14ac:dyDescent="0.25">
      <c r="W35" s="133">
        <v>42485</v>
      </c>
      <c r="X35" s="10">
        <v>36.39</v>
      </c>
      <c r="Y35" s="10">
        <v>36.479999999999997</v>
      </c>
      <c r="Z35" s="10">
        <v>35.799999999999997</v>
      </c>
      <c r="AA35" s="10">
        <v>35.93</v>
      </c>
      <c r="AB35" s="95">
        <v>817100</v>
      </c>
      <c r="AC35" s="10">
        <v>35.65</v>
      </c>
      <c r="AD35" s="2">
        <f t="shared" si="0"/>
        <v>0.67999999999999972</v>
      </c>
      <c r="AE35" s="138">
        <f t="shared" si="1"/>
        <v>-1.8176810795924037E-2</v>
      </c>
    </row>
    <row r="36" spans="1:31" x14ac:dyDescent="0.25">
      <c r="L36" t="s">
        <v>281</v>
      </c>
      <c r="M36" s="2">
        <f>M47+K47-F47</f>
        <v>529.88000000000284</v>
      </c>
      <c r="W36" s="133">
        <v>42482</v>
      </c>
      <c r="X36" s="10">
        <v>35.79</v>
      </c>
      <c r="Y36" s="10">
        <v>36.65</v>
      </c>
      <c r="Z36" s="10">
        <v>35.700000000000003</v>
      </c>
      <c r="AA36" s="10">
        <v>36.590000000000003</v>
      </c>
      <c r="AB36" s="95">
        <v>871400</v>
      </c>
      <c r="AC36" s="10">
        <v>36.31</v>
      </c>
      <c r="AD36" s="2">
        <f t="shared" si="0"/>
        <v>0.94999999999999574</v>
      </c>
      <c r="AE36" s="138">
        <f t="shared" si="1"/>
        <v>2.4837708156929317E-2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19" t="s">
        <v>5</v>
      </c>
      <c r="E37" s="421" t="s">
        <v>95</v>
      </c>
      <c r="F37" s="419" t="s">
        <v>60</v>
      </c>
      <c r="G37" s="419" t="s">
        <v>3</v>
      </c>
      <c r="H37" s="419" t="s">
        <v>6</v>
      </c>
      <c r="I37" s="419" t="s">
        <v>7</v>
      </c>
      <c r="J37" s="419" t="s">
        <v>96</v>
      </c>
      <c r="K37" s="419" t="s">
        <v>61</v>
      </c>
      <c r="L37" s="419" t="s">
        <v>77</v>
      </c>
      <c r="M37" s="419" t="s">
        <v>38</v>
      </c>
      <c r="W37" s="133">
        <v>42481</v>
      </c>
      <c r="X37" s="10">
        <v>35.42</v>
      </c>
      <c r="Y37" s="10">
        <v>36.049999999999997</v>
      </c>
      <c r="Z37" s="10">
        <v>35.36</v>
      </c>
      <c r="AA37" s="10">
        <v>35.71</v>
      </c>
      <c r="AB37" s="95">
        <v>979800</v>
      </c>
      <c r="AC37" s="10">
        <v>35.43</v>
      </c>
      <c r="AD37" s="2">
        <f t="shared" si="0"/>
        <v>0.68999999999999773</v>
      </c>
      <c r="AE37" s="138">
        <f t="shared" si="1"/>
        <v>6.8201193520887049E-3</v>
      </c>
    </row>
    <row r="38" spans="1:31" x14ac:dyDescent="0.25">
      <c r="A38" s="422" t="s">
        <v>39</v>
      </c>
      <c r="B38" s="412">
        <v>42179</v>
      </c>
      <c r="C38" s="413">
        <v>10</v>
      </c>
      <c r="D38" s="414">
        <v>37.799999999999997</v>
      </c>
      <c r="E38" s="414">
        <v>0</v>
      </c>
      <c r="F38" s="414">
        <f t="shared" ref="F38:F45" si="4">C38*D38</f>
        <v>378</v>
      </c>
      <c r="G38" s="412">
        <v>42310</v>
      </c>
      <c r="H38" s="417">
        <v>170</v>
      </c>
      <c r="I38" s="414">
        <v>30.28</v>
      </c>
      <c r="J38" s="414">
        <v>7.04</v>
      </c>
      <c r="K38" s="413">
        <f>H38*I38-J38</f>
        <v>5140.5600000000004</v>
      </c>
      <c r="L38" s="412">
        <v>42250</v>
      </c>
      <c r="M38" s="414">
        <v>20.8</v>
      </c>
      <c r="W38" s="133">
        <v>42480</v>
      </c>
      <c r="X38" s="10">
        <v>35.54</v>
      </c>
      <c r="Y38" s="10">
        <v>35.74</v>
      </c>
      <c r="Z38" s="10">
        <v>35.200000000000003</v>
      </c>
      <c r="AA38" s="10">
        <v>35.46</v>
      </c>
      <c r="AB38" s="95">
        <v>417700</v>
      </c>
      <c r="AC38" s="10">
        <v>35.19</v>
      </c>
      <c r="AD38" s="2">
        <f t="shared" si="0"/>
        <v>0.53999999999999915</v>
      </c>
      <c r="AE38" s="138">
        <f t="shared" si="1"/>
        <v>-5.6802044873627278E-4</v>
      </c>
    </row>
    <row r="39" spans="1:31" x14ac:dyDescent="0.25">
      <c r="A39" s="423" t="s">
        <v>71</v>
      </c>
      <c r="B39" s="412">
        <v>42194</v>
      </c>
      <c r="C39" s="413">
        <v>10</v>
      </c>
      <c r="D39" s="414">
        <v>35.5</v>
      </c>
      <c r="E39" s="414">
        <v>0</v>
      </c>
      <c r="F39" s="414">
        <f t="shared" si="4"/>
        <v>355</v>
      </c>
      <c r="G39" s="412">
        <v>42314</v>
      </c>
      <c r="H39" s="417">
        <v>80</v>
      </c>
      <c r="I39" s="414">
        <v>32.5</v>
      </c>
      <c r="J39" s="414">
        <v>0.05</v>
      </c>
      <c r="K39" s="413">
        <f>H39*I39-J39</f>
        <v>2599.9499999999998</v>
      </c>
      <c r="L39" s="412">
        <v>42345</v>
      </c>
      <c r="M39" s="414">
        <v>23.4</v>
      </c>
      <c r="W39" s="133">
        <v>42479</v>
      </c>
      <c r="X39" s="10">
        <v>35.049999999999997</v>
      </c>
      <c r="Y39" s="10">
        <v>35.64</v>
      </c>
      <c r="Z39" s="10">
        <v>34.79</v>
      </c>
      <c r="AA39" s="10">
        <v>35.49</v>
      </c>
      <c r="AB39" s="95">
        <v>571300</v>
      </c>
      <c r="AC39" s="10">
        <v>35.21</v>
      </c>
      <c r="AD39" s="2">
        <f t="shared" si="0"/>
        <v>0.85000000000000142</v>
      </c>
      <c r="AE39" s="138">
        <f t="shared" si="1"/>
        <v>2.2951772225450195E-2</v>
      </c>
    </row>
    <row r="40" spans="1:31" x14ac:dyDescent="0.25">
      <c r="A40" s="413"/>
      <c r="B40" s="412">
        <v>42230</v>
      </c>
      <c r="C40" s="413">
        <v>20</v>
      </c>
      <c r="D40" s="414">
        <v>32.9</v>
      </c>
      <c r="E40" s="414">
        <v>0</v>
      </c>
      <c r="F40" s="414">
        <f t="shared" si="4"/>
        <v>658</v>
      </c>
      <c r="G40" s="412">
        <v>42010</v>
      </c>
      <c r="H40" s="417">
        <v>40</v>
      </c>
      <c r="I40" s="413">
        <v>28.92</v>
      </c>
      <c r="J40" s="414">
        <v>0.02</v>
      </c>
      <c r="K40" s="413">
        <f>H40*I40-J40</f>
        <v>1156.7800000000002</v>
      </c>
      <c r="L40" s="413"/>
      <c r="M40" s="413"/>
      <c r="W40" s="133">
        <v>42478</v>
      </c>
      <c r="X40" s="10">
        <v>34.64</v>
      </c>
      <c r="Y40" s="10">
        <v>35.130000000000003</v>
      </c>
      <c r="Z40" s="10">
        <v>34.520000000000003</v>
      </c>
      <c r="AA40" s="10">
        <v>34.69</v>
      </c>
      <c r="AB40" s="95">
        <v>913600</v>
      </c>
      <c r="AC40" s="10">
        <v>34.42</v>
      </c>
      <c r="AD40" s="2">
        <f t="shared" si="0"/>
        <v>0.60999999999999943</v>
      </c>
      <c r="AE40" s="138">
        <f t="shared" si="1"/>
        <v>-7.4971164936562529E-3</v>
      </c>
    </row>
    <row r="41" spans="1:31" x14ac:dyDescent="0.25">
      <c r="A41" s="413"/>
      <c r="B41" s="412">
        <v>42240</v>
      </c>
      <c r="C41" s="413">
        <v>40</v>
      </c>
      <c r="D41" s="414">
        <v>32.4</v>
      </c>
      <c r="E41" s="414">
        <v>0</v>
      </c>
      <c r="F41" s="414">
        <f t="shared" si="4"/>
        <v>1296</v>
      </c>
      <c r="G41" s="412">
        <v>42404</v>
      </c>
      <c r="H41" s="417">
        <v>90</v>
      </c>
      <c r="I41" s="414">
        <v>28.55</v>
      </c>
      <c r="J41" s="414">
        <v>0.05</v>
      </c>
      <c r="K41" s="413">
        <f>H41*I41-J41</f>
        <v>2569.4499999999998</v>
      </c>
      <c r="L41" s="413"/>
      <c r="M41" s="413"/>
      <c r="W41" s="133">
        <v>42475</v>
      </c>
      <c r="X41" s="10">
        <v>34.549999999999997</v>
      </c>
      <c r="Y41" s="10">
        <v>35.07</v>
      </c>
      <c r="Z41" s="10">
        <v>34.479999999999997</v>
      </c>
      <c r="AA41" s="10">
        <v>34.950000000000003</v>
      </c>
      <c r="AB41" s="95">
        <v>565600</v>
      </c>
      <c r="AC41" s="10">
        <v>34.68</v>
      </c>
      <c r="AD41" s="2">
        <f t="shared" si="0"/>
        <v>0.59000000000000341</v>
      </c>
      <c r="AE41" s="138">
        <f t="shared" si="1"/>
        <v>9.3131548311990997E-3</v>
      </c>
    </row>
    <row r="42" spans="1:31" ht="20.25" thickBot="1" x14ac:dyDescent="0.35">
      <c r="A42" s="413"/>
      <c r="B42" s="412">
        <v>42275</v>
      </c>
      <c r="C42" s="413">
        <v>90</v>
      </c>
      <c r="D42" s="414">
        <v>29.2</v>
      </c>
      <c r="E42" s="414">
        <v>0</v>
      </c>
      <c r="F42" s="414">
        <f t="shared" si="4"/>
        <v>2628</v>
      </c>
      <c r="G42" s="412">
        <v>42412</v>
      </c>
      <c r="H42" s="417">
        <v>90</v>
      </c>
      <c r="I42" s="414">
        <v>29.55</v>
      </c>
      <c r="J42" s="414">
        <v>0.06</v>
      </c>
      <c r="K42" s="413">
        <f>H42*I42-J42</f>
        <v>2659.44</v>
      </c>
      <c r="L42" s="413"/>
      <c r="M42" s="413"/>
      <c r="O42" s="450" t="s">
        <v>78</v>
      </c>
      <c r="P42" s="450"/>
      <c r="T42" s="91" t="s">
        <v>114</v>
      </c>
      <c r="W42" s="133">
        <v>42474</v>
      </c>
      <c r="X42" s="10">
        <v>35</v>
      </c>
      <c r="Y42" s="10">
        <v>35</v>
      </c>
      <c r="Z42" s="10">
        <v>34.479999999999997</v>
      </c>
      <c r="AA42" s="10">
        <v>34.630000000000003</v>
      </c>
      <c r="AB42" s="95">
        <v>589600</v>
      </c>
      <c r="AC42" s="10">
        <v>34.36</v>
      </c>
      <c r="AD42" s="2">
        <f t="shared" si="0"/>
        <v>0.52000000000000313</v>
      </c>
      <c r="AE42" s="138">
        <f t="shared" si="1"/>
        <v>-3.7692084662221959E-3</v>
      </c>
    </row>
    <row r="43" spans="1:31" ht="15.75" thickTop="1" x14ac:dyDescent="0.25">
      <c r="A43" s="413"/>
      <c r="B43" s="412">
        <v>42298</v>
      </c>
      <c r="C43" s="413">
        <v>170</v>
      </c>
      <c r="D43" s="414">
        <v>28.4</v>
      </c>
      <c r="E43" s="414">
        <v>0</v>
      </c>
      <c r="F43" s="414">
        <f t="shared" si="4"/>
        <v>4828</v>
      </c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36.783999999999999</v>
      </c>
      <c r="T43" s="189" t="s">
        <v>99</v>
      </c>
      <c r="U43" s="189">
        <v>34.380000000000003</v>
      </c>
      <c r="W43" s="133">
        <v>42473</v>
      </c>
      <c r="X43" s="10">
        <v>34.28</v>
      </c>
      <c r="Y43" s="10">
        <v>34.79</v>
      </c>
      <c r="Z43" s="10">
        <v>33.94</v>
      </c>
      <c r="AA43" s="10">
        <v>34.76</v>
      </c>
      <c r="AB43" s="95">
        <v>804500</v>
      </c>
      <c r="AC43" s="10">
        <v>34.49</v>
      </c>
      <c r="AD43" s="2">
        <f t="shared" si="0"/>
        <v>0.85000000000000142</v>
      </c>
      <c r="AE43" s="138">
        <f t="shared" si="1"/>
        <v>2.5572405590246872E-2</v>
      </c>
    </row>
    <row r="44" spans="1:31" x14ac:dyDescent="0.25">
      <c r="A44" s="413"/>
      <c r="B44" s="412">
        <v>42360</v>
      </c>
      <c r="C44" s="413">
        <v>40</v>
      </c>
      <c r="D44" s="414">
        <v>27.25</v>
      </c>
      <c r="E44" s="414">
        <v>0</v>
      </c>
      <c r="F44" s="414">
        <f t="shared" si="4"/>
        <v>1090</v>
      </c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5">O44*$Q$4</f>
        <v>36.449599999999997</v>
      </c>
      <c r="T44" s="189" t="s">
        <v>100</v>
      </c>
      <c r="U44" s="189">
        <v>33.96</v>
      </c>
      <c r="W44" s="133">
        <v>42472</v>
      </c>
      <c r="X44" s="10">
        <v>33.78</v>
      </c>
      <c r="Y44" s="10">
        <v>34.090000000000003</v>
      </c>
      <c r="Z44" s="10">
        <v>33.36</v>
      </c>
      <c r="AA44" s="10">
        <v>33.89</v>
      </c>
      <c r="AB44" s="95">
        <v>583800</v>
      </c>
      <c r="AC44" s="10">
        <v>33.630000000000003</v>
      </c>
      <c r="AD44" s="2">
        <f t="shared" si="0"/>
        <v>0.73000000000000398</v>
      </c>
      <c r="AE44" s="138">
        <f t="shared" si="1"/>
        <v>1.112447384245363E-2</v>
      </c>
    </row>
    <row r="45" spans="1:31" x14ac:dyDescent="0.25">
      <c r="A45" s="413"/>
      <c r="B45" s="412">
        <v>42376</v>
      </c>
      <c r="C45" s="413">
        <v>90</v>
      </c>
      <c r="D45" s="414">
        <v>26.75</v>
      </c>
      <c r="E45" s="414">
        <v>0</v>
      </c>
      <c r="F45" s="414">
        <f t="shared" si="4"/>
        <v>2407.5</v>
      </c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5"/>
        <v>36.115200000000002</v>
      </c>
      <c r="T45" s="189" t="s">
        <v>101</v>
      </c>
      <c r="U45" s="189" t="s">
        <v>450</v>
      </c>
      <c r="W45" s="133">
        <v>42471</v>
      </c>
      <c r="X45" s="10">
        <v>33.46</v>
      </c>
      <c r="Y45" s="10">
        <v>33.92</v>
      </c>
      <c r="Z45" s="10">
        <v>33.42</v>
      </c>
      <c r="AA45" s="10">
        <v>33.520000000000003</v>
      </c>
      <c r="AB45" s="95">
        <v>494600</v>
      </c>
      <c r="AC45" s="10">
        <v>33.26</v>
      </c>
      <c r="AD45" s="2">
        <f t="shared" si="0"/>
        <v>0.5</v>
      </c>
      <c r="AE45" s="138">
        <f t="shared" si="1"/>
        <v>1.1557177615571623E-2</v>
      </c>
    </row>
    <row r="46" spans="1:3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5"/>
        <v>35.780799999999999</v>
      </c>
      <c r="Q46" s="2"/>
      <c r="T46" s="189" t="s">
        <v>102</v>
      </c>
      <c r="U46" s="189" t="s">
        <v>451</v>
      </c>
      <c r="W46" s="133">
        <v>42468</v>
      </c>
      <c r="X46" s="10">
        <v>33.14</v>
      </c>
      <c r="Y46" s="10">
        <v>33.96</v>
      </c>
      <c r="Z46" s="10">
        <v>32.799999999999997</v>
      </c>
      <c r="AA46" s="10">
        <v>33.14</v>
      </c>
      <c r="AB46" s="95">
        <v>530700</v>
      </c>
      <c r="AC46" s="10">
        <v>32.880000000000003</v>
      </c>
      <c r="AD46" s="2">
        <f t="shared" si="0"/>
        <v>1.1600000000000037</v>
      </c>
      <c r="AE46" s="138">
        <f t="shared" si="1"/>
        <v>1.6697588126159513E-2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35.446399999999997</v>
      </c>
      <c r="Q47" s="2"/>
      <c r="T47" s="189" t="s">
        <v>103</v>
      </c>
      <c r="U47" s="189">
        <v>35.14</v>
      </c>
      <c r="W47" s="133">
        <v>42467</v>
      </c>
      <c r="X47" s="10">
        <v>33.15</v>
      </c>
      <c r="Y47" s="10">
        <v>33.200000000000003</v>
      </c>
      <c r="Z47" s="10">
        <v>32.35</v>
      </c>
      <c r="AA47" s="10">
        <v>32.590000000000003</v>
      </c>
      <c r="AB47" s="95">
        <v>725700</v>
      </c>
      <c r="AC47" s="10">
        <v>32.340000000000003</v>
      </c>
      <c r="AD47" s="2">
        <f t="shared" si="0"/>
        <v>0.85000000000000142</v>
      </c>
      <c r="AE47" s="138">
        <f t="shared" si="1"/>
        <v>-2.2665457842248382E-2</v>
      </c>
    </row>
    <row r="48" spans="1:31" x14ac:dyDescent="0.25">
      <c r="A48" s="413"/>
      <c r="B48" s="413"/>
      <c r="C48" s="413"/>
      <c r="D48" s="413"/>
      <c r="E48" s="414"/>
      <c r="F48" s="413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5"/>
        <v>35.112000000000002</v>
      </c>
      <c r="Q48" s="2"/>
      <c r="T48" s="189" t="s">
        <v>104</v>
      </c>
      <c r="U48" s="189">
        <v>1.3331299999999999</v>
      </c>
      <c r="W48" s="133">
        <v>42466</v>
      </c>
      <c r="X48" s="10">
        <v>33.25</v>
      </c>
      <c r="Y48" s="10">
        <v>33.409999999999997</v>
      </c>
      <c r="Z48" s="10">
        <v>32.19</v>
      </c>
      <c r="AA48" s="10">
        <v>33.35</v>
      </c>
      <c r="AB48" s="95">
        <v>1050600</v>
      </c>
      <c r="AC48" s="10">
        <v>33.090000000000003</v>
      </c>
      <c r="AD48" s="2">
        <f t="shared" si="0"/>
        <v>1.2199999999999989</v>
      </c>
      <c r="AE48" s="138">
        <f t="shared" si="1"/>
        <v>1.8165304268846771E-3</v>
      </c>
    </row>
    <row r="49" spans="15:31" x14ac:dyDescent="0.25">
      <c r="O49" s="83">
        <v>1.04</v>
      </c>
      <c r="P49" s="83">
        <f t="shared" si="5"/>
        <v>34.7776</v>
      </c>
      <c r="Q49" s="2"/>
      <c r="T49" s="189" t="s">
        <v>124</v>
      </c>
      <c r="U49" s="189" t="s">
        <v>249</v>
      </c>
      <c r="W49" s="133">
        <v>42465</v>
      </c>
      <c r="X49" s="10">
        <v>33.25</v>
      </c>
      <c r="Y49" s="10">
        <v>33.56</v>
      </c>
      <c r="Z49" s="10">
        <v>33.090000000000003</v>
      </c>
      <c r="AA49" s="10">
        <v>33.29</v>
      </c>
      <c r="AB49" s="95">
        <v>740600</v>
      </c>
      <c r="AC49" s="10">
        <v>33.03</v>
      </c>
      <c r="AD49" s="2">
        <f t="shared" si="0"/>
        <v>0.46999999999999886</v>
      </c>
      <c r="AE49" s="138">
        <f t="shared" si="1"/>
        <v>-7.5120192307692735E-3</v>
      </c>
    </row>
    <row r="50" spans="15:31" x14ac:dyDescent="0.25">
      <c r="O50" s="83">
        <v>1.03</v>
      </c>
      <c r="P50" s="83">
        <f t="shared" si="5"/>
        <v>34.443199999999997</v>
      </c>
      <c r="Q50" s="2"/>
      <c r="T50" s="189"/>
      <c r="U50" s="189"/>
      <c r="W50" s="133">
        <v>42464</v>
      </c>
      <c r="X50" s="10">
        <v>33.630000000000003</v>
      </c>
      <c r="Y50" s="10">
        <v>33.840000000000003</v>
      </c>
      <c r="Z50" s="10">
        <v>33.06</v>
      </c>
      <c r="AA50" s="10">
        <v>33.54</v>
      </c>
      <c r="AB50" s="95">
        <v>868500</v>
      </c>
      <c r="AC50" s="10">
        <v>33.28</v>
      </c>
      <c r="AD50" s="2">
        <f t="shared" si="0"/>
        <v>0.78000000000000114</v>
      </c>
      <c r="AE50" s="138">
        <f t="shared" si="1"/>
        <v>-3.8910505836574627E-3</v>
      </c>
    </row>
    <row r="51" spans="15:31" x14ac:dyDescent="0.25">
      <c r="O51" s="83">
        <v>1.02</v>
      </c>
      <c r="P51" s="83">
        <f t="shared" si="5"/>
        <v>34.108799999999995</v>
      </c>
      <c r="Q51" s="2"/>
      <c r="T51" s="189" t="s">
        <v>106</v>
      </c>
      <c r="U51" s="189" t="s">
        <v>452</v>
      </c>
      <c r="W51" s="133">
        <v>42461</v>
      </c>
      <c r="X51" s="10">
        <v>33</v>
      </c>
      <c r="Y51" s="10">
        <v>33.75</v>
      </c>
      <c r="Z51" s="10">
        <v>32.71</v>
      </c>
      <c r="AA51" s="10">
        <v>33.67</v>
      </c>
      <c r="AB51" s="95">
        <v>1150900</v>
      </c>
      <c r="AC51" s="10">
        <v>33.409999999999997</v>
      </c>
      <c r="AD51" s="2">
        <f t="shared" si="0"/>
        <v>1.0399999999999991</v>
      </c>
      <c r="AE51" s="138">
        <f t="shared" si="1"/>
        <v>5.4167920553715998E-3</v>
      </c>
    </row>
    <row r="52" spans="15:31" x14ac:dyDescent="0.25">
      <c r="O52" s="83">
        <v>1.01</v>
      </c>
      <c r="P52" s="83">
        <f t="shared" si="5"/>
        <v>33.7744</v>
      </c>
      <c r="Q52" s="2"/>
      <c r="T52" s="189" t="s">
        <v>107</v>
      </c>
      <c r="U52" s="189" t="s">
        <v>327</v>
      </c>
      <c r="W52" s="133">
        <v>42460</v>
      </c>
      <c r="X52" s="10">
        <v>33.380000000000003</v>
      </c>
      <c r="Y52" s="10">
        <v>33.64</v>
      </c>
      <c r="Z52" s="10">
        <v>33.19</v>
      </c>
      <c r="AA52" s="10">
        <v>33.49</v>
      </c>
      <c r="AB52" s="95">
        <v>1133600</v>
      </c>
      <c r="AC52" s="10">
        <v>33.229999999999997</v>
      </c>
      <c r="AD52" s="2">
        <f t="shared" si="0"/>
        <v>0.45000000000000284</v>
      </c>
      <c r="AE52" s="138">
        <f t="shared" si="1"/>
        <v>5.4462934947050456E-3</v>
      </c>
    </row>
    <row r="53" spans="15:31" x14ac:dyDescent="0.25">
      <c r="O53" s="83">
        <v>1</v>
      </c>
      <c r="P53" s="83">
        <f t="shared" si="5"/>
        <v>33.44</v>
      </c>
      <c r="Q53" s="2"/>
      <c r="T53" s="189" t="s">
        <v>108</v>
      </c>
      <c r="U53" s="190">
        <v>247816</v>
      </c>
      <c r="W53" s="133">
        <v>42459</v>
      </c>
      <c r="X53" s="10">
        <v>33.17</v>
      </c>
      <c r="Y53" s="10">
        <v>33.479999999999997</v>
      </c>
      <c r="Z53" s="10">
        <v>33.07</v>
      </c>
      <c r="AA53" s="10">
        <v>33.31</v>
      </c>
      <c r="AB53" s="95">
        <v>687700</v>
      </c>
      <c r="AC53" s="10">
        <v>33.049999999999997</v>
      </c>
      <c r="AD53" s="2">
        <f t="shared" si="0"/>
        <v>0.40999999999999659</v>
      </c>
      <c r="AE53" s="138">
        <f t="shared" si="1"/>
        <v>1.3182096873084026E-2</v>
      </c>
    </row>
    <row r="54" spans="15:31" x14ac:dyDescent="0.25">
      <c r="O54" s="83">
        <v>0.99</v>
      </c>
      <c r="P54" s="83">
        <f t="shared" si="5"/>
        <v>33.105599999999995</v>
      </c>
      <c r="Q54" s="2"/>
      <c r="T54" s="189" t="s">
        <v>111</v>
      </c>
      <c r="U54" s="190">
        <v>794875</v>
      </c>
      <c r="W54" s="133">
        <v>42458</v>
      </c>
      <c r="X54" s="10">
        <v>32.07</v>
      </c>
      <c r="Y54" s="10">
        <v>33</v>
      </c>
      <c r="Z54" s="10">
        <v>31.98</v>
      </c>
      <c r="AA54" s="10">
        <v>32.869999999999997</v>
      </c>
      <c r="AB54" s="95">
        <v>761100</v>
      </c>
      <c r="AC54" s="10">
        <v>32.619999999999997</v>
      </c>
      <c r="AD54" s="2">
        <f t="shared" si="0"/>
        <v>1.0199999999999996</v>
      </c>
      <c r="AE54" s="138">
        <f t="shared" si="1"/>
        <v>1.8738288569643879E-2</v>
      </c>
    </row>
    <row r="55" spans="15:31" x14ac:dyDescent="0.25">
      <c r="O55" s="83">
        <v>0.98</v>
      </c>
      <c r="P55" s="83">
        <f t="shared" si="5"/>
        <v>32.7712</v>
      </c>
      <c r="Q55" s="2"/>
      <c r="T55" s="189" t="s">
        <v>109</v>
      </c>
      <c r="U55" s="189" t="s">
        <v>453</v>
      </c>
      <c r="W55" s="133">
        <v>42457</v>
      </c>
      <c r="X55" s="10">
        <v>31.96</v>
      </c>
      <c r="Y55" s="10">
        <v>32.36</v>
      </c>
      <c r="Z55" s="10">
        <v>31.82</v>
      </c>
      <c r="AA55" s="10">
        <v>32.270000000000003</v>
      </c>
      <c r="AB55" s="95">
        <v>1370100</v>
      </c>
      <c r="AC55" s="10">
        <v>32.020000000000003</v>
      </c>
      <c r="AD55" s="2">
        <f t="shared" si="0"/>
        <v>0.53999999999999915</v>
      </c>
      <c r="AE55" s="138">
        <f t="shared" si="1"/>
        <v>-1.507228545063044E-2</v>
      </c>
    </row>
    <row r="56" spans="15:31" x14ac:dyDescent="0.25">
      <c r="O56" s="83">
        <v>0.97</v>
      </c>
      <c r="P56" s="83">
        <f t="shared" si="5"/>
        <v>32.436799999999998</v>
      </c>
      <c r="Q56" s="2"/>
      <c r="T56" s="189" t="s">
        <v>112</v>
      </c>
      <c r="U56" s="189">
        <v>22.3</v>
      </c>
      <c r="W56" s="133">
        <v>42453</v>
      </c>
      <c r="X56" s="10">
        <v>32.24</v>
      </c>
      <c r="Y56" s="10">
        <v>32.78</v>
      </c>
      <c r="Z56" s="10">
        <v>31.72</v>
      </c>
      <c r="AA56" s="10">
        <v>32.76</v>
      </c>
      <c r="AB56" s="95">
        <v>829000</v>
      </c>
      <c r="AC56" s="10">
        <v>32.51</v>
      </c>
      <c r="AD56" s="2">
        <f t="shared" si="0"/>
        <v>1.0600000000000023</v>
      </c>
      <c r="AE56" s="138">
        <f t="shared" si="1"/>
        <v>4.9459041731065856E-3</v>
      </c>
    </row>
    <row r="57" spans="15:31" x14ac:dyDescent="0.25">
      <c r="O57" s="83">
        <v>0.96</v>
      </c>
      <c r="P57" s="83">
        <f t="shared" si="5"/>
        <v>32.102399999999996</v>
      </c>
      <c r="Q57" s="2"/>
      <c r="T57" s="189" t="s">
        <v>113</v>
      </c>
      <c r="U57" s="189">
        <v>1.53</v>
      </c>
      <c r="W57" s="133">
        <v>42452</v>
      </c>
      <c r="X57" s="10">
        <v>33.4</v>
      </c>
      <c r="Y57" s="10">
        <v>33.47</v>
      </c>
      <c r="Z57" s="10">
        <v>32.520000000000003</v>
      </c>
      <c r="AA57" s="10">
        <v>32.6</v>
      </c>
      <c r="AB57" s="95">
        <v>698400</v>
      </c>
      <c r="AC57" s="10">
        <v>32.35</v>
      </c>
      <c r="AD57" s="2">
        <f t="shared" si="0"/>
        <v>0.94999999999999574</v>
      </c>
      <c r="AE57" s="138">
        <f t="shared" si="1"/>
        <v>-2.3838261919130965E-2</v>
      </c>
    </row>
    <row r="58" spans="15:31" x14ac:dyDescent="0.25">
      <c r="O58" s="83">
        <v>0.95</v>
      </c>
      <c r="P58" s="83">
        <f t="shared" si="5"/>
        <v>31.767999999999997</v>
      </c>
      <c r="Q58" s="2"/>
      <c r="T58" s="189" t="s">
        <v>110</v>
      </c>
      <c r="U58" s="189" t="s">
        <v>454</v>
      </c>
      <c r="W58" s="133">
        <v>42451</v>
      </c>
      <c r="X58" s="10">
        <v>32.979999999999997</v>
      </c>
      <c r="Y58" s="10">
        <v>33.619999999999997</v>
      </c>
      <c r="Z58" s="10">
        <v>32.770000000000003</v>
      </c>
      <c r="AA58" s="10">
        <v>33.4</v>
      </c>
      <c r="AB58" s="95">
        <v>995400</v>
      </c>
      <c r="AC58" s="10">
        <v>33.14</v>
      </c>
      <c r="AD58" s="2">
        <f t="shared" si="0"/>
        <v>0.84999999999999432</v>
      </c>
      <c r="AE58" s="138">
        <f t="shared" si="1"/>
        <v>5.1562026084319701E-3</v>
      </c>
    </row>
    <row r="59" spans="15:31" x14ac:dyDescent="0.25">
      <c r="O59" s="83">
        <v>0.94</v>
      </c>
      <c r="P59" s="83">
        <f t="shared" si="5"/>
        <v>31.433599999999995</v>
      </c>
      <c r="W59" s="133">
        <v>42450</v>
      </c>
      <c r="X59" s="10">
        <v>33.39</v>
      </c>
      <c r="Y59" s="10">
        <v>33.57</v>
      </c>
      <c r="Z59" s="10">
        <v>33.1</v>
      </c>
      <c r="AA59" s="10">
        <v>33.229999999999997</v>
      </c>
      <c r="AB59" s="95">
        <v>992700</v>
      </c>
      <c r="AC59" s="10">
        <v>32.97</v>
      </c>
      <c r="AD59" s="2">
        <f t="shared" si="0"/>
        <v>0.46999999999999886</v>
      </c>
      <c r="AE59" s="138">
        <f t="shared" si="1"/>
        <v>-6.3291139240506666E-3</v>
      </c>
    </row>
    <row r="60" spans="15:31" x14ac:dyDescent="0.25">
      <c r="O60" s="83">
        <v>0.93</v>
      </c>
      <c r="P60" s="83">
        <f t="shared" si="5"/>
        <v>31.0992</v>
      </c>
      <c r="W60" s="133">
        <v>42447</v>
      </c>
      <c r="X60" s="10">
        <v>33.08</v>
      </c>
      <c r="Y60" s="10">
        <v>33.520000000000003</v>
      </c>
      <c r="Z60" s="10">
        <v>32.85</v>
      </c>
      <c r="AA60" s="10">
        <v>33.44</v>
      </c>
      <c r="AB60" s="95">
        <v>1788700</v>
      </c>
      <c r="AC60" s="10">
        <v>33.18</v>
      </c>
      <c r="AD60" s="2">
        <f t="shared" si="0"/>
        <v>0.67000000000000171</v>
      </c>
      <c r="AE60" s="138">
        <f t="shared" si="1"/>
        <v>1.3439218081856996E-2</v>
      </c>
    </row>
    <row r="61" spans="15:31" x14ac:dyDescent="0.25">
      <c r="O61" s="83">
        <v>0.92</v>
      </c>
      <c r="P61" s="83">
        <f t="shared" si="5"/>
        <v>30.764799999999997</v>
      </c>
      <c r="W61" s="133">
        <v>42446</v>
      </c>
      <c r="X61" s="10">
        <v>31.42</v>
      </c>
      <c r="Y61" s="10">
        <v>33.229999999999997</v>
      </c>
      <c r="Z61" s="10">
        <v>31.35</v>
      </c>
      <c r="AA61" s="10">
        <v>33</v>
      </c>
      <c r="AB61" s="95">
        <v>1284900</v>
      </c>
      <c r="AC61" s="10">
        <v>32.74</v>
      </c>
      <c r="AD61" s="2">
        <f t="shared" si="0"/>
        <v>1.8799999999999955</v>
      </c>
      <c r="AE61" s="138">
        <f t="shared" si="1"/>
        <v>5.1380860629415492E-2</v>
      </c>
    </row>
    <row r="62" spans="15:31" x14ac:dyDescent="0.25">
      <c r="O62" s="83">
        <v>0.91</v>
      </c>
      <c r="P62" s="83">
        <f t="shared" si="5"/>
        <v>30.430399999999999</v>
      </c>
      <c r="W62" s="133">
        <v>42445</v>
      </c>
      <c r="X62" s="10">
        <v>30.43</v>
      </c>
      <c r="Y62" s="10">
        <v>31.42</v>
      </c>
      <c r="Z62" s="10">
        <v>30.43</v>
      </c>
      <c r="AA62" s="10">
        <v>31.38</v>
      </c>
      <c r="AB62" s="95">
        <v>561700</v>
      </c>
      <c r="AC62" s="10">
        <v>31.14</v>
      </c>
      <c r="AD62" s="2">
        <f t="shared" si="0"/>
        <v>0.99000000000000199</v>
      </c>
      <c r="AE62" s="138">
        <f t="shared" si="1"/>
        <v>2.9081295439524091E-2</v>
      </c>
    </row>
    <row r="63" spans="15:31" x14ac:dyDescent="0.25">
      <c r="O63" s="83">
        <v>0.9</v>
      </c>
      <c r="P63" s="83">
        <f t="shared" si="5"/>
        <v>30.096</v>
      </c>
      <c r="W63" s="133">
        <v>42444</v>
      </c>
      <c r="X63" s="10">
        <v>30.77</v>
      </c>
      <c r="Y63" s="10">
        <v>30.79</v>
      </c>
      <c r="Z63" s="10">
        <v>30.14</v>
      </c>
      <c r="AA63" s="10">
        <v>30.5</v>
      </c>
      <c r="AB63" s="95">
        <v>731800</v>
      </c>
      <c r="AC63" s="10">
        <v>30.26</v>
      </c>
      <c r="AD63" s="2">
        <f t="shared" si="0"/>
        <v>0.64999999999999858</v>
      </c>
      <c r="AE63" s="138">
        <f t="shared" si="1"/>
        <v>-2.2925411688730968E-2</v>
      </c>
    </row>
    <row r="64" spans="15:31" x14ac:dyDescent="0.25">
      <c r="W64" s="133">
        <v>42443</v>
      </c>
      <c r="X64" s="10">
        <v>31.12</v>
      </c>
      <c r="Y64" s="10">
        <v>31.51</v>
      </c>
      <c r="Z64" s="10">
        <v>30.97</v>
      </c>
      <c r="AA64" s="10">
        <v>31.21</v>
      </c>
      <c r="AB64" s="95">
        <v>747700</v>
      </c>
      <c r="AC64" s="10">
        <v>30.97</v>
      </c>
      <c r="AD64" s="2">
        <f t="shared" si="0"/>
        <v>0.5400000000000027</v>
      </c>
      <c r="AE64" s="138">
        <f t="shared" si="1"/>
        <v>-3.5392535392535507E-3</v>
      </c>
    </row>
    <row r="65" spans="23:31" x14ac:dyDescent="0.25">
      <c r="W65" s="133">
        <v>42440</v>
      </c>
      <c r="X65" s="10">
        <v>30.69</v>
      </c>
      <c r="Y65" s="10">
        <v>31.37</v>
      </c>
      <c r="Z65" s="10">
        <v>30.67</v>
      </c>
      <c r="AA65" s="10">
        <v>31.32</v>
      </c>
      <c r="AB65" s="95">
        <v>455300</v>
      </c>
      <c r="AC65" s="10">
        <v>31.08</v>
      </c>
      <c r="AD65" s="2">
        <f t="shared" si="0"/>
        <v>0.69999999999999929</v>
      </c>
      <c r="AE65" s="138">
        <f t="shared" si="1"/>
        <v>2.9139072847682135E-2</v>
      </c>
    </row>
    <row r="66" spans="23:31" x14ac:dyDescent="0.25">
      <c r="W66" s="133">
        <v>42439</v>
      </c>
      <c r="X66" s="10">
        <v>30.51</v>
      </c>
      <c r="Y66" s="10">
        <v>30.66</v>
      </c>
      <c r="Z66" s="10">
        <v>29.87</v>
      </c>
      <c r="AA66" s="10">
        <v>30.44</v>
      </c>
      <c r="AB66" s="95">
        <v>692300</v>
      </c>
      <c r="AC66" s="10">
        <v>30.2</v>
      </c>
      <c r="AD66" s="2">
        <f t="shared" si="0"/>
        <v>0.78999999999999915</v>
      </c>
      <c r="AE66" s="138">
        <f t="shared" si="1"/>
        <v>-3.3101621979481077E-4</v>
      </c>
    </row>
    <row r="67" spans="23:31" x14ac:dyDescent="0.25">
      <c r="W67" s="133">
        <v>42438</v>
      </c>
      <c r="X67" s="10">
        <v>30.78</v>
      </c>
      <c r="Y67" s="10">
        <v>30.95</v>
      </c>
      <c r="Z67" s="10">
        <v>30.26</v>
      </c>
      <c r="AA67" s="10">
        <v>30.45</v>
      </c>
      <c r="AB67" s="95">
        <v>754300</v>
      </c>
      <c r="AC67" s="10">
        <v>30.21</v>
      </c>
      <c r="AD67" s="2">
        <f>Y67-Z67</f>
        <v>0.68999999999999773</v>
      </c>
      <c r="AE67" s="138">
        <f>AC67/AC68-1</f>
        <v>-6.5767839526471583E-3</v>
      </c>
    </row>
    <row r="68" spans="23:31" x14ac:dyDescent="0.25">
      <c r="W68" s="133">
        <v>42437</v>
      </c>
      <c r="X68" s="10">
        <v>31.63</v>
      </c>
      <c r="Y68" s="10">
        <v>31.75</v>
      </c>
      <c r="Z68" s="10">
        <v>30.58</v>
      </c>
      <c r="AA68" s="10">
        <v>30.65</v>
      </c>
      <c r="AB68" s="95">
        <v>805100</v>
      </c>
      <c r="AC68" s="10">
        <v>30.41</v>
      </c>
      <c r="AD68" s="2">
        <f>Y68-Z68</f>
        <v>1.1700000000000017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149</v>
      </c>
      <c r="W2" s="133">
        <v>42530</v>
      </c>
      <c r="X2" s="10">
        <v>101.57</v>
      </c>
      <c r="Y2" s="10">
        <v>102.35</v>
      </c>
      <c r="Z2" s="10">
        <v>101.49</v>
      </c>
      <c r="AA2" s="10">
        <v>102.32</v>
      </c>
      <c r="AB2" s="95">
        <v>3608400</v>
      </c>
      <c r="AC2" s="10">
        <v>102.32</v>
      </c>
      <c r="AD2" s="2">
        <f>Y2-Z2</f>
        <v>0.85999999999999943</v>
      </c>
      <c r="AE2" s="138">
        <f>AC2/AC3-1</f>
        <v>2.4492995003428941E-3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102</v>
      </c>
      <c r="W3" s="133">
        <v>42529</v>
      </c>
      <c r="X3" s="10">
        <v>101.45</v>
      </c>
      <c r="Y3" s="10">
        <v>102.12</v>
      </c>
      <c r="Z3" s="10">
        <v>101.38</v>
      </c>
      <c r="AA3" s="10">
        <v>102.07</v>
      </c>
      <c r="AB3" s="95">
        <v>2566800</v>
      </c>
      <c r="AC3" s="10">
        <v>102.07</v>
      </c>
      <c r="AD3" s="2">
        <f t="shared" ref="AD3:AD66" si="0">Y3-Z3</f>
        <v>0.74000000000000909</v>
      </c>
      <c r="AE3" s="138">
        <f t="shared" ref="AE3:AE66" si="1">AC3/AC4-1</f>
        <v>6.1113849186791303E-3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</v>
      </c>
      <c r="W4" s="133">
        <v>42528</v>
      </c>
      <c r="X4" s="10">
        <v>101.78</v>
      </c>
      <c r="Y4" s="10">
        <v>102.4</v>
      </c>
      <c r="Z4" s="10">
        <v>101.45</v>
      </c>
      <c r="AA4" s="10">
        <v>101.45</v>
      </c>
      <c r="AB4" s="95">
        <v>2538500</v>
      </c>
      <c r="AC4" s="10">
        <v>101.45</v>
      </c>
      <c r="AD4" s="2">
        <f t="shared" si="0"/>
        <v>0.95000000000000284</v>
      </c>
      <c r="AE4" s="138">
        <f t="shared" si="1"/>
        <v>8.8792423046579749E-4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42527</v>
      </c>
      <c r="X5" s="10">
        <v>100.74</v>
      </c>
      <c r="Y5" s="10">
        <v>101.57</v>
      </c>
      <c r="Z5" s="10">
        <v>100.51</v>
      </c>
      <c r="AA5" s="10">
        <v>101.36</v>
      </c>
      <c r="AB5" s="95">
        <v>3769200</v>
      </c>
      <c r="AC5" s="10">
        <v>101.36</v>
      </c>
      <c r="AD5" s="2">
        <f t="shared" si="0"/>
        <v>1.0599999999999881</v>
      </c>
      <c r="AE5" s="138">
        <f t="shared" si="1"/>
        <v>9.260181220750674E-3</v>
      </c>
    </row>
    <row r="6" spans="1:31" x14ac:dyDescent="0.25">
      <c r="O6" s="11" t="s">
        <v>64</v>
      </c>
      <c r="Q6" s="2">
        <f>Q3*Q2</f>
        <v>0</v>
      </c>
      <c r="W6" s="133">
        <v>42524</v>
      </c>
      <c r="X6" s="10">
        <v>100.75</v>
      </c>
      <c r="Y6" s="10">
        <v>100.78</v>
      </c>
      <c r="Z6" s="10">
        <v>99.89</v>
      </c>
      <c r="AA6" s="10">
        <v>100.43</v>
      </c>
      <c r="AB6" s="95">
        <v>2249700</v>
      </c>
      <c r="AC6" s="10">
        <v>100.43</v>
      </c>
      <c r="AD6" s="2">
        <f t="shared" si="0"/>
        <v>0.89000000000000057</v>
      </c>
      <c r="AE6" s="138">
        <f t="shared" si="1"/>
        <v>-3.5717829149717328E-3</v>
      </c>
    </row>
    <row r="7" spans="1:31" ht="15.75" x14ac:dyDescent="0.25">
      <c r="O7" s="11" t="s">
        <v>205</v>
      </c>
      <c r="Q7" s="2">
        <f>Q10+Q8</f>
        <v>114.84999999999991</v>
      </c>
      <c r="R7" s="205"/>
      <c r="W7" s="133">
        <v>42523</v>
      </c>
      <c r="X7" s="10">
        <v>100.25</v>
      </c>
      <c r="Y7" s="10">
        <v>100.81</v>
      </c>
      <c r="Z7" s="10">
        <v>100.07</v>
      </c>
      <c r="AA7" s="10">
        <v>100.79</v>
      </c>
      <c r="AB7" s="95">
        <v>2468500</v>
      </c>
      <c r="AC7" s="10">
        <v>100.79</v>
      </c>
      <c r="AD7" s="2">
        <f t="shared" si="0"/>
        <v>0.74000000000000909</v>
      </c>
      <c r="AE7" s="138">
        <f t="shared" si="1"/>
        <v>4.3846537120080242E-3</v>
      </c>
    </row>
    <row r="8" spans="1:31" x14ac:dyDescent="0.25">
      <c r="O8" s="11" t="s">
        <v>210</v>
      </c>
      <c r="P8" s="34"/>
      <c r="Q8" s="2">
        <f>K18+M18-F18+Q2*Q4</f>
        <v>0</v>
      </c>
      <c r="W8" s="133">
        <v>42522</v>
      </c>
      <c r="X8" s="10">
        <v>100.09</v>
      </c>
      <c r="Y8" s="10">
        <v>100.5</v>
      </c>
      <c r="Z8" s="10">
        <v>98.75</v>
      </c>
      <c r="AA8" s="10">
        <v>100.35</v>
      </c>
      <c r="AB8" s="95">
        <v>2805700</v>
      </c>
      <c r="AC8" s="10">
        <v>100.35</v>
      </c>
      <c r="AD8" s="2">
        <f t="shared" si="0"/>
        <v>1.75</v>
      </c>
      <c r="AE8" s="138">
        <f t="shared" si="1"/>
        <v>-2.2867369258302572E-3</v>
      </c>
    </row>
    <row r="9" spans="1:31" x14ac:dyDescent="0.25">
      <c r="O9" s="11" t="s">
        <v>282</v>
      </c>
      <c r="Q9" s="138">
        <f>IF(Q2=0, 0, Q8/Q6)</f>
        <v>0</v>
      </c>
      <c r="W9" s="133">
        <v>42521</v>
      </c>
      <c r="X9" s="10">
        <v>100.77</v>
      </c>
      <c r="Y9" s="10">
        <v>101.2</v>
      </c>
      <c r="Z9" s="10">
        <v>100.35</v>
      </c>
      <c r="AA9" s="10">
        <v>100.58</v>
      </c>
      <c r="AB9" s="95">
        <v>4873700</v>
      </c>
      <c r="AC9" s="10">
        <v>100.58</v>
      </c>
      <c r="AD9" s="2">
        <f t="shared" si="0"/>
        <v>0.85000000000000853</v>
      </c>
      <c r="AE9" s="138">
        <f t="shared" si="1"/>
        <v>-1.7864231838031763E-3</v>
      </c>
    </row>
    <row r="10" spans="1:31" x14ac:dyDescent="0.25">
      <c r="O10" s="11" t="s">
        <v>281</v>
      </c>
      <c r="P10" s="34"/>
      <c r="Q10" s="2">
        <f>M27</f>
        <v>114.84999999999991</v>
      </c>
      <c r="W10" s="133">
        <v>42517</v>
      </c>
      <c r="X10" s="10">
        <v>100.49</v>
      </c>
      <c r="Y10" s="10">
        <v>100.77</v>
      </c>
      <c r="Z10" s="10">
        <v>100.09</v>
      </c>
      <c r="AA10" s="10">
        <v>100.76</v>
      </c>
      <c r="AB10" s="95">
        <v>2611300</v>
      </c>
      <c r="AC10" s="10">
        <v>100.76</v>
      </c>
      <c r="AD10" s="2">
        <f t="shared" si="0"/>
        <v>0.67999999999999261</v>
      </c>
      <c r="AE10" s="138">
        <f t="shared" si="1"/>
        <v>3.4857085947614941E-3</v>
      </c>
    </row>
    <row r="11" spans="1:31" x14ac:dyDescent="0.25">
      <c r="O11" s="11" t="s">
        <v>197</v>
      </c>
      <c r="P11" s="34"/>
      <c r="Q11" s="138">
        <f>IF(U58="N/A (N/A)", 0, VALUE(TRIM(CLEAN(MID(U58, FIND("(", U58)+1, 5)))))</f>
        <v>2.5999999999999999E-2</v>
      </c>
      <c r="W11" s="133">
        <v>42516</v>
      </c>
      <c r="X11" s="10">
        <v>100.44</v>
      </c>
      <c r="Y11" s="10">
        <v>101</v>
      </c>
      <c r="Z11" s="10">
        <v>100.29</v>
      </c>
      <c r="AA11" s="10">
        <v>100.41</v>
      </c>
      <c r="AB11" s="95">
        <v>2486900</v>
      </c>
      <c r="AC11" s="10">
        <v>100.41</v>
      </c>
      <c r="AD11" s="2">
        <f t="shared" si="0"/>
        <v>0.70999999999999375</v>
      </c>
      <c r="AE11" s="138">
        <f t="shared" si="1"/>
        <v>8.9712918660289631E-4</v>
      </c>
    </row>
    <row r="12" spans="1:31" x14ac:dyDescent="0.25">
      <c r="W12" s="133">
        <v>42515</v>
      </c>
      <c r="X12" s="10">
        <v>100.29</v>
      </c>
      <c r="Y12" s="10">
        <v>100.94</v>
      </c>
      <c r="Z12" s="10">
        <v>100.29</v>
      </c>
      <c r="AA12" s="10">
        <v>100.32</v>
      </c>
      <c r="AB12" s="95">
        <v>2354200</v>
      </c>
      <c r="AC12" s="10">
        <v>100.32</v>
      </c>
      <c r="AD12" s="2">
        <f t="shared" si="0"/>
        <v>0.64999999999999147</v>
      </c>
      <c r="AE12" s="138">
        <f t="shared" si="1"/>
        <v>4.1036933239915196E-3</v>
      </c>
    </row>
    <row r="13" spans="1:31" x14ac:dyDescent="0.25">
      <c r="W13" s="133">
        <v>42514</v>
      </c>
      <c r="X13" s="10">
        <v>99.49</v>
      </c>
      <c r="Y13" s="10">
        <v>100.36</v>
      </c>
      <c r="Z13" s="10">
        <v>99.42</v>
      </c>
      <c r="AA13" s="10">
        <v>99.91</v>
      </c>
      <c r="AB13" s="95">
        <v>2953700</v>
      </c>
      <c r="AC13" s="10">
        <v>99.91</v>
      </c>
      <c r="AD13" s="2">
        <f t="shared" si="0"/>
        <v>0.93999999999999773</v>
      </c>
      <c r="AE13" s="138">
        <f t="shared" si="1"/>
        <v>1.0212335692618701E-2</v>
      </c>
    </row>
    <row r="14" spans="1:31" x14ac:dyDescent="0.25">
      <c r="W14" s="133">
        <v>42513</v>
      </c>
      <c r="X14" s="10">
        <v>98.95</v>
      </c>
      <c r="Y14" s="10">
        <v>99.07</v>
      </c>
      <c r="Z14" s="10">
        <v>98.27</v>
      </c>
      <c r="AA14" s="10">
        <v>98.9</v>
      </c>
      <c r="AB14" s="95">
        <v>2641700</v>
      </c>
      <c r="AC14" s="10">
        <v>98.9</v>
      </c>
      <c r="AD14" s="2">
        <f t="shared" si="0"/>
        <v>0.79999999999999716</v>
      </c>
      <c r="AE14" s="138">
        <f t="shared" si="1"/>
        <v>-2.0181634712410634E-3</v>
      </c>
    </row>
    <row r="15" spans="1:31" x14ac:dyDescent="0.25">
      <c r="W15" s="133">
        <v>42510</v>
      </c>
      <c r="X15" s="10">
        <v>99.15</v>
      </c>
      <c r="Y15" s="10">
        <v>99.89</v>
      </c>
      <c r="Z15" s="10">
        <v>98.67</v>
      </c>
      <c r="AA15" s="10">
        <v>99.1</v>
      </c>
      <c r="AB15" s="95">
        <v>4288800</v>
      </c>
      <c r="AC15" s="10">
        <v>99.1</v>
      </c>
      <c r="AD15" s="2">
        <f t="shared" si="0"/>
        <v>1.2199999999999989</v>
      </c>
      <c r="AE15" s="138">
        <f t="shared" si="1"/>
        <v>5.9892396710992113E-3</v>
      </c>
    </row>
    <row r="16" spans="1:31" x14ac:dyDescent="0.25">
      <c r="W16" s="133">
        <v>42509</v>
      </c>
      <c r="X16" s="10">
        <v>98.67</v>
      </c>
      <c r="Y16" s="10">
        <v>98.94</v>
      </c>
      <c r="Z16" s="10">
        <v>97.94</v>
      </c>
      <c r="AA16" s="10">
        <v>98.51</v>
      </c>
      <c r="AB16" s="95">
        <v>3138900</v>
      </c>
      <c r="AC16" s="10">
        <v>98.51</v>
      </c>
      <c r="AD16" s="2">
        <f t="shared" si="0"/>
        <v>1</v>
      </c>
      <c r="AE16" s="138">
        <f t="shared" si="1"/>
        <v>-7.8557760096686913E-3</v>
      </c>
    </row>
    <row r="17" spans="1:31" x14ac:dyDescent="0.25">
      <c r="W17" s="133">
        <v>42508</v>
      </c>
      <c r="X17" s="10">
        <v>99.45</v>
      </c>
      <c r="Y17" s="10">
        <v>100.5</v>
      </c>
      <c r="Z17" s="10">
        <v>98.79</v>
      </c>
      <c r="AA17" s="10">
        <v>99.29</v>
      </c>
      <c r="AB17" s="95">
        <v>3340400</v>
      </c>
      <c r="AC17" s="10">
        <v>99.29</v>
      </c>
      <c r="AD17" s="2">
        <f t="shared" si="0"/>
        <v>1.7099999999999937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42508</v>
      </c>
      <c r="X18" s="10" t="s">
        <v>290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42507</v>
      </c>
      <c r="X19" s="10">
        <v>101.66</v>
      </c>
      <c r="Y19" s="10">
        <v>101.94</v>
      </c>
      <c r="Z19" s="10">
        <v>99.74</v>
      </c>
      <c r="AA19" s="10">
        <v>100.06</v>
      </c>
      <c r="AB19" s="95">
        <v>4191000</v>
      </c>
      <c r="AC19" s="10">
        <v>99.4</v>
      </c>
      <c r="AD19" s="2">
        <f t="shared" si="0"/>
        <v>2.2000000000000028</v>
      </c>
      <c r="AE19" s="138">
        <f t="shared" si="1"/>
        <v>-1.730103806228378E-2</v>
      </c>
    </row>
    <row r="20" spans="1:31" x14ac:dyDescent="0.25">
      <c r="W20" s="133">
        <v>42506</v>
      </c>
      <c r="X20" s="10">
        <v>100.05</v>
      </c>
      <c r="Y20" s="10">
        <v>102.08</v>
      </c>
      <c r="Z20" s="10">
        <v>100.05</v>
      </c>
      <c r="AA20" s="10">
        <v>101.82</v>
      </c>
      <c r="AB20" s="95">
        <v>3469400</v>
      </c>
      <c r="AC20" s="10">
        <v>101.15</v>
      </c>
      <c r="AD20" s="2">
        <f t="shared" si="0"/>
        <v>2.0300000000000011</v>
      </c>
      <c r="AE20" s="138">
        <f t="shared" si="1"/>
        <v>1.5460295151089376E-2</v>
      </c>
    </row>
    <row r="21" spans="1:31" x14ac:dyDescent="0.25">
      <c r="W21" s="133">
        <v>42503</v>
      </c>
      <c r="X21" s="10">
        <v>101.24</v>
      </c>
      <c r="Y21" s="10">
        <v>101.72</v>
      </c>
      <c r="Z21" s="10">
        <v>99.96</v>
      </c>
      <c r="AA21" s="10">
        <v>100.27</v>
      </c>
      <c r="AB21" s="95">
        <v>3280500</v>
      </c>
      <c r="AC21" s="10">
        <v>99.61</v>
      </c>
      <c r="AD21" s="2">
        <f t="shared" si="0"/>
        <v>1.7600000000000051</v>
      </c>
      <c r="AE21" s="138">
        <f t="shared" si="1"/>
        <v>-1.1707510665740717E-2</v>
      </c>
    </row>
    <row r="22" spans="1:31" x14ac:dyDescent="0.25">
      <c r="W22" s="133">
        <v>42502</v>
      </c>
      <c r="X22" s="10">
        <v>101.78</v>
      </c>
      <c r="Y22" s="10">
        <v>102.28</v>
      </c>
      <c r="Z22" s="10">
        <v>101.15</v>
      </c>
      <c r="AA22" s="10">
        <v>101.46</v>
      </c>
      <c r="AB22" s="95">
        <v>2866700</v>
      </c>
      <c r="AC22" s="10">
        <v>100.79</v>
      </c>
      <c r="AD22" s="2">
        <f t="shared" si="0"/>
        <v>1.1299999999999955</v>
      </c>
      <c r="AE22" s="138">
        <f t="shared" si="1"/>
        <v>-1.3870999702764175E-3</v>
      </c>
    </row>
    <row r="23" spans="1:31" x14ac:dyDescent="0.25">
      <c r="W23" s="133">
        <v>42501</v>
      </c>
      <c r="X23" s="10">
        <v>102.55</v>
      </c>
      <c r="Y23" s="10">
        <v>102.68</v>
      </c>
      <c r="Z23" s="10">
        <v>101.44</v>
      </c>
      <c r="AA23" s="10">
        <v>101.6</v>
      </c>
      <c r="AB23" s="95">
        <v>2795900</v>
      </c>
      <c r="AC23" s="10">
        <v>100.93</v>
      </c>
      <c r="AD23" s="2">
        <f t="shared" si="0"/>
        <v>1.2400000000000091</v>
      </c>
      <c r="AE23" s="138">
        <f t="shared" si="1"/>
        <v>-5.517785003448461E-3</v>
      </c>
    </row>
    <row r="24" spans="1:31" x14ac:dyDescent="0.25">
      <c r="W24" s="133">
        <v>42500</v>
      </c>
      <c r="X24" s="10">
        <v>100.3</v>
      </c>
      <c r="Y24" s="10">
        <v>102.42</v>
      </c>
      <c r="Z24" s="10">
        <v>100.2</v>
      </c>
      <c r="AA24" s="10">
        <v>102.16</v>
      </c>
      <c r="AB24" s="95">
        <v>3672000</v>
      </c>
      <c r="AC24" s="10">
        <v>101.49</v>
      </c>
      <c r="AD24" s="2">
        <f t="shared" si="0"/>
        <v>2.2199999999999989</v>
      </c>
      <c r="AE24" s="138">
        <f t="shared" si="1"/>
        <v>2.0718093130845716E-2</v>
      </c>
    </row>
    <row r="25" spans="1:31" x14ac:dyDescent="0.25">
      <c r="W25" s="133">
        <v>42499</v>
      </c>
      <c r="X25" s="10">
        <v>100.33</v>
      </c>
      <c r="Y25" s="10">
        <v>101.37</v>
      </c>
      <c r="Z25" s="10">
        <v>99.98</v>
      </c>
      <c r="AA25" s="10">
        <v>100.09</v>
      </c>
      <c r="AB25" s="95">
        <v>3834200</v>
      </c>
      <c r="AC25" s="10">
        <v>99.43</v>
      </c>
      <c r="AD25" s="2">
        <f t="shared" si="0"/>
        <v>1.3900000000000006</v>
      </c>
      <c r="AE25" s="138">
        <f t="shared" si="1"/>
        <v>-1.0154305624688886E-2</v>
      </c>
    </row>
    <row r="26" spans="1:31" x14ac:dyDescent="0.25">
      <c r="W26" s="133">
        <v>42496</v>
      </c>
      <c r="X26" s="10">
        <v>100.26</v>
      </c>
      <c r="Y26" s="10">
        <v>101.29</v>
      </c>
      <c r="Z26" s="10">
        <v>99.81</v>
      </c>
      <c r="AA26" s="10">
        <v>101.12</v>
      </c>
      <c r="AB26" s="95">
        <v>3745500</v>
      </c>
      <c r="AC26" s="10">
        <v>100.45</v>
      </c>
      <c r="AD26" s="2">
        <f t="shared" si="0"/>
        <v>1.480000000000004</v>
      </c>
      <c r="AE26" s="138">
        <f t="shared" si="1"/>
        <v>8.2304526748973039E-3</v>
      </c>
    </row>
    <row r="27" spans="1:31" x14ac:dyDescent="0.25">
      <c r="L27" t="s">
        <v>281</v>
      </c>
      <c r="M27" s="2">
        <f>M35+K35-F35</f>
        <v>114.84999999999991</v>
      </c>
      <c r="W27" s="133">
        <v>42495</v>
      </c>
      <c r="X27" s="10">
        <v>101.12</v>
      </c>
      <c r="Y27" s="10">
        <v>101.23</v>
      </c>
      <c r="Z27" s="10">
        <v>99.91</v>
      </c>
      <c r="AA27" s="10">
        <v>100.29</v>
      </c>
      <c r="AB27" s="95">
        <v>3530300</v>
      </c>
      <c r="AC27" s="10">
        <v>99.63</v>
      </c>
      <c r="AD27" s="2">
        <f t="shared" si="0"/>
        <v>1.3200000000000074</v>
      </c>
      <c r="AE27" s="138">
        <f t="shared" si="1"/>
        <v>-3.7996200379962763E-3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95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96</v>
      </c>
      <c r="K28" s="279" t="s">
        <v>61</v>
      </c>
      <c r="L28" s="279" t="s">
        <v>77</v>
      </c>
      <c r="M28" s="279" t="s">
        <v>38</v>
      </c>
      <c r="W28" s="133">
        <v>42494</v>
      </c>
      <c r="X28" s="10">
        <v>101.39</v>
      </c>
      <c r="Y28" s="10">
        <v>101.78</v>
      </c>
      <c r="Z28" s="10">
        <v>100.23</v>
      </c>
      <c r="AA28" s="10">
        <v>100.67</v>
      </c>
      <c r="AB28" s="95">
        <v>5628300</v>
      </c>
      <c r="AC28" s="10">
        <v>100.01</v>
      </c>
      <c r="AD28" s="2">
        <f t="shared" si="0"/>
        <v>1.5499999999999972</v>
      </c>
      <c r="AE28" s="138">
        <f t="shared" si="1"/>
        <v>-1.4291346343386468E-2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42493</v>
      </c>
      <c r="X29" s="10">
        <v>103.46</v>
      </c>
      <c r="Y29" s="10">
        <v>103.87</v>
      </c>
      <c r="Z29" s="10">
        <v>101.87</v>
      </c>
      <c r="AA29" s="10">
        <v>102.13</v>
      </c>
      <c r="AB29" s="95">
        <v>4790600</v>
      </c>
      <c r="AC29" s="10">
        <v>101.46</v>
      </c>
      <c r="AD29" s="2">
        <f t="shared" si="0"/>
        <v>2</v>
      </c>
      <c r="AE29" s="138">
        <f t="shared" si="1"/>
        <v>-2.1412037037037202E-2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42492</v>
      </c>
      <c r="X30" s="10">
        <v>103.89</v>
      </c>
      <c r="Y30" s="10">
        <v>104.9</v>
      </c>
      <c r="Z30" s="10">
        <v>103.54</v>
      </c>
      <c r="AA30" s="10">
        <v>104.37</v>
      </c>
      <c r="AB30" s="95">
        <v>4223600</v>
      </c>
      <c r="AC30" s="10">
        <v>103.68</v>
      </c>
      <c r="AD30" s="2">
        <f t="shared" si="0"/>
        <v>1.3599999999999994</v>
      </c>
      <c r="AE30" s="138">
        <f t="shared" si="1"/>
        <v>0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42489</v>
      </c>
      <c r="X31" s="10">
        <v>103.53</v>
      </c>
      <c r="Y31" s="10">
        <v>104.94</v>
      </c>
      <c r="Z31" s="10">
        <v>103.53</v>
      </c>
      <c r="AA31" s="10">
        <v>104.37</v>
      </c>
      <c r="AB31" s="95">
        <v>3054000</v>
      </c>
      <c r="AC31" s="10">
        <v>103.68</v>
      </c>
      <c r="AD31" s="2">
        <f t="shared" si="0"/>
        <v>1.4099999999999966</v>
      </c>
      <c r="AE31" s="138">
        <f t="shared" si="1"/>
        <v>1.3521344407958491E-3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42488</v>
      </c>
      <c r="X32" s="10">
        <v>105.15</v>
      </c>
      <c r="Y32" s="10">
        <v>105.59</v>
      </c>
      <c r="Z32" s="10">
        <v>103.69</v>
      </c>
      <c r="AA32" s="10">
        <v>104.23</v>
      </c>
      <c r="AB32" s="95">
        <v>4670400</v>
      </c>
      <c r="AC32" s="10">
        <v>103.54</v>
      </c>
      <c r="AD32" s="2">
        <f t="shared" si="0"/>
        <v>1.9000000000000057</v>
      </c>
      <c r="AE32" s="138">
        <f t="shared" si="1"/>
        <v>-1.5685901701682603E-2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42487</v>
      </c>
      <c r="X33" s="10">
        <v>106.32</v>
      </c>
      <c r="Y33" s="10">
        <v>107.07</v>
      </c>
      <c r="Z33" s="10">
        <v>104.88</v>
      </c>
      <c r="AA33" s="10">
        <v>105.89</v>
      </c>
      <c r="AB33" s="95">
        <v>6338700</v>
      </c>
      <c r="AC33" s="10">
        <v>105.19</v>
      </c>
      <c r="AD33" s="2">
        <f t="shared" si="0"/>
        <v>2.1899999999999977</v>
      </c>
      <c r="AE33" s="138">
        <f t="shared" si="1"/>
        <v>1.0373643261934573E-2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42486</v>
      </c>
      <c r="X34" s="10">
        <v>105.45</v>
      </c>
      <c r="Y34" s="10">
        <v>105.77</v>
      </c>
      <c r="Z34" s="10">
        <v>103.62</v>
      </c>
      <c r="AA34" s="10">
        <v>104.8</v>
      </c>
      <c r="AB34" s="95">
        <v>5515000</v>
      </c>
      <c r="AC34" s="10">
        <v>104.11</v>
      </c>
      <c r="AD34" s="2">
        <f t="shared" si="0"/>
        <v>2.1499999999999915</v>
      </c>
      <c r="AE34" s="138">
        <f t="shared" si="1"/>
        <v>-3.8273849392402859E-3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42485</v>
      </c>
      <c r="X35" s="10">
        <v>105.19</v>
      </c>
      <c r="Y35" s="10">
        <v>105.2</v>
      </c>
      <c r="Z35" s="10">
        <v>104.28</v>
      </c>
      <c r="AA35" s="10">
        <v>105.2</v>
      </c>
      <c r="AB35" s="95">
        <v>2768000</v>
      </c>
      <c r="AC35" s="10">
        <v>104.51</v>
      </c>
      <c r="AD35" s="2">
        <f t="shared" si="0"/>
        <v>0.92000000000000171</v>
      </c>
      <c r="AE35" s="138">
        <f t="shared" si="1"/>
        <v>-4.6666666666665968E-3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42482</v>
      </c>
      <c r="X36" s="10">
        <v>105.73</v>
      </c>
      <c r="Y36" s="10">
        <v>106.31</v>
      </c>
      <c r="Z36" s="10">
        <v>104.93</v>
      </c>
      <c r="AA36" s="10">
        <v>105.7</v>
      </c>
      <c r="AB36" s="95">
        <v>3061900</v>
      </c>
      <c r="AC36" s="10">
        <v>105</v>
      </c>
      <c r="AD36" s="2">
        <f t="shared" si="0"/>
        <v>1.3799999999999955</v>
      </c>
      <c r="AE36" s="138">
        <f t="shared" si="1"/>
        <v>2.5780578630765216E-3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42481</v>
      </c>
      <c r="X37" s="10">
        <v>105.56</v>
      </c>
      <c r="Y37" s="10">
        <v>105.96</v>
      </c>
      <c r="Z37" s="10">
        <v>105.25</v>
      </c>
      <c r="AA37" s="10">
        <v>105.43</v>
      </c>
      <c r="AB37" s="95">
        <v>2628400</v>
      </c>
      <c r="AC37" s="10">
        <v>104.73</v>
      </c>
      <c r="AD37" s="2">
        <f t="shared" si="0"/>
        <v>0.70999999999999375</v>
      </c>
      <c r="AE37" s="138">
        <f t="shared" si="1"/>
        <v>-9.5392540303340656E-4</v>
      </c>
    </row>
    <row r="38" spans="1:31" x14ac:dyDescent="0.25">
      <c r="W38" s="133">
        <v>42480</v>
      </c>
      <c r="X38" s="10">
        <v>105.42</v>
      </c>
      <c r="Y38" s="10">
        <v>106.11</v>
      </c>
      <c r="Z38" s="10">
        <v>105.2</v>
      </c>
      <c r="AA38" s="10">
        <v>105.53</v>
      </c>
      <c r="AB38" s="95">
        <v>3823400</v>
      </c>
      <c r="AC38" s="10">
        <v>104.83</v>
      </c>
      <c r="AD38" s="2">
        <f t="shared" si="0"/>
        <v>0.90999999999999659</v>
      </c>
      <c r="AE38" s="138">
        <f t="shared" si="1"/>
        <v>4.9851404467451399E-3</v>
      </c>
    </row>
    <row r="39" spans="1:31" ht="20.25" thickBot="1" x14ac:dyDescent="0.35">
      <c r="P39" s="470" t="s">
        <v>78</v>
      </c>
      <c r="Q39" s="470"/>
      <c r="W39" s="133">
        <v>42479</v>
      </c>
      <c r="X39" s="10">
        <v>105.6</v>
      </c>
      <c r="Y39" s="10">
        <v>106.29</v>
      </c>
      <c r="Z39" s="10">
        <v>104.51</v>
      </c>
      <c r="AA39" s="10">
        <v>105</v>
      </c>
      <c r="AB39" s="95">
        <v>3850500</v>
      </c>
      <c r="AC39" s="10">
        <v>104.31</v>
      </c>
      <c r="AD39" s="2">
        <f t="shared" si="0"/>
        <v>1.7800000000000011</v>
      </c>
      <c r="AE39" s="138">
        <f t="shared" si="1"/>
        <v>-1.2447338184603529E-3</v>
      </c>
    </row>
    <row r="40" spans="1:31" ht="15.75" thickTop="1" x14ac:dyDescent="0.25">
      <c r="O40" s="2"/>
      <c r="P40" s="83">
        <v>1.1000000000000001</v>
      </c>
      <c r="Q40" s="83">
        <f>P40*$Q$4</f>
        <v>112.2</v>
      </c>
      <c r="W40" s="133">
        <v>42478</v>
      </c>
      <c r="X40" s="10">
        <v>104.63</v>
      </c>
      <c r="Y40" s="10">
        <v>105.34</v>
      </c>
      <c r="Z40" s="10">
        <v>104.03</v>
      </c>
      <c r="AA40" s="10">
        <v>105.13</v>
      </c>
      <c r="AB40" s="95">
        <v>2809100</v>
      </c>
      <c r="AC40" s="10">
        <v>104.44</v>
      </c>
      <c r="AD40" s="2">
        <f t="shared" si="0"/>
        <v>1.3100000000000023</v>
      </c>
      <c r="AE40" s="138">
        <f t="shared" si="1"/>
        <v>5.3908355795149188E-3</v>
      </c>
    </row>
    <row r="41" spans="1:31" x14ac:dyDescent="0.25">
      <c r="O41" s="2"/>
      <c r="P41" s="83">
        <v>1.0900000000000001</v>
      </c>
      <c r="Q41" s="83">
        <f t="shared" ref="Q41:Q60" si="2">P41*$Q$4</f>
        <v>111.18</v>
      </c>
      <c r="W41" s="133">
        <v>42475</v>
      </c>
      <c r="X41" s="10">
        <v>104.47</v>
      </c>
      <c r="Y41" s="10">
        <v>105.16</v>
      </c>
      <c r="Z41" s="10">
        <v>104.21</v>
      </c>
      <c r="AA41" s="10">
        <v>104.57</v>
      </c>
      <c r="AB41" s="95">
        <v>3764700</v>
      </c>
      <c r="AC41" s="10">
        <v>103.88</v>
      </c>
      <c r="AD41" s="2">
        <f t="shared" si="0"/>
        <v>0.95000000000000284</v>
      </c>
      <c r="AE41" s="138">
        <f t="shared" si="1"/>
        <v>-1.0577940186556889E-3</v>
      </c>
    </row>
    <row r="42" spans="1:31" ht="20.25" thickBot="1" x14ac:dyDescent="0.35">
      <c r="O42" s="2"/>
      <c r="P42" s="83">
        <v>1.08</v>
      </c>
      <c r="Q42" s="83">
        <f t="shared" si="2"/>
        <v>110.16000000000001</v>
      </c>
      <c r="T42" s="91" t="s">
        <v>114</v>
      </c>
      <c r="W42" s="133">
        <v>42474</v>
      </c>
      <c r="X42" s="10">
        <v>105</v>
      </c>
      <c r="Y42" s="10">
        <v>105.43</v>
      </c>
      <c r="Z42" s="10">
        <v>101.25</v>
      </c>
      <c r="AA42" s="10">
        <v>104.68</v>
      </c>
      <c r="AB42" s="95">
        <v>5217300</v>
      </c>
      <c r="AC42" s="10">
        <v>103.99</v>
      </c>
      <c r="AD42" s="2">
        <f t="shared" si="0"/>
        <v>4.1800000000000068</v>
      </c>
      <c r="AE42" s="138">
        <f t="shared" si="1"/>
        <v>6.7359507313313749E-4</v>
      </c>
    </row>
    <row r="43" spans="1:31" ht="15.75" thickTop="1" x14ac:dyDescent="0.25">
      <c r="O43" s="2"/>
      <c r="P43" s="83">
        <v>1.07</v>
      </c>
      <c r="Q43" s="83">
        <f t="shared" si="2"/>
        <v>109.14</v>
      </c>
      <c r="T43" s="128" t="s">
        <v>99</v>
      </c>
      <c r="U43" s="98">
        <v>102.07</v>
      </c>
      <c r="W43" s="133">
        <v>42473</v>
      </c>
      <c r="X43" s="10">
        <v>103.63</v>
      </c>
      <c r="Y43" s="10">
        <v>104.75</v>
      </c>
      <c r="Z43" s="10">
        <v>103.61</v>
      </c>
      <c r="AA43" s="10">
        <v>104.61</v>
      </c>
      <c r="AB43" s="95">
        <v>3664500</v>
      </c>
      <c r="AC43" s="10">
        <v>103.92</v>
      </c>
      <c r="AD43" s="2">
        <f t="shared" si="0"/>
        <v>1.1400000000000006</v>
      </c>
      <c r="AE43" s="138">
        <f t="shared" si="1"/>
        <v>1.4843750000000044E-2</v>
      </c>
    </row>
    <row r="44" spans="1:31" x14ac:dyDescent="0.25">
      <c r="O44" s="2"/>
      <c r="P44" s="83">
        <v>1.06</v>
      </c>
      <c r="Q44" s="83">
        <f t="shared" si="2"/>
        <v>108.12</v>
      </c>
      <c r="T44" s="93" t="s">
        <v>100</v>
      </c>
      <c r="U44" s="88">
        <v>101.57</v>
      </c>
      <c r="W44" s="133">
        <v>42472</v>
      </c>
      <c r="X44" s="10">
        <v>102.29</v>
      </c>
      <c r="Y44" s="10">
        <v>103.48</v>
      </c>
      <c r="Z44" s="10">
        <v>102.29</v>
      </c>
      <c r="AA44" s="10">
        <v>103.08</v>
      </c>
      <c r="AB44" s="95">
        <v>3188700</v>
      </c>
      <c r="AC44" s="10">
        <v>102.4</v>
      </c>
      <c r="AD44" s="2">
        <f t="shared" si="0"/>
        <v>1.1899999999999977</v>
      </c>
      <c r="AE44" s="138">
        <f t="shared" si="1"/>
        <v>9.1652705233074006E-3</v>
      </c>
    </row>
    <row r="45" spans="1:31" x14ac:dyDescent="0.25">
      <c r="O45" s="2"/>
      <c r="P45" s="83">
        <v>1.05</v>
      </c>
      <c r="Q45" s="83">
        <f t="shared" si="2"/>
        <v>107.10000000000001</v>
      </c>
      <c r="T45" s="93" t="s">
        <v>101</v>
      </c>
      <c r="U45" s="88" t="s">
        <v>455</v>
      </c>
      <c r="W45" s="133">
        <v>42471</v>
      </c>
      <c r="X45" s="10">
        <v>101.58</v>
      </c>
      <c r="Y45" s="10">
        <v>102.93</v>
      </c>
      <c r="Z45" s="10">
        <v>101.11</v>
      </c>
      <c r="AA45" s="10">
        <v>102.14</v>
      </c>
      <c r="AB45" s="95">
        <v>4583500</v>
      </c>
      <c r="AC45" s="10">
        <v>101.47</v>
      </c>
      <c r="AD45" s="2">
        <f t="shared" si="0"/>
        <v>1.8200000000000074</v>
      </c>
      <c r="AE45" s="138">
        <f t="shared" si="1"/>
        <v>8.1470442126179154E-3</v>
      </c>
    </row>
    <row r="46" spans="1:31" x14ac:dyDescent="0.25">
      <c r="O46" s="2"/>
      <c r="P46" s="83">
        <v>1.04</v>
      </c>
      <c r="Q46" s="83">
        <f t="shared" si="2"/>
        <v>106.08</v>
      </c>
      <c r="T46" s="93" t="s">
        <v>102</v>
      </c>
      <c r="U46" s="88" t="s">
        <v>338</v>
      </c>
      <c r="W46" s="133">
        <v>42468</v>
      </c>
      <c r="X46" s="10">
        <v>101.44</v>
      </c>
      <c r="Y46" s="10">
        <v>102.35</v>
      </c>
      <c r="Z46" s="10">
        <v>100.96</v>
      </c>
      <c r="AA46" s="10">
        <v>101.32</v>
      </c>
      <c r="AB46" s="95">
        <v>2755500</v>
      </c>
      <c r="AC46" s="10">
        <v>100.65</v>
      </c>
      <c r="AD46" s="2">
        <f t="shared" si="0"/>
        <v>1.3900000000000006</v>
      </c>
      <c r="AE46" s="138">
        <f t="shared" si="1"/>
        <v>4.2905607663141776E-3</v>
      </c>
    </row>
    <row r="47" spans="1:31" x14ac:dyDescent="0.25">
      <c r="O47" s="2"/>
      <c r="P47" s="83">
        <v>1.03</v>
      </c>
      <c r="Q47" s="83">
        <f t="shared" si="2"/>
        <v>105.06</v>
      </c>
      <c r="T47" s="93" t="s">
        <v>103</v>
      </c>
      <c r="U47" s="88">
        <v>111.78</v>
      </c>
      <c r="W47" s="133">
        <v>42467</v>
      </c>
      <c r="X47" s="10">
        <v>99.9</v>
      </c>
      <c r="Y47" s="10">
        <v>101.41</v>
      </c>
      <c r="Z47" s="10">
        <v>99.67</v>
      </c>
      <c r="AA47" s="10">
        <v>100.89</v>
      </c>
      <c r="AB47" s="95">
        <v>3844700</v>
      </c>
      <c r="AC47" s="10">
        <v>100.22</v>
      </c>
      <c r="AD47" s="2">
        <f t="shared" si="0"/>
        <v>1.7399999999999949</v>
      </c>
      <c r="AE47" s="138">
        <f t="shared" si="1"/>
        <v>5.1148330157457789E-3</v>
      </c>
    </row>
    <row r="48" spans="1:31" x14ac:dyDescent="0.25">
      <c r="O48" s="2"/>
      <c r="P48" s="83">
        <v>1.02</v>
      </c>
      <c r="Q48" s="83">
        <f t="shared" si="2"/>
        <v>104.04</v>
      </c>
      <c r="T48" s="93" t="s">
        <v>104</v>
      </c>
      <c r="U48" s="88">
        <v>1.0753600000000001</v>
      </c>
      <c r="W48" s="133">
        <v>42466</v>
      </c>
      <c r="X48" s="10">
        <v>99.59</v>
      </c>
      <c r="Y48" s="10">
        <v>100.54</v>
      </c>
      <c r="Z48" s="10">
        <v>98.42</v>
      </c>
      <c r="AA48" s="10">
        <v>100.37</v>
      </c>
      <c r="AB48" s="95">
        <v>5070400</v>
      </c>
      <c r="AC48" s="10">
        <v>99.71</v>
      </c>
      <c r="AD48" s="2">
        <f t="shared" si="0"/>
        <v>2.1200000000000045</v>
      </c>
      <c r="AE48" s="138">
        <f t="shared" si="1"/>
        <v>5.1411290322580516E-3</v>
      </c>
    </row>
    <row r="49" spans="15:31" x14ac:dyDescent="0.25">
      <c r="O49" s="2"/>
      <c r="P49" s="83">
        <v>1.01</v>
      </c>
      <c r="Q49" s="83">
        <f t="shared" si="2"/>
        <v>103.02</v>
      </c>
      <c r="T49" s="93" t="s">
        <v>124</v>
      </c>
      <c r="U49" s="88" t="s">
        <v>245</v>
      </c>
      <c r="W49" s="133">
        <v>42465</v>
      </c>
      <c r="X49" s="10">
        <v>99.75</v>
      </c>
      <c r="Y49" s="10">
        <v>100.35</v>
      </c>
      <c r="Z49" s="10">
        <v>99.34</v>
      </c>
      <c r="AA49" s="10">
        <v>99.86</v>
      </c>
      <c r="AB49" s="95">
        <v>3120400</v>
      </c>
      <c r="AC49" s="10">
        <v>99.2</v>
      </c>
      <c r="AD49" s="2">
        <f t="shared" si="0"/>
        <v>1.0099999999999909</v>
      </c>
      <c r="AE49" s="138">
        <f t="shared" si="1"/>
        <v>-4.1160526051601254E-3</v>
      </c>
    </row>
    <row r="50" spans="15:31" x14ac:dyDescent="0.25">
      <c r="O50" s="2"/>
      <c r="P50" s="83">
        <v>1</v>
      </c>
      <c r="Q50" s="83">
        <f t="shared" si="2"/>
        <v>102</v>
      </c>
      <c r="T50" s="93"/>
      <c r="U50" s="88"/>
      <c r="W50" s="133">
        <v>42464</v>
      </c>
      <c r="X50" s="10">
        <v>100.3</v>
      </c>
      <c r="Y50" s="10">
        <v>101.18</v>
      </c>
      <c r="Z50" s="10">
        <v>99.8</v>
      </c>
      <c r="AA50" s="10">
        <v>100.27</v>
      </c>
      <c r="AB50" s="95">
        <v>3707400</v>
      </c>
      <c r="AC50" s="10">
        <v>99.61</v>
      </c>
      <c r="AD50" s="2">
        <f t="shared" si="0"/>
        <v>1.3800000000000097</v>
      </c>
      <c r="AE50" s="138">
        <f t="shared" si="1"/>
        <v>3.0208438223744416E-3</v>
      </c>
    </row>
    <row r="51" spans="15:31" x14ac:dyDescent="0.25">
      <c r="O51" s="2"/>
      <c r="P51" s="83">
        <v>0.99</v>
      </c>
      <c r="Q51" s="83">
        <f t="shared" si="2"/>
        <v>100.98</v>
      </c>
      <c r="T51" s="93" t="s">
        <v>106</v>
      </c>
      <c r="U51" s="88" t="s">
        <v>456</v>
      </c>
      <c r="W51" s="133">
        <v>42461</v>
      </c>
      <c r="X51" s="10">
        <v>99.39</v>
      </c>
      <c r="Y51" s="10">
        <v>100.46</v>
      </c>
      <c r="Z51" s="10">
        <v>98.82</v>
      </c>
      <c r="AA51" s="10">
        <v>99.97</v>
      </c>
      <c r="AB51" s="95">
        <v>4038100</v>
      </c>
      <c r="AC51" s="10">
        <v>99.31</v>
      </c>
      <c r="AD51" s="2">
        <f t="shared" si="0"/>
        <v>1.6400000000000006</v>
      </c>
      <c r="AE51" s="138">
        <f t="shared" si="1"/>
        <v>-1.3073209975864586E-3</v>
      </c>
    </row>
    <row r="52" spans="15:31" x14ac:dyDescent="0.25">
      <c r="O52" s="2"/>
      <c r="P52" s="83">
        <v>0.98</v>
      </c>
      <c r="Q52" s="83">
        <f t="shared" si="2"/>
        <v>99.96</v>
      </c>
      <c r="T52" s="93" t="s">
        <v>107</v>
      </c>
      <c r="U52" s="88" t="s">
        <v>328</v>
      </c>
      <c r="W52" s="133">
        <v>42460</v>
      </c>
      <c r="X52" s="10">
        <v>100.08</v>
      </c>
      <c r="Y52" s="10">
        <v>100.42</v>
      </c>
      <c r="Z52" s="10">
        <v>98.99</v>
      </c>
      <c r="AA52" s="10">
        <v>100.1</v>
      </c>
      <c r="AB52" s="95">
        <v>3832500</v>
      </c>
      <c r="AC52" s="10">
        <v>99.44</v>
      </c>
      <c r="AD52" s="2">
        <f t="shared" si="0"/>
        <v>1.4300000000000068</v>
      </c>
      <c r="AE52" s="138">
        <f t="shared" si="1"/>
        <v>-1.5061753188071458E-3</v>
      </c>
    </row>
    <row r="53" spans="15:31" x14ac:dyDescent="0.25">
      <c r="P53" s="83">
        <v>0.97</v>
      </c>
      <c r="Q53" s="83">
        <f t="shared" si="2"/>
        <v>98.94</v>
      </c>
      <c r="T53" s="93" t="s">
        <v>108</v>
      </c>
      <c r="U53" s="90">
        <v>3608910</v>
      </c>
      <c r="W53" s="133">
        <v>42459</v>
      </c>
      <c r="X53" s="10">
        <v>100.82</v>
      </c>
      <c r="Y53" s="10">
        <v>101</v>
      </c>
      <c r="Z53" s="10">
        <v>99.9</v>
      </c>
      <c r="AA53" s="10">
        <v>100.25</v>
      </c>
      <c r="AB53" s="95">
        <v>3010700</v>
      </c>
      <c r="AC53" s="10">
        <v>99.59</v>
      </c>
      <c r="AD53" s="2">
        <f t="shared" si="0"/>
        <v>1.0999999999999943</v>
      </c>
      <c r="AE53" s="138">
        <f t="shared" si="1"/>
        <v>1.3070581138145965E-3</v>
      </c>
    </row>
    <row r="54" spans="15:31" x14ac:dyDescent="0.25">
      <c r="P54" s="83">
        <v>0.96</v>
      </c>
      <c r="Q54" s="83">
        <f t="shared" si="2"/>
        <v>97.92</v>
      </c>
      <c r="T54" s="93" t="s">
        <v>111</v>
      </c>
      <c r="U54" s="90">
        <v>3703550</v>
      </c>
      <c r="W54" s="133">
        <v>42458</v>
      </c>
      <c r="X54" s="10">
        <v>98.41</v>
      </c>
      <c r="Y54" s="10">
        <v>100.32</v>
      </c>
      <c r="Z54" s="10">
        <v>98.08</v>
      </c>
      <c r="AA54" s="10">
        <v>100.12</v>
      </c>
      <c r="AB54" s="95">
        <v>3766600</v>
      </c>
      <c r="AC54" s="10">
        <v>99.46</v>
      </c>
      <c r="AD54" s="2">
        <f t="shared" si="0"/>
        <v>2.2399999999999949</v>
      </c>
      <c r="AE54" s="138">
        <f t="shared" si="1"/>
        <v>1.221249745572961E-2</v>
      </c>
    </row>
    <row r="55" spans="15:31" x14ac:dyDescent="0.25">
      <c r="P55" s="83">
        <v>0.95</v>
      </c>
      <c r="Q55" s="83">
        <f t="shared" si="2"/>
        <v>96.899999999999991</v>
      </c>
      <c r="T55" s="93" t="s">
        <v>109</v>
      </c>
      <c r="U55" s="88" t="s">
        <v>457</v>
      </c>
      <c r="W55" s="133">
        <v>42457</v>
      </c>
      <c r="X55" s="10">
        <v>98.96</v>
      </c>
      <c r="Y55" s="10">
        <v>99.29</v>
      </c>
      <c r="Z55" s="10">
        <v>98.65</v>
      </c>
      <c r="AA55" s="10">
        <v>98.91</v>
      </c>
      <c r="AB55" s="95">
        <v>2279700</v>
      </c>
      <c r="AC55" s="10">
        <v>98.26</v>
      </c>
      <c r="AD55" s="2">
        <f t="shared" si="0"/>
        <v>0.64000000000000057</v>
      </c>
      <c r="AE55" s="138">
        <f t="shared" si="1"/>
        <v>-1.5242353419366861E-3</v>
      </c>
    </row>
    <row r="56" spans="15:31" x14ac:dyDescent="0.25">
      <c r="P56" s="83">
        <v>0.94</v>
      </c>
      <c r="Q56" s="83">
        <f t="shared" si="2"/>
        <v>95.88</v>
      </c>
      <c r="T56" s="93" t="s">
        <v>112</v>
      </c>
      <c r="U56" s="88">
        <v>12</v>
      </c>
      <c r="W56" s="133">
        <v>42453</v>
      </c>
      <c r="X56" s="10">
        <v>98.15</v>
      </c>
      <c r="Y56" s="10">
        <v>99.08</v>
      </c>
      <c r="Z56" s="10">
        <v>98</v>
      </c>
      <c r="AA56" s="10">
        <v>99.06</v>
      </c>
      <c r="AB56" s="95">
        <v>2847000</v>
      </c>
      <c r="AC56" s="10">
        <v>98.41</v>
      </c>
      <c r="AD56" s="2">
        <f t="shared" si="0"/>
        <v>1.0799999999999983</v>
      </c>
      <c r="AE56" s="138">
        <f t="shared" si="1"/>
        <v>-5.0782043469421723E-4</v>
      </c>
    </row>
    <row r="57" spans="15:31" x14ac:dyDescent="0.25">
      <c r="P57" s="83">
        <v>0.93</v>
      </c>
      <c r="Q57" s="83">
        <f t="shared" si="2"/>
        <v>94.86</v>
      </c>
      <c r="T57" s="93" t="s">
        <v>113</v>
      </c>
      <c r="U57" s="88">
        <v>8.5299999999999994</v>
      </c>
      <c r="W57" s="133">
        <v>42452</v>
      </c>
      <c r="X57" s="10">
        <v>98.77</v>
      </c>
      <c r="Y57" s="10">
        <v>99.47</v>
      </c>
      <c r="Z57" s="10">
        <v>98.28</v>
      </c>
      <c r="AA57" s="10">
        <v>99.11</v>
      </c>
      <c r="AB57" s="95">
        <v>3235300</v>
      </c>
      <c r="AC57" s="10">
        <v>98.46</v>
      </c>
      <c r="AD57" s="2">
        <f t="shared" si="0"/>
        <v>1.1899999999999977</v>
      </c>
      <c r="AE57" s="138">
        <f t="shared" si="1"/>
        <v>4.5913682277316514E-3</v>
      </c>
    </row>
    <row r="58" spans="15:31" x14ac:dyDescent="0.25">
      <c r="P58" s="83">
        <v>0.92</v>
      </c>
      <c r="Q58" s="83">
        <f t="shared" si="2"/>
        <v>93.84</v>
      </c>
      <c r="T58" s="93" t="s">
        <v>110</v>
      </c>
      <c r="U58" s="88" t="s">
        <v>458</v>
      </c>
      <c r="W58" s="133">
        <v>42451</v>
      </c>
      <c r="X58" s="10">
        <v>98.68</v>
      </c>
      <c r="Y58" s="10">
        <v>99.27</v>
      </c>
      <c r="Z58" s="10">
        <v>98.31</v>
      </c>
      <c r="AA58" s="10">
        <v>98.66</v>
      </c>
      <c r="AB58" s="95">
        <v>3510400</v>
      </c>
      <c r="AC58" s="10">
        <v>98.01</v>
      </c>
      <c r="AD58" s="2">
        <f t="shared" si="0"/>
        <v>0.95999999999999375</v>
      </c>
      <c r="AE58" s="138">
        <f t="shared" si="1"/>
        <v>-5.1766138855053878E-3</v>
      </c>
    </row>
    <row r="59" spans="15:31" x14ac:dyDescent="0.25">
      <c r="P59" s="83">
        <v>0.91</v>
      </c>
      <c r="Q59" s="83">
        <f t="shared" si="2"/>
        <v>92.820000000000007</v>
      </c>
      <c r="W59" s="133">
        <v>42450</v>
      </c>
      <c r="X59" s="10">
        <v>99.08</v>
      </c>
      <c r="Y59" s="10">
        <v>99.6</v>
      </c>
      <c r="Z59" s="10">
        <v>98.79</v>
      </c>
      <c r="AA59" s="10">
        <v>99.17</v>
      </c>
      <c r="AB59" s="95">
        <v>3996700</v>
      </c>
      <c r="AC59" s="10">
        <v>98.52</v>
      </c>
      <c r="AD59" s="2">
        <f t="shared" si="0"/>
        <v>0.80999999999998806</v>
      </c>
      <c r="AE59" s="138">
        <f t="shared" si="1"/>
        <v>1.2195121951219523E-3</v>
      </c>
    </row>
    <row r="60" spans="15:31" x14ac:dyDescent="0.25">
      <c r="P60" s="83">
        <v>0.9</v>
      </c>
      <c r="Q60" s="83">
        <f t="shared" si="2"/>
        <v>91.8</v>
      </c>
      <c r="W60" s="133">
        <v>42447</v>
      </c>
      <c r="X60" s="10">
        <v>99.21</v>
      </c>
      <c r="Y60" s="10">
        <v>100.29</v>
      </c>
      <c r="Z60" s="10">
        <v>98.82</v>
      </c>
      <c r="AA60" s="10">
        <v>99.05</v>
      </c>
      <c r="AB60" s="95">
        <v>9506900</v>
      </c>
      <c r="AC60" s="10">
        <v>98.4</v>
      </c>
      <c r="AD60" s="2">
        <f t="shared" si="0"/>
        <v>1.4700000000000131</v>
      </c>
      <c r="AE60" s="138">
        <f t="shared" si="1"/>
        <v>2.1387106630004205E-3</v>
      </c>
    </row>
    <row r="61" spans="15:31" x14ac:dyDescent="0.25">
      <c r="W61" s="133">
        <v>42446</v>
      </c>
      <c r="X61" s="10">
        <v>97.82</v>
      </c>
      <c r="Y61" s="10">
        <v>99.27</v>
      </c>
      <c r="Z61" s="10">
        <v>97.39</v>
      </c>
      <c r="AA61" s="10">
        <v>98.84</v>
      </c>
      <c r="AB61" s="95">
        <v>4166100</v>
      </c>
      <c r="AC61" s="10">
        <v>98.19</v>
      </c>
      <c r="AD61" s="2">
        <f t="shared" si="0"/>
        <v>1.8799999999999955</v>
      </c>
      <c r="AE61" s="138">
        <f t="shared" si="1"/>
        <v>1.3835828600929245E-2</v>
      </c>
    </row>
    <row r="62" spans="15:31" x14ac:dyDescent="0.25">
      <c r="W62" s="133">
        <v>42445</v>
      </c>
      <c r="X62" s="10">
        <v>96.2</v>
      </c>
      <c r="Y62" s="10">
        <v>98</v>
      </c>
      <c r="Z62" s="10">
        <v>96</v>
      </c>
      <c r="AA62" s="10">
        <v>97.49</v>
      </c>
      <c r="AB62" s="95">
        <v>4598300</v>
      </c>
      <c r="AC62" s="10">
        <v>96.85</v>
      </c>
      <c r="AD62" s="2">
        <f t="shared" si="0"/>
        <v>2</v>
      </c>
      <c r="AE62" s="138">
        <f t="shared" si="1"/>
        <v>1.2545739675901668E-2</v>
      </c>
    </row>
    <row r="63" spans="15:31" x14ac:dyDescent="0.25">
      <c r="W63" s="133">
        <v>42444</v>
      </c>
      <c r="X63" s="10">
        <v>96.06</v>
      </c>
      <c r="Y63" s="10">
        <v>96.7</v>
      </c>
      <c r="Z63" s="10">
        <v>95.88</v>
      </c>
      <c r="AA63" s="10">
        <v>96.29</v>
      </c>
      <c r="AB63" s="95">
        <v>2750100</v>
      </c>
      <c r="AC63" s="10">
        <v>95.65</v>
      </c>
      <c r="AD63" s="2">
        <f t="shared" si="0"/>
        <v>0.82000000000000739</v>
      </c>
      <c r="AE63" s="138">
        <f t="shared" si="1"/>
        <v>-5.6138891776691402E-3</v>
      </c>
    </row>
    <row r="64" spans="15:31" x14ac:dyDescent="0.25">
      <c r="W64" s="133">
        <v>42443</v>
      </c>
      <c r="X64" s="10">
        <v>96.3</v>
      </c>
      <c r="Y64" s="10">
        <v>97.37</v>
      </c>
      <c r="Z64" s="10">
        <v>96.29</v>
      </c>
      <c r="AA64" s="10">
        <v>96.83</v>
      </c>
      <c r="AB64" s="95">
        <v>3974500</v>
      </c>
      <c r="AC64" s="10">
        <v>96.19</v>
      </c>
      <c r="AD64" s="2">
        <f t="shared" si="0"/>
        <v>1.0799999999999983</v>
      </c>
      <c r="AE64" s="138">
        <f t="shared" si="1"/>
        <v>8.3237956508175337E-4</v>
      </c>
    </row>
    <row r="65" spans="23:31" x14ac:dyDescent="0.25">
      <c r="W65" s="133">
        <v>42440</v>
      </c>
      <c r="X65" s="10">
        <v>97.18</v>
      </c>
      <c r="Y65" s="10">
        <v>97.65</v>
      </c>
      <c r="Z65" s="10">
        <v>96.47</v>
      </c>
      <c r="AA65" s="10">
        <v>96.75</v>
      </c>
      <c r="AB65" s="95">
        <v>4031100</v>
      </c>
      <c r="AC65" s="10">
        <v>96.11</v>
      </c>
      <c r="AD65" s="2">
        <f t="shared" si="0"/>
        <v>1.1800000000000068</v>
      </c>
      <c r="AE65" s="138">
        <f t="shared" si="1"/>
        <v>5.86080586080584E-3</v>
      </c>
    </row>
    <row r="66" spans="23:31" x14ac:dyDescent="0.25">
      <c r="W66" s="133">
        <v>42439</v>
      </c>
      <c r="X66" s="10">
        <v>96.6</v>
      </c>
      <c r="Y66" s="10">
        <v>97.12</v>
      </c>
      <c r="Z66" s="10">
        <v>95.05</v>
      </c>
      <c r="AA66" s="10">
        <v>96.18</v>
      </c>
      <c r="AB66" s="95">
        <v>4808600</v>
      </c>
      <c r="AC66" s="10">
        <v>95.55</v>
      </c>
      <c r="AD66" s="2">
        <f t="shared" si="0"/>
        <v>2.0700000000000074</v>
      </c>
      <c r="AE66" s="138">
        <f t="shared" si="1"/>
        <v>-4.2726135889953332E-3</v>
      </c>
    </row>
    <row r="67" spans="23:31" x14ac:dyDescent="0.25">
      <c r="W67" s="133">
        <v>42438</v>
      </c>
      <c r="X67" s="10">
        <v>97.32</v>
      </c>
      <c r="Y67" s="10">
        <v>97.48</v>
      </c>
      <c r="Z67" s="10">
        <v>96.4</v>
      </c>
      <c r="AA67" s="10">
        <v>96.6</v>
      </c>
      <c r="AB67" s="95">
        <v>4158900</v>
      </c>
      <c r="AC67" s="10">
        <v>95.96</v>
      </c>
      <c r="AD67" s="2">
        <f>Y67-Z67</f>
        <v>1.0799999999999983</v>
      </c>
      <c r="AE67" s="138">
        <f>AC67/AC68-1</f>
        <v>-3.1165593185125129E-3</v>
      </c>
    </row>
    <row r="68" spans="23:31" x14ac:dyDescent="0.25">
      <c r="W68" s="133">
        <v>42437</v>
      </c>
      <c r="X68" s="10">
        <v>96.14</v>
      </c>
      <c r="Y68" s="10">
        <v>97.49</v>
      </c>
      <c r="Z68" s="10">
        <v>96.13</v>
      </c>
      <c r="AA68" s="10">
        <v>96.9</v>
      </c>
      <c r="AB68" s="95">
        <v>5354100</v>
      </c>
      <c r="AC68" s="10">
        <v>96.26</v>
      </c>
      <c r="AD68" s="2">
        <f>Y68-Z68</f>
        <v>1.3599999999999994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42530</v>
      </c>
      <c r="X2" s="10">
        <v>140.49</v>
      </c>
      <c r="Y2" s="10">
        <v>140.87</v>
      </c>
      <c r="Z2" s="10">
        <v>139.54</v>
      </c>
      <c r="AA2" s="10">
        <v>140.68</v>
      </c>
      <c r="AB2" s="95">
        <v>3668200</v>
      </c>
      <c r="AC2" s="10">
        <v>140.68</v>
      </c>
      <c r="AD2" s="2">
        <f>Y2-Z2</f>
        <v>1.3300000000000125</v>
      </c>
      <c r="AE2" s="138">
        <f>AC2/AC3-1</f>
        <v>1.9943019943020612E-3</v>
      </c>
      <c r="AP2" t="s">
        <v>171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139.24</v>
      </c>
      <c r="W3" s="133">
        <v>42529</v>
      </c>
      <c r="X3" s="10">
        <v>137.27000000000001</v>
      </c>
      <c r="Y3" s="10">
        <v>140.88999999999999</v>
      </c>
      <c r="Z3" s="10">
        <v>137</v>
      </c>
      <c r="AA3" s="10">
        <v>140.4</v>
      </c>
      <c r="AB3" s="95">
        <v>6094000</v>
      </c>
      <c r="AC3" s="10">
        <v>140.4</v>
      </c>
      <c r="AD3" s="2">
        <f t="shared" ref="AD3:AD66" si="0">Y3-Z3</f>
        <v>3.8899999999999864</v>
      </c>
      <c r="AE3" s="138">
        <f t="shared" ref="AE3:AE66" si="1">AC3/AC4-1</f>
        <v>2.5266540090550738E-2</v>
      </c>
      <c r="AI3" t="s">
        <v>179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139.24</v>
      </c>
      <c r="W4" s="133">
        <v>42528</v>
      </c>
      <c r="X4" s="10">
        <v>138.16</v>
      </c>
      <c r="Y4" s="10">
        <v>138.5</v>
      </c>
      <c r="Z4" s="10">
        <v>136.88</v>
      </c>
      <c r="AA4" s="10">
        <v>136.94</v>
      </c>
      <c r="AB4" s="95">
        <v>2836700</v>
      </c>
      <c r="AC4" s="10">
        <v>136.94</v>
      </c>
      <c r="AD4" s="2">
        <f t="shared" si="0"/>
        <v>1.6200000000000045</v>
      </c>
      <c r="AE4" s="138">
        <f t="shared" si="1"/>
        <v>-8.7585957292798389E-3</v>
      </c>
      <c r="AI4" t="s">
        <v>180</v>
      </c>
      <c r="AJ4">
        <v>-10</v>
      </c>
      <c r="AK4" t="s">
        <v>175</v>
      </c>
      <c r="AL4" t="s">
        <v>175</v>
      </c>
      <c r="AO4" s="246">
        <v>-1153.98</v>
      </c>
      <c r="AP4" t="s">
        <v>175</v>
      </c>
      <c r="AQ4" t="s">
        <v>175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42527</v>
      </c>
      <c r="X5" s="10">
        <v>136.91999999999999</v>
      </c>
      <c r="Y5" s="10">
        <v>138.38999999999999</v>
      </c>
      <c r="Z5" s="10">
        <v>136.51</v>
      </c>
      <c r="AA5" s="10">
        <v>138.15</v>
      </c>
      <c r="AB5" s="95">
        <v>2959900</v>
      </c>
      <c r="AC5" s="10">
        <v>138.15</v>
      </c>
      <c r="AD5" s="2">
        <f t="shared" si="0"/>
        <v>1.8799999999999955</v>
      </c>
      <c r="AE5" s="138">
        <f t="shared" si="1"/>
        <v>9.5732242034491932E-3</v>
      </c>
      <c r="AI5" t="s">
        <v>178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42524</v>
      </c>
      <c r="X6" s="10">
        <v>135.61000000000001</v>
      </c>
      <c r="Y6" s="10">
        <v>137.12</v>
      </c>
      <c r="Z6" s="10">
        <v>135.15</v>
      </c>
      <c r="AA6" s="10">
        <v>136.84</v>
      </c>
      <c r="AB6" s="95">
        <v>3622100</v>
      </c>
      <c r="AC6" s="10">
        <v>136.84</v>
      </c>
      <c r="AD6" s="2">
        <f t="shared" si="0"/>
        <v>1.9699999999999989</v>
      </c>
      <c r="AE6" s="138">
        <f t="shared" si="1"/>
        <v>5.8806233460748647E-3</v>
      </c>
      <c r="AI6" t="s">
        <v>174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205</v>
      </c>
      <c r="Q7" s="2">
        <f>Q10+Q8</f>
        <v>176.70000000000073</v>
      </c>
      <c r="R7" s="205"/>
      <c r="W7" s="133">
        <v>42523</v>
      </c>
      <c r="X7" s="10">
        <v>134.26</v>
      </c>
      <c r="Y7" s="10">
        <v>136.15</v>
      </c>
      <c r="Z7" s="10">
        <v>134.01</v>
      </c>
      <c r="AA7" s="10">
        <v>136.04</v>
      </c>
      <c r="AB7" s="95">
        <v>3971100</v>
      </c>
      <c r="AC7" s="10">
        <v>136.04</v>
      </c>
      <c r="AD7" s="2">
        <f t="shared" si="0"/>
        <v>2.1400000000000148</v>
      </c>
      <c r="AE7" s="138">
        <f t="shared" si="1"/>
        <v>1.122426224633899E-2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42522</v>
      </c>
      <c r="X8" s="10">
        <v>133.58000000000001</v>
      </c>
      <c r="Y8" s="10">
        <v>134.85</v>
      </c>
      <c r="Z8" s="10">
        <v>133.02000000000001</v>
      </c>
      <c r="AA8" s="10">
        <v>134.53</v>
      </c>
      <c r="AB8" s="95">
        <v>2618000</v>
      </c>
      <c r="AC8" s="10">
        <v>134.53</v>
      </c>
      <c r="AD8" s="2">
        <f t="shared" si="0"/>
        <v>1.8299999999999841</v>
      </c>
      <c r="AE8" s="138">
        <f t="shared" si="1"/>
        <v>6.4337547692079333E-3</v>
      </c>
    </row>
    <row r="9" spans="1:43" x14ac:dyDescent="0.25">
      <c r="O9" s="11" t="s">
        <v>282</v>
      </c>
      <c r="Q9" s="138">
        <f>IF(Q2=0, 0, Q8/Q6)</f>
        <v>0</v>
      </c>
      <c r="W9" s="133">
        <v>42521</v>
      </c>
      <c r="X9" s="10">
        <v>134.6</v>
      </c>
      <c r="Y9" s="10">
        <v>134.75</v>
      </c>
      <c r="Z9" s="10">
        <v>133.47999999999999</v>
      </c>
      <c r="AA9" s="10">
        <v>133.66999999999999</v>
      </c>
      <c r="AB9" s="95">
        <v>3397800</v>
      </c>
      <c r="AC9" s="10">
        <v>133.66999999999999</v>
      </c>
      <c r="AD9" s="2">
        <f t="shared" si="0"/>
        <v>1.2700000000000102</v>
      </c>
      <c r="AE9" s="138">
        <f t="shared" si="1"/>
        <v>-2.4626865671643072E-3</v>
      </c>
    </row>
    <row r="10" spans="1:43" x14ac:dyDescent="0.25">
      <c r="O10" s="11" t="s">
        <v>281</v>
      </c>
      <c r="P10" s="34"/>
      <c r="Q10" s="2">
        <f>M33</f>
        <v>176.70000000000073</v>
      </c>
      <c r="W10" s="133">
        <v>42517</v>
      </c>
      <c r="X10" s="10">
        <v>132.97999999999999</v>
      </c>
      <c r="Y10" s="10">
        <v>134.53</v>
      </c>
      <c r="Z10" s="10">
        <v>132.96</v>
      </c>
      <c r="AA10" s="10">
        <v>134</v>
      </c>
      <c r="AB10" s="95">
        <v>1833400</v>
      </c>
      <c r="AC10" s="10">
        <v>134</v>
      </c>
      <c r="AD10" s="2">
        <f t="shared" si="0"/>
        <v>1.5699999999999932</v>
      </c>
      <c r="AE10" s="138">
        <f t="shared" si="1"/>
        <v>7.6703263648669751E-3</v>
      </c>
    </row>
    <row r="11" spans="1:43" x14ac:dyDescent="0.25">
      <c r="O11" s="11" t="s">
        <v>197</v>
      </c>
      <c r="P11" s="34"/>
      <c r="Q11" s="138">
        <f>IF(U58="N/A (N/A)", 0, VALUE(TRIM(CLEAN(MID(U58, FIND("(", U58)+1, 5)))))</f>
        <v>1.4500000000000001E-2</v>
      </c>
      <c r="W11" s="133">
        <v>42516</v>
      </c>
      <c r="X11" s="10">
        <v>133.5</v>
      </c>
      <c r="Y11" s="10">
        <v>133.96</v>
      </c>
      <c r="Z11" s="10">
        <v>132.66</v>
      </c>
      <c r="AA11" s="10">
        <v>132.97999999999999</v>
      </c>
      <c r="AB11" s="95">
        <v>1477200</v>
      </c>
      <c r="AC11" s="10">
        <v>132.97999999999999</v>
      </c>
      <c r="AD11" s="2">
        <f t="shared" si="0"/>
        <v>1.3000000000000114</v>
      </c>
      <c r="AE11" s="138">
        <f t="shared" si="1"/>
        <v>-3.297856393344345E-3</v>
      </c>
    </row>
    <row r="12" spans="1:43" x14ac:dyDescent="0.25">
      <c r="W12" s="133">
        <v>42515</v>
      </c>
      <c r="X12" s="10">
        <v>133.21</v>
      </c>
      <c r="Y12" s="10">
        <v>134.30000000000001</v>
      </c>
      <c r="Z12" s="10">
        <v>132.78</v>
      </c>
      <c r="AA12" s="10">
        <v>133.41999999999999</v>
      </c>
      <c r="AB12" s="95">
        <v>2211300</v>
      </c>
      <c r="AC12" s="10">
        <v>133.41999999999999</v>
      </c>
      <c r="AD12" s="2">
        <f t="shared" si="0"/>
        <v>1.5200000000000102</v>
      </c>
      <c r="AE12" s="138">
        <f t="shared" si="1"/>
        <v>6.2598989365711954E-3</v>
      </c>
    </row>
    <row r="13" spans="1:43" x14ac:dyDescent="0.25">
      <c r="W13" s="133">
        <v>42514</v>
      </c>
      <c r="X13" s="10">
        <v>130.76</v>
      </c>
      <c r="Y13" s="10">
        <v>132.99</v>
      </c>
      <c r="Z13" s="10">
        <v>130.31</v>
      </c>
      <c r="AA13" s="10">
        <v>132.59</v>
      </c>
      <c r="AB13" s="95">
        <v>2628600</v>
      </c>
      <c r="AC13" s="10">
        <v>132.59</v>
      </c>
      <c r="AD13" s="2">
        <f t="shared" si="0"/>
        <v>2.6800000000000068</v>
      </c>
      <c r="AE13" s="138">
        <f t="shared" si="1"/>
        <v>1.66385523692687E-2</v>
      </c>
    </row>
    <row r="14" spans="1:43" x14ac:dyDescent="0.25">
      <c r="W14" s="133">
        <v>42513</v>
      </c>
      <c r="X14" s="10">
        <v>130.13</v>
      </c>
      <c r="Y14" s="10">
        <v>131.19999999999999</v>
      </c>
      <c r="Z14" s="10">
        <v>130.01</v>
      </c>
      <c r="AA14" s="10">
        <v>130.41999999999999</v>
      </c>
      <c r="AB14" s="95">
        <v>3033100</v>
      </c>
      <c r="AC14" s="10">
        <v>130.41999999999999</v>
      </c>
      <c r="AD14" s="2">
        <f t="shared" si="0"/>
        <v>1.1899999999999977</v>
      </c>
      <c r="AE14" s="138">
        <f t="shared" si="1"/>
        <v>-3.9712845578128153E-3</v>
      </c>
    </row>
    <row r="15" spans="1:43" x14ac:dyDescent="0.25">
      <c r="W15" s="133">
        <v>42510</v>
      </c>
      <c r="X15" s="10">
        <v>130.63</v>
      </c>
      <c r="Y15" s="10">
        <v>131.79</v>
      </c>
      <c r="Z15" s="10">
        <v>130.19999999999999</v>
      </c>
      <c r="AA15" s="10">
        <v>130.94</v>
      </c>
      <c r="AB15" s="95">
        <v>2538100</v>
      </c>
      <c r="AC15" s="10">
        <v>130.94</v>
      </c>
      <c r="AD15" s="2">
        <f t="shared" si="0"/>
        <v>1.5900000000000034</v>
      </c>
      <c r="AE15" s="138">
        <f t="shared" si="1"/>
        <v>7.2307692307691518E-3</v>
      </c>
    </row>
    <row r="16" spans="1:43" x14ac:dyDescent="0.25">
      <c r="W16" s="133">
        <v>42509</v>
      </c>
      <c r="X16" s="10">
        <v>129.69</v>
      </c>
      <c r="Y16" s="10">
        <v>131.12</v>
      </c>
      <c r="Z16" s="10">
        <v>128.76</v>
      </c>
      <c r="AA16" s="10">
        <v>130</v>
      </c>
      <c r="AB16" s="95">
        <v>2753900</v>
      </c>
      <c r="AC16" s="10">
        <v>130</v>
      </c>
      <c r="AD16" s="2">
        <f t="shared" si="0"/>
        <v>2.3600000000000136</v>
      </c>
      <c r="AE16" s="138">
        <f t="shared" si="1"/>
        <v>-3.9077465328326566E-3</v>
      </c>
    </row>
    <row r="17" spans="1:31" x14ac:dyDescent="0.25">
      <c r="W17" s="133">
        <v>42508</v>
      </c>
      <c r="X17" s="10">
        <v>129.11000000000001</v>
      </c>
      <c r="Y17" s="10">
        <v>131.27000000000001</v>
      </c>
      <c r="Z17" s="10">
        <v>128.93</v>
      </c>
      <c r="AA17" s="10">
        <v>130.51</v>
      </c>
      <c r="AB17" s="95">
        <v>2246400</v>
      </c>
      <c r="AC17" s="10">
        <v>130.51</v>
      </c>
      <c r="AD17" s="2">
        <f t="shared" si="0"/>
        <v>2.3400000000000034</v>
      </c>
      <c r="AE17" s="138">
        <f t="shared" si="1"/>
        <v>7.3325100339609595E-3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42507</v>
      </c>
      <c r="X18" s="10">
        <v>130.57</v>
      </c>
      <c r="Y18" s="10">
        <v>131.22</v>
      </c>
      <c r="Z18" s="10">
        <v>128.99</v>
      </c>
      <c r="AA18" s="10">
        <v>129.56</v>
      </c>
      <c r="AB18" s="95">
        <v>2287500</v>
      </c>
      <c r="AC18" s="10">
        <v>129.56</v>
      </c>
      <c r="AD18" s="2">
        <f t="shared" si="0"/>
        <v>2.2299999999999898</v>
      </c>
      <c r="AE18" s="138">
        <f t="shared" si="1"/>
        <v>-8.2669932639313215E-3</v>
      </c>
    </row>
    <row r="19" spans="1:31" x14ac:dyDescent="0.25">
      <c r="W19" s="133">
        <v>42506</v>
      </c>
      <c r="X19" s="10">
        <v>128.75</v>
      </c>
      <c r="Y19" s="10">
        <v>130.86000000000001</v>
      </c>
      <c r="Z19" s="10">
        <v>128.53</v>
      </c>
      <c r="AA19" s="10">
        <v>130.63999999999999</v>
      </c>
      <c r="AB19" s="95">
        <v>2166300</v>
      </c>
      <c r="AC19" s="10">
        <v>130.63999999999999</v>
      </c>
      <c r="AD19" s="2">
        <f t="shared" si="0"/>
        <v>2.3300000000000125</v>
      </c>
      <c r="AE19" s="138">
        <f t="shared" si="1"/>
        <v>1.2713178294573524E-2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W20" s="133">
        <v>42503</v>
      </c>
      <c r="X20" s="10">
        <v>129.1</v>
      </c>
      <c r="Y20" s="10">
        <v>130.03</v>
      </c>
      <c r="Z20" s="10">
        <v>128.55000000000001</v>
      </c>
      <c r="AA20" s="10">
        <v>129</v>
      </c>
      <c r="AB20" s="95">
        <v>3116800</v>
      </c>
      <c r="AC20" s="10">
        <v>129</v>
      </c>
      <c r="AD20" s="2">
        <f t="shared" si="0"/>
        <v>1.4799999999999898</v>
      </c>
      <c r="AE20" s="138">
        <f t="shared" si="1"/>
        <v>-5.7037151225528548E-3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42502</v>
      </c>
      <c r="X21" s="10">
        <v>131</v>
      </c>
      <c r="Y21" s="10">
        <v>131.29</v>
      </c>
      <c r="Z21" s="10">
        <v>128.75</v>
      </c>
      <c r="AA21" s="10">
        <v>129.74</v>
      </c>
      <c r="AB21" s="95">
        <v>3207600</v>
      </c>
      <c r="AC21" s="10">
        <v>129.74</v>
      </c>
      <c r="AD21" s="2">
        <f t="shared" si="0"/>
        <v>2.539999999999992</v>
      </c>
      <c r="AE21" s="138">
        <f t="shared" si="1"/>
        <v>-7.2691101078887765E-3</v>
      </c>
    </row>
    <row r="22" spans="1:31" x14ac:dyDescent="0.25">
      <c r="B22" s="201">
        <v>42328</v>
      </c>
      <c r="C22" s="10">
        <v>0</v>
      </c>
      <c r="D22" s="212" t="s">
        <v>131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42501</v>
      </c>
      <c r="X22" s="10">
        <v>133.74</v>
      </c>
      <c r="Y22" s="10">
        <v>134</v>
      </c>
      <c r="Z22" s="10">
        <v>130.58000000000001</v>
      </c>
      <c r="AA22" s="10">
        <v>130.69</v>
      </c>
      <c r="AB22" s="95">
        <v>3362600</v>
      </c>
      <c r="AC22" s="10">
        <v>130.69</v>
      </c>
      <c r="AD22" s="2">
        <f t="shared" si="0"/>
        <v>3.4199999999999875</v>
      </c>
      <c r="AE22" s="138">
        <f t="shared" si="1"/>
        <v>-2.1561727932918995E-2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42500</v>
      </c>
      <c r="X23" s="10">
        <v>132.91999999999999</v>
      </c>
      <c r="Y23" s="10">
        <v>133.6</v>
      </c>
      <c r="Z23" s="10">
        <v>132.58000000000001</v>
      </c>
      <c r="AA23" s="10">
        <v>133.57</v>
      </c>
      <c r="AB23" s="95">
        <v>2223500</v>
      </c>
      <c r="AC23" s="10">
        <v>133.57</v>
      </c>
      <c r="AD23" s="2">
        <f t="shared" si="0"/>
        <v>1.0199999999999818</v>
      </c>
      <c r="AE23" s="138">
        <f t="shared" si="1"/>
        <v>6.7837491520315041E-3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42499</v>
      </c>
      <c r="X24" s="10">
        <v>131.75</v>
      </c>
      <c r="Y24" s="10">
        <v>133.59</v>
      </c>
      <c r="Z24" s="10">
        <v>131.57</v>
      </c>
      <c r="AA24" s="10">
        <v>132.66999999999999</v>
      </c>
      <c r="AB24" s="95">
        <v>2164600</v>
      </c>
      <c r="AC24" s="10">
        <v>132.66999999999999</v>
      </c>
      <c r="AD24" s="2">
        <f t="shared" si="0"/>
        <v>2.0200000000000102</v>
      </c>
      <c r="AE24" s="138">
        <f t="shared" si="1"/>
        <v>4.7712814298697115E-3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42496</v>
      </c>
      <c r="X25" s="10">
        <v>132.09</v>
      </c>
      <c r="Y25" s="10">
        <v>132.28</v>
      </c>
      <c r="Z25" s="10">
        <v>130.6</v>
      </c>
      <c r="AA25" s="10">
        <v>132.04</v>
      </c>
      <c r="AB25" s="95">
        <v>2615600</v>
      </c>
      <c r="AC25" s="10">
        <v>132.04</v>
      </c>
      <c r="AD25" s="2">
        <f t="shared" si="0"/>
        <v>1.6800000000000068</v>
      </c>
      <c r="AE25" s="138">
        <f t="shared" si="1"/>
        <v>-2.0406620814753529E-3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42495</v>
      </c>
      <c r="X26" s="10">
        <v>132.05000000000001</v>
      </c>
      <c r="Y26" s="10">
        <v>133.28</v>
      </c>
      <c r="Z26" s="10">
        <v>131.85</v>
      </c>
      <c r="AA26" s="10">
        <v>132.31</v>
      </c>
      <c r="AB26" s="95">
        <v>2054700</v>
      </c>
      <c r="AC26" s="10">
        <v>132.31</v>
      </c>
      <c r="AD26" s="2">
        <f t="shared" si="0"/>
        <v>1.4300000000000068</v>
      </c>
      <c r="AE26" s="138">
        <f t="shared" si="1"/>
        <v>2.1207301370900211E-3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42494</v>
      </c>
      <c r="X27" s="10">
        <v>131.02000000000001</v>
      </c>
      <c r="Y27" s="10">
        <v>132.41</v>
      </c>
      <c r="Z27" s="10">
        <v>130.59</v>
      </c>
      <c r="AA27" s="10">
        <v>132.03</v>
      </c>
      <c r="AB27" s="95">
        <v>2893800</v>
      </c>
      <c r="AC27" s="10">
        <v>132.03</v>
      </c>
      <c r="AD27" s="2">
        <f t="shared" si="0"/>
        <v>1.8199999999999932</v>
      </c>
      <c r="AE27" s="138">
        <f t="shared" si="1"/>
        <v>-3.2462630227994005E-3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42493</v>
      </c>
      <c r="X28" s="10">
        <v>131.37</v>
      </c>
      <c r="Y28" s="10">
        <v>133.22999999999999</v>
      </c>
      <c r="Z28" s="10">
        <v>131.13</v>
      </c>
      <c r="AA28" s="10">
        <v>132.46</v>
      </c>
      <c r="AB28" s="95">
        <v>3613700</v>
      </c>
      <c r="AC28" s="10">
        <v>132.46</v>
      </c>
      <c r="AD28" s="2">
        <f t="shared" si="0"/>
        <v>2.0999999999999943</v>
      </c>
      <c r="AE28" s="138">
        <f t="shared" si="1"/>
        <v>2.7252081756246049E-3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42492</v>
      </c>
      <c r="X29" s="10">
        <v>132.61000000000001</v>
      </c>
      <c r="Y29" s="10">
        <v>132.93</v>
      </c>
      <c r="Z29" s="10">
        <v>130.91999999999999</v>
      </c>
      <c r="AA29" s="10">
        <v>132.1</v>
      </c>
      <c r="AB29" s="95">
        <v>2887700</v>
      </c>
      <c r="AC29" s="10">
        <v>132.1</v>
      </c>
      <c r="AD29" s="2">
        <f t="shared" si="0"/>
        <v>2.0100000000000193</v>
      </c>
      <c r="AE29" s="138">
        <f t="shared" si="1"/>
        <v>3.1895504252732465E-3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42489</v>
      </c>
      <c r="X30" s="10">
        <v>131.06</v>
      </c>
      <c r="Y30" s="10">
        <v>131.88</v>
      </c>
      <c r="Z30" s="10">
        <v>128.93</v>
      </c>
      <c r="AA30" s="10">
        <v>131.68</v>
      </c>
      <c r="AB30" s="95">
        <v>4160000</v>
      </c>
      <c r="AC30" s="10">
        <v>131.68</v>
      </c>
      <c r="AD30" s="2">
        <f t="shared" si="0"/>
        <v>2.9499999999999886</v>
      </c>
      <c r="AE30" s="138">
        <f t="shared" si="1"/>
        <v>-2.9529794805783771E-3</v>
      </c>
    </row>
    <row r="31" spans="1:31" x14ac:dyDescent="0.25">
      <c r="G31" s="3"/>
      <c r="H31" s="245"/>
      <c r="W31" s="133">
        <v>42488</v>
      </c>
      <c r="X31" s="10">
        <v>132.79</v>
      </c>
      <c r="Y31" s="10">
        <v>134.38999999999999</v>
      </c>
      <c r="Z31" s="10">
        <v>131.69</v>
      </c>
      <c r="AA31" s="10">
        <v>132.07</v>
      </c>
      <c r="AB31" s="95">
        <v>3233600</v>
      </c>
      <c r="AC31" s="10">
        <v>132.07</v>
      </c>
      <c r="AD31" s="2">
        <f t="shared" si="0"/>
        <v>2.6999999999999886</v>
      </c>
      <c r="AE31" s="138">
        <f t="shared" si="1"/>
        <v>-5.4969879518074194E-3</v>
      </c>
    </row>
    <row r="32" spans="1:31" x14ac:dyDescent="0.25">
      <c r="W32" s="133">
        <v>42487</v>
      </c>
      <c r="X32" s="10">
        <v>134.34</v>
      </c>
      <c r="Y32" s="10">
        <v>134.58000000000001</v>
      </c>
      <c r="Z32" s="10">
        <v>131.9</v>
      </c>
      <c r="AA32" s="10">
        <v>132.80000000000001</v>
      </c>
      <c r="AB32" s="95">
        <v>3343700</v>
      </c>
      <c r="AC32" s="10">
        <v>132.80000000000001</v>
      </c>
      <c r="AD32" s="2">
        <f t="shared" si="0"/>
        <v>2.6800000000000068</v>
      </c>
      <c r="AE32" s="138">
        <f t="shared" si="1"/>
        <v>-1.0727056019070313E-2</v>
      </c>
    </row>
    <row r="33" spans="1:31" x14ac:dyDescent="0.25">
      <c r="L33" t="s">
        <v>281</v>
      </c>
      <c r="M33" s="2">
        <f>M44+K44-F44</f>
        <v>176.70000000000073</v>
      </c>
      <c r="W33" s="133">
        <v>42486</v>
      </c>
      <c r="X33" s="10">
        <v>133.97</v>
      </c>
      <c r="Y33" s="10">
        <v>134.61000000000001</v>
      </c>
      <c r="Z33" s="10">
        <v>133</v>
      </c>
      <c r="AA33" s="10">
        <v>134.24</v>
      </c>
      <c r="AB33" s="95">
        <v>2604500</v>
      </c>
      <c r="AC33" s="10">
        <v>134.24</v>
      </c>
      <c r="AD33" s="2">
        <f t="shared" si="0"/>
        <v>1.6100000000000136</v>
      </c>
      <c r="AE33" s="138">
        <f t="shared" si="1"/>
        <v>3.438481088354095E-3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95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96</v>
      </c>
      <c r="K34" s="279" t="s">
        <v>61</v>
      </c>
      <c r="L34" s="279" t="s">
        <v>77</v>
      </c>
      <c r="M34" s="279" t="s">
        <v>38</v>
      </c>
      <c r="W34" s="133">
        <v>42485</v>
      </c>
      <c r="X34" s="10">
        <v>133.71</v>
      </c>
      <c r="Y34" s="10">
        <v>134.07</v>
      </c>
      <c r="Z34" s="10">
        <v>132.59</v>
      </c>
      <c r="AA34" s="10">
        <v>133.78</v>
      </c>
      <c r="AB34" s="95">
        <v>2633000</v>
      </c>
      <c r="AC34" s="10">
        <v>133.78</v>
      </c>
      <c r="AD34" s="2">
        <f t="shared" si="0"/>
        <v>1.4799999999999898</v>
      </c>
      <c r="AE34" s="138">
        <f t="shared" si="1"/>
        <v>-2.6094087825243584E-3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42482</v>
      </c>
      <c r="X35" s="10">
        <v>133.72</v>
      </c>
      <c r="Y35" s="10">
        <v>134.33000000000001</v>
      </c>
      <c r="Z35" s="10">
        <v>133.05000000000001</v>
      </c>
      <c r="AA35" s="10">
        <v>134.13</v>
      </c>
      <c r="AB35" s="95">
        <v>2760000</v>
      </c>
      <c r="AC35" s="10">
        <v>134.13</v>
      </c>
      <c r="AD35" s="2">
        <f t="shared" si="0"/>
        <v>1.2800000000000011</v>
      </c>
      <c r="AE35" s="138">
        <f t="shared" si="1"/>
        <v>8.7996389891695781E-3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42481</v>
      </c>
      <c r="X36" s="10">
        <v>133.56</v>
      </c>
      <c r="Y36" s="10">
        <v>134</v>
      </c>
      <c r="Z36" s="10">
        <v>132.43</v>
      </c>
      <c r="AA36" s="10">
        <v>132.96</v>
      </c>
      <c r="AB36" s="95">
        <v>3768600</v>
      </c>
      <c r="AC36" s="10">
        <v>132.96</v>
      </c>
      <c r="AD36" s="2">
        <f t="shared" si="0"/>
        <v>1.5699999999999932</v>
      </c>
      <c r="AE36" s="138">
        <f t="shared" si="1"/>
        <v>-7.2425894123795409E-3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42480</v>
      </c>
      <c r="X37" s="10">
        <v>131.29</v>
      </c>
      <c r="Y37" s="10">
        <v>135.11000000000001</v>
      </c>
      <c r="Z37" s="10">
        <v>130.9</v>
      </c>
      <c r="AA37" s="10">
        <v>133.93</v>
      </c>
      <c r="AB37" s="95">
        <v>7228800</v>
      </c>
      <c r="AC37" s="10">
        <v>133.93</v>
      </c>
      <c r="AD37" s="2">
        <f t="shared" si="0"/>
        <v>4.210000000000008</v>
      </c>
      <c r="AE37" s="138">
        <f t="shared" si="1"/>
        <v>2.6283524904214595E-2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42479</v>
      </c>
      <c r="X38" s="10">
        <v>130.09</v>
      </c>
      <c r="Y38" s="10">
        <v>131.30000000000001</v>
      </c>
      <c r="Z38" s="10">
        <v>129.12</v>
      </c>
      <c r="AA38" s="10">
        <v>130.5</v>
      </c>
      <c r="AB38" s="95">
        <v>4114700</v>
      </c>
      <c r="AC38" s="10">
        <v>130.5</v>
      </c>
      <c r="AD38" s="2">
        <f t="shared" si="0"/>
        <v>2.1800000000000068</v>
      </c>
      <c r="AE38" s="138">
        <f t="shared" si="1"/>
        <v>2.10468664423753E-2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42478</v>
      </c>
      <c r="X39" s="10">
        <v>126.88</v>
      </c>
      <c r="Y39" s="10">
        <v>128.03</v>
      </c>
      <c r="Z39" s="10">
        <v>126.6</v>
      </c>
      <c r="AA39" s="10">
        <v>127.81</v>
      </c>
      <c r="AB39" s="95">
        <v>2714500</v>
      </c>
      <c r="AC39" s="10">
        <v>127.81</v>
      </c>
      <c r="AD39" s="2">
        <f t="shared" si="0"/>
        <v>1.4300000000000068</v>
      </c>
      <c r="AE39" s="138">
        <f t="shared" si="1"/>
        <v>3.769732191942321E-3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42475</v>
      </c>
      <c r="X40" s="10">
        <v>127.89</v>
      </c>
      <c r="Y40" s="10">
        <v>128.06</v>
      </c>
      <c r="Z40" s="10">
        <v>126.22</v>
      </c>
      <c r="AA40" s="10">
        <v>127.33</v>
      </c>
      <c r="AB40" s="95">
        <v>2827200</v>
      </c>
      <c r="AC40" s="10">
        <v>127.33</v>
      </c>
      <c r="AD40" s="2">
        <f t="shared" si="0"/>
        <v>1.8400000000000034</v>
      </c>
      <c r="AE40" s="138">
        <f t="shared" si="1"/>
        <v>-5.0789185810283799E-3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0" t="s">
        <v>78</v>
      </c>
      <c r="P41" s="470"/>
      <c r="Q41" s="34"/>
      <c r="W41" s="133">
        <v>42474</v>
      </c>
      <c r="X41" s="10">
        <v>127.72</v>
      </c>
      <c r="Y41" s="10">
        <v>128.57</v>
      </c>
      <c r="Z41" s="10">
        <v>127.56</v>
      </c>
      <c r="AA41" s="10">
        <v>127.98</v>
      </c>
      <c r="AB41" s="95">
        <v>1649800</v>
      </c>
      <c r="AC41" s="10">
        <v>127.98</v>
      </c>
      <c r="AD41" s="2">
        <f t="shared" si="0"/>
        <v>1.0099999999999909</v>
      </c>
      <c r="AE41" s="138">
        <f t="shared" si="1"/>
        <v>1.7219787100812844E-3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153.16400000000002</v>
      </c>
      <c r="Q42" s="34"/>
      <c r="T42" s="91" t="s">
        <v>114</v>
      </c>
      <c r="W42" s="133">
        <v>42473</v>
      </c>
      <c r="X42" s="10">
        <v>127.65</v>
      </c>
      <c r="Y42" s="10">
        <v>128.66</v>
      </c>
      <c r="Z42" s="10">
        <v>127.27</v>
      </c>
      <c r="AA42" s="10">
        <v>127.76</v>
      </c>
      <c r="AB42" s="95">
        <v>2589600</v>
      </c>
      <c r="AC42" s="10">
        <v>127.76</v>
      </c>
      <c r="AD42" s="2">
        <f t="shared" si="0"/>
        <v>1.3900000000000006</v>
      </c>
      <c r="AE42" s="138">
        <f t="shared" si="1"/>
        <v>7.5709779179811143E-3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151.77160000000003</v>
      </c>
      <c r="Q43" s="34"/>
      <c r="T43" s="128" t="s">
        <v>99</v>
      </c>
      <c r="U43" s="98">
        <v>140.4</v>
      </c>
      <c r="W43" s="133">
        <v>42472</v>
      </c>
      <c r="X43" s="10">
        <v>126.3</v>
      </c>
      <c r="Y43" s="10">
        <v>127.36</v>
      </c>
      <c r="Z43" s="10">
        <v>125.4</v>
      </c>
      <c r="AA43" s="10">
        <v>126.8</v>
      </c>
      <c r="AB43" s="95">
        <v>2859400</v>
      </c>
      <c r="AC43" s="10">
        <v>126.8</v>
      </c>
      <c r="AD43" s="2">
        <f t="shared" si="0"/>
        <v>1.9599999999999937</v>
      </c>
      <c r="AE43" s="138">
        <f t="shared" si="1"/>
        <v>3.7204147866698456E-3</v>
      </c>
    </row>
    <row r="44" spans="1:31" x14ac:dyDescent="0.25">
      <c r="A44" s="451" t="s">
        <v>81</v>
      </c>
      <c r="B44" s="452"/>
      <c r="C44" s="452">
        <f>SUM(C35:C40)</f>
        <v>70</v>
      </c>
      <c r="D44" s="453"/>
      <c r="E44" s="453"/>
      <c r="F44" s="453">
        <f>SUM(F35:F40)</f>
        <v>8027.9</v>
      </c>
      <c r="G44" s="453"/>
      <c r="H44" s="454">
        <f>SUM(H35:H39)</f>
        <v>70</v>
      </c>
      <c r="I44" s="453"/>
      <c r="J44" s="453"/>
      <c r="K44" s="453">
        <f>SUM(K35:K39)</f>
        <v>8192.1</v>
      </c>
      <c r="L44" s="453"/>
      <c r="M44" s="453">
        <f>SUM(M35:M38)</f>
        <v>12.5</v>
      </c>
      <c r="O44" s="83">
        <v>1.08</v>
      </c>
      <c r="P44" s="83">
        <f t="shared" si="5"/>
        <v>150.37920000000003</v>
      </c>
      <c r="Q44" s="34"/>
      <c r="T44" s="93" t="s">
        <v>100</v>
      </c>
      <c r="U44" s="88">
        <v>140.49</v>
      </c>
      <c r="W44" s="133">
        <v>42471</v>
      </c>
      <c r="X44" s="10">
        <v>125.83</v>
      </c>
      <c r="Y44" s="10">
        <v>126.94</v>
      </c>
      <c r="Z44" s="10">
        <v>125.83</v>
      </c>
      <c r="AA44" s="10">
        <v>126.33</v>
      </c>
      <c r="AB44" s="95">
        <v>3112900</v>
      </c>
      <c r="AC44" s="10">
        <v>126.33</v>
      </c>
      <c r="AD44" s="2">
        <f t="shared" si="0"/>
        <v>1.1099999999999994</v>
      </c>
      <c r="AE44" s="138">
        <f t="shared" si="1"/>
        <v>5.1718650541054956E-3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148.98680000000002</v>
      </c>
      <c r="Q45" s="83"/>
      <c r="T45" s="93" t="s">
        <v>101</v>
      </c>
      <c r="U45" s="88" t="s">
        <v>459</v>
      </c>
      <c r="W45" s="133">
        <v>42468</v>
      </c>
      <c r="X45" s="10">
        <v>127.19</v>
      </c>
      <c r="Y45" s="10">
        <v>128.15</v>
      </c>
      <c r="Z45" s="10">
        <v>125.26</v>
      </c>
      <c r="AA45" s="10">
        <v>125.68</v>
      </c>
      <c r="AB45" s="95">
        <v>3642300</v>
      </c>
      <c r="AC45" s="10">
        <v>125.68</v>
      </c>
      <c r="AD45" s="2">
        <f t="shared" si="0"/>
        <v>2.8900000000000006</v>
      </c>
      <c r="AE45" s="138">
        <f t="shared" si="1"/>
        <v>-9.3796799873886449E-3</v>
      </c>
    </row>
    <row r="46" spans="1:31" x14ac:dyDescent="0.25">
      <c r="O46" s="83">
        <v>1.06</v>
      </c>
      <c r="P46" s="83">
        <f t="shared" si="5"/>
        <v>147.59440000000001</v>
      </c>
      <c r="Q46" s="83"/>
      <c r="T46" s="93" t="s">
        <v>102</v>
      </c>
      <c r="U46" s="88" t="s">
        <v>460</v>
      </c>
      <c r="W46" s="133">
        <v>42467</v>
      </c>
      <c r="X46" s="10">
        <v>127.51</v>
      </c>
      <c r="Y46" s="10">
        <v>128.44</v>
      </c>
      <c r="Z46" s="10">
        <v>126.23</v>
      </c>
      <c r="AA46" s="10">
        <v>126.87</v>
      </c>
      <c r="AB46" s="95">
        <v>3159500</v>
      </c>
      <c r="AC46" s="10">
        <v>126.87</v>
      </c>
      <c r="AD46" s="2">
        <f t="shared" si="0"/>
        <v>2.2099999999999937</v>
      </c>
      <c r="AE46" s="138">
        <f t="shared" si="1"/>
        <v>-9.0603764742638315E-3</v>
      </c>
    </row>
    <row r="47" spans="1:31" x14ac:dyDescent="0.25">
      <c r="O47" s="83">
        <v>1.05</v>
      </c>
      <c r="P47" s="83">
        <f t="shared" si="5"/>
        <v>146.20200000000003</v>
      </c>
      <c r="Q47" s="83"/>
      <c r="T47" s="93" t="s">
        <v>103</v>
      </c>
      <c r="U47" s="88">
        <v>149.9</v>
      </c>
      <c r="W47" s="133">
        <v>42466</v>
      </c>
      <c r="X47" s="10">
        <v>127.23</v>
      </c>
      <c r="Y47" s="10">
        <v>128.41999999999999</v>
      </c>
      <c r="Z47" s="10">
        <v>126.88</v>
      </c>
      <c r="AA47" s="10">
        <v>128.03</v>
      </c>
      <c r="AB47" s="95">
        <v>3003400</v>
      </c>
      <c r="AC47" s="10">
        <v>128.03</v>
      </c>
      <c r="AD47" s="2">
        <f t="shared" si="0"/>
        <v>1.539999999999992</v>
      </c>
      <c r="AE47" s="138">
        <f t="shared" si="1"/>
        <v>7.7928211586901774E-3</v>
      </c>
    </row>
    <row r="48" spans="1:31" x14ac:dyDescent="0.25">
      <c r="O48" s="83">
        <v>1.04</v>
      </c>
      <c r="P48" s="83">
        <f t="shared" si="5"/>
        <v>144.80960000000002</v>
      </c>
      <c r="Q48" s="83"/>
      <c r="T48" s="93" t="s">
        <v>104</v>
      </c>
      <c r="U48" s="88">
        <v>0.62530200000000002</v>
      </c>
      <c r="W48" s="133">
        <v>42465</v>
      </c>
      <c r="X48" s="10">
        <v>128.94999999999999</v>
      </c>
      <c r="Y48" s="10">
        <v>129.46</v>
      </c>
      <c r="Z48" s="10">
        <v>126.9</v>
      </c>
      <c r="AA48" s="10">
        <v>127.04</v>
      </c>
      <c r="AB48" s="95">
        <v>4007800</v>
      </c>
      <c r="AC48" s="10">
        <v>127.04</v>
      </c>
      <c r="AD48" s="2">
        <f t="shared" si="0"/>
        <v>2.5600000000000023</v>
      </c>
      <c r="AE48" s="138">
        <f t="shared" si="1"/>
        <v>-1.8920379952119926E-2</v>
      </c>
    </row>
    <row r="49" spans="15:31" x14ac:dyDescent="0.25">
      <c r="O49" s="83">
        <v>1.03</v>
      </c>
      <c r="P49" s="83">
        <f t="shared" si="5"/>
        <v>143.41720000000001</v>
      </c>
      <c r="Q49" s="83"/>
      <c r="T49" s="93" t="s">
        <v>105</v>
      </c>
      <c r="U49" s="88" t="s">
        <v>131</v>
      </c>
      <c r="W49" s="133">
        <v>42464</v>
      </c>
      <c r="X49" s="10">
        <v>130.5</v>
      </c>
      <c r="Y49" s="10">
        <v>130.69999999999999</v>
      </c>
      <c r="Z49" s="10">
        <v>128.88</v>
      </c>
      <c r="AA49" s="10">
        <v>129.49</v>
      </c>
      <c r="AB49" s="95">
        <v>2806500</v>
      </c>
      <c r="AC49" s="10">
        <v>129.49</v>
      </c>
      <c r="AD49" s="2">
        <f t="shared" si="0"/>
        <v>1.8199999999999932</v>
      </c>
      <c r="AE49" s="138">
        <f t="shared" si="1"/>
        <v>-3.3097290640392574E-3</v>
      </c>
    </row>
    <row r="50" spans="15:31" x14ac:dyDescent="0.25">
      <c r="O50" s="83">
        <v>1.02</v>
      </c>
      <c r="P50" s="83">
        <f t="shared" si="5"/>
        <v>142.0248</v>
      </c>
      <c r="Q50" s="83"/>
      <c r="T50" s="93"/>
      <c r="U50" s="88"/>
      <c r="W50" s="133">
        <v>42461</v>
      </c>
      <c r="X50" s="10">
        <v>128.69</v>
      </c>
      <c r="Y50" s="10">
        <v>130.44</v>
      </c>
      <c r="Z50" s="10">
        <v>128.36000000000001</v>
      </c>
      <c r="AA50" s="10">
        <v>129.91999999999999</v>
      </c>
      <c r="AB50" s="95">
        <v>3900300</v>
      </c>
      <c r="AC50" s="10">
        <v>129.91999999999999</v>
      </c>
      <c r="AD50" s="2">
        <f t="shared" si="0"/>
        <v>2.0799999999999841</v>
      </c>
      <c r="AE50" s="138">
        <f t="shared" si="1"/>
        <v>7.9131109387120535E-3</v>
      </c>
    </row>
    <row r="51" spans="15:31" x14ac:dyDescent="0.25">
      <c r="O51" s="83">
        <v>1.01</v>
      </c>
      <c r="P51" s="83">
        <f t="shared" si="5"/>
        <v>140.63240000000002</v>
      </c>
      <c r="Q51" s="83"/>
      <c r="T51" s="93" t="s">
        <v>106</v>
      </c>
      <c r="U51" s="88" t="s">
        <v>461</v>
      </c>
      <c r="W51" s="133">
        <v>42460</v>
      </c>
      <c r="X51" s="10">
        <v>129.63999999999999</v>
      </c>
      <c r="Y51" s="10">
        <v>129.97</v>
      </c>
      <c r="Z51" s="10">
        <v>128.29</v>
      </c>
      <c r="AA51" s="10">
        <v>128.9</v>
      </c>
      <c r="AB51" s="95">
        <v>3139900</v>
      </c>
      <c r="AC51" s="10">
        <v>128.9</v>
      </c>
      <c r="AD51" s="2">
        <f t="shared" si="0"/>
        <v>1.6800000000000068</v>
      </c>
      <c r="AE51" s="138">
        <f t="shared" si="1"/>
        <v>-6.0148056755089385E-3</v>
      </c>
    </row>
    <row r="52" spans="15:31" x14ac:dyDescent="0.25">
      <c r="O52" s="83">
        <v>1</v>
      </c>
      <c r="P52" s="83">
        <f t="shared" si="5"/>
        <v>139.24</v>
      </c>
      <c r="Q52" s="83"/>
      <c r="T52" s="93" t="s">
        <v>107</v>
      </c>
      <c r="U52" s="88" t="s">
        <v>462</v>
      </c>
      <c r="W52" s="133">
        <v>42459</v>
      </c>
      <c r="X52" s="10">
        <v>130.09</v>
      </c>
      <c r="Y52" s="10">
        <v>131.1</v>
      </c>
      <c r="Z52" s="10">
        <v>129.38999999999999</v>
      </c>
      <c r="AA52" s="10">
        <v>129.68</v>
      </c>
      <c r="AB52" s="95">
        <v>2570000</v>
      </c>
      <c r="AC52" s="10">
        <v>129.68</v>
      </c>
      <c r="AD52" s="2">
        <f t="shared" si="0"/>
        <v>1.710000000000008</v>
      </c>
      <c r="AE52" s="138">
        <f t="shared" si="1"/>
        <v>-1.1553570053146611E-3</v>
      </c>
    </row>
    <row r="53" spans="15:31" x14ac:dyDescent="0.25">
      <c r="O53" s="83">
        <v>0.99</v>
      </c>
      <c r="P53" s="83">
        <f t="shared" si="5"/>
        <v>137.8476</v>
      </c>
      <c r="Q53" s="83"/>
      <c r="T53" s="93" t="s">
        <v>108</v>
      </c>
      <c r="U53" s="90">
        <v>3682420</v>
      </c>
      <c r="W53" s="133">
        <v>42458</v>
      </c>
      <c r="X53" s="10">
        <v>129.27000000000001</v>
      </c>
      <c r="Y53" s="10">
        <v>130.09</v>
      </c>
      <c r="Z53" s="10">
        <v>128.54</v>
      </c>
      <c r="AA53" s="10">
        <v>129.83000000000001</v>
      </c>
      <c r="AB53" s="95">
        <v>2419300</v>
      </c>
      <c r="AC53" s="10">
        <v>129.83000000000001</v>
      </c>
      <c r="AD53" s="2">
        <f t="shared" si="0"/>
        <v>1.5500000000000114</v>
      </c>
      <c r="AE53" s="138">
        <f t="shared" si="1"/>
        <v>7.0586410176856074E-3</v>
      </c>
    </row>
    <row r="54" spans="15:31" x14ac:dyDescent="0.25">
      <c r="O54" s="83">
        <v>0.98</v>
      </c>
      <c r="P54" s="83">
        <f t="shared" si="5"/>
        <v>136.45520000000002</v>
      </c>
      <c r="Q54" s="83"/>
      <c r="T54" s="93" t="s">
        <v>111</v>
      </c>
      <c r="U54" s="90">
        <v>3200420</v>
      </c>
      <c r="W54" s="133">
        <v>42457</v>
      </c>
      <c r="X54" s="10">
        <v>128.82</v>
      </c>
      <c r="Y54" s="10">
        <v>129.5</v>
      </c>
      <c r="Z54" s="10">
        <v>128.01</v>
      </c>
      <c r="AA54" s="10">
        <v>128.91999999999999</v>
      </c>
      <c r="AB54" s="95">
        <v>1955100</v>
      </c>
      <c r="AC54" s="10">
        <v>128.91999999999999</v>
      </c>
      <c r="AD54" s="2">
        <f t="shared" si="0"/>
        <v>1.4900000000000091</v>
      </c>
      <c r="AE54" s="138">
        <f t="shared" si="1"/>
        <v>2.5662959794694462E-3</v>
      </c>
    </row>
    <row r="55" spans="15:31" x14ac:dyDescent="0.25">
      <c r="O55" s="83">
        <v>0.97</v>
      </c>
      <c r="P55" s="83">
        <f t="shared" si="5"/>
        <v>135.06280000000001</v>
      </c>
      <c r="Q55" s="83"/>
      <c r="T55" s="93" t="s">
        <v>109</v>
      </c>
      <c r="U55" s="88" t="s">
        <v>463</v>
      </c>
      <c r="W55" s="133">
        <v>42453</v>
      </c>
      <c r="X55" s="10">
        <v>128.97</v>
      </c>
      <c r="Y55" s="10">
        <v>130.32</v>
      </c>
      <c r="Z55" s="10">
        <v>127.17</v>
      </c>
      <c r="AA55" s="10">
        <v>128.59</v>
      </c>
      <c r="AB55" s="95">
        <v>4153900</v>
      </c>
      <c r="AC55" s="10">
        <v>128.59</v>
      </c>
      <c r="AD55" s="2">
        <f t="shared" si="0"/>
        <v>3.1499999999999915</v>
      </c>
      <c r="AE55" s="138">
        <f t="shared" si="1"/>
        <v>-9.2457045997379472E-3</v>
      </c>
    </row>
    <row r="56" spans="15:31" x14ac:dyDescent="0.25">
      <c r="O56" s="83">
        <v>0.96</v>
      </c>
      <c r="P56" s="83">
        <f t="shared" si="5"/>
        <v>133.6704</v>
      </c>
      <c r="Q56" s="83"/>
      <c r="T56" s="93" t="s">
        <v>112</v>
      </c>
      <c r="U56" s="88">
        <v>22.62</v>
      </c>
      <c r="W56" s="133">
        <v>42452</v>
      </c>
      <c r="X56" s="10">
        <v>128.15</v>
      </c>
      <c r="Y56" s="10">
        <v>130.35</v>
      </c>
      <c r="Z56" s="10">
        <v>128.02000000000001</v>
      </c>
      <c r="AA56" s="10">
        <v>129.79</v>
      </c>
      <c r="AB56" s="95">
        <v>6086400</v>
      </c>
      <c r="AC56" s="10">
        <v>129.79</v>
      </c>
      <c r="AD56" s="2">
        <f t="shared" si="0"/>
        <v>2.3299999999999841</v>
      </c>
      <c r="AE56" s="138">
        <f t="shared" si="1"/>
        <v>1.3825964693016557E-2</v>
      </c>
    </row>
    <row r="57" spans="15:31" x14ac:dyDescent="0.25">
      <c r="O57" s="83">
        <v>0.95</v>
      </c>
      <c r="P57" s="83">
        <f t="shared" si="5"/>
        <v>132.27799999999999</v>
      </c>
      <c r="Q57" s="83"/>
      <c r="T57" s="93" t="s">
        <v>113</v>
      </c>
      <c r="U57" s="88">
        <v>6.22</v>
      </c>
      <c r="W57" s="133">
        <v>42451</v>
      </c>
      <c r="X57" s="10">
        <v>126.65</v>
      </c>
      <c r="Y57" s="10">
        <v>128.82</v>
      </c>
      <c r="Z57" s="10">
        <v>126.02</v>
      </c>
      <c r="AA57" s="10">
        <v>128.02000000000001</v>
      </c>
      <c r="AB57" s="95">
        <v>3819500</v>
      </c>
      <c r="AC57" s="10">
        <v>128.02000000000001</v>
      </c>
      <c r="AD57" s="2">
        <f t="shared" si="0"/>
        <v>2.7999999999999972</v>
      </c>
      <c r="AE57" s="138">
        <f t="shared" si="1"/>
        <v>1.0099416127505201E-2</v>
      </c>
    </row>
    <row r="58" spans="15:31" x14ac:dyDescent="0.25">
      <c r="O58" s="83">
        <v>0.94</v>
      </c>
      <c r="P58" s="83">
        <f t="shared" si="5"/>
        <v>130.88560000000001</v>
      </c>
      <c r="Q58" s="83"/>
      <c r="T58" s="93" t="s">
        <v>110</v>
      </c>
      <c r="U58" s="88" t="s">
        <v>464</v>
      </c>
      <c r="W58" s="133">
        <v>42450</v>
      </c>
      <c r="X58" s="10">
        <v>126.24</v>
      </c>
      <c r="Y58" s="10">
        <v>127</v>
      </c>
      <c r="Z58" s="10">
        <v>125.68</v>
      </c>
      <c r="AA58" s="10">
        <v>126.74</v>
      </c>
      <c r="AB58" s="95">
        <v>2651800</v>
      </c>
      <c r="AC58" s="10">
        <v>126.74</v>
      </c>
      <c r="AD58" s="2">
        <f t="shared" si="0"/>
        <v>1.3199999999999932</v>
      </c>
      <c r="AE58" s="138">
        <f t="shared" si="1"/>
        <v>1.5782828282828731E-4</v>
      </c>
    </row>
    <row r="59" spans="15:31" x14ac:dyDescent="0.25">
      <c r="O59" s="83">
        <v>0.93</v>
      </c>
      <c r="P59" s="83">
        <f t="shared" si="5"/>
        <v>129.4932</v>
      </c>
      <c r="Q59" s="83"/>
      <c r="W59" s="133">
        <v>42447</v>
      </c>
      <c r="X59" s="10">
        <v>124.86</v>
      </c>
      <c r="Y59" s="10">
        <v>127.08</v>
      </c>
      <c r="Z59" s="10">
        <v>124.53</v>
      </c>
      <c r="AA59" s="10">
        <v>126.72</v>
      </c>
      <c r="AB59" s="95">
        <v>6908600</v>
      </c>
      <c r="AC59" s="10">
        <v>126.72</v>
      </c>
      <c r="AD59" s="2">
        <f t="shared" si="0"/>
        <v>2.5499999999999972</v>
      </c>
      <c r="AE59" s="138">
        <f t="shared" si="1"/>
        <v>1.758612382558411E-2</v>
      </c>
    </row>
    <row r="60" spans="15:31" x14ac:dyDescent="0.25">
      <c r="O60" s="83">
        <v>0.92</v>
      </c>
      <c r="P60" s="83">
        <f t="shared" si="5"/>
        <v>128.10080000000002</v>
      </c>
      <c r="Q60" s="83"/>
      <c r="W60" s="133">
        <v>42446</v>
      </c>
      <c r="X60" s="10">
        <v>124.61</v>
      </c>
      <c r="Y60" s="10">
        <v>124.96</v>
      </c>
      <c r="Z60" s="10">
        <v>122.22</v>
      </c>
      <c r="AA60" s="10">
        <v>124.53</v>
      </c>
      <c r="AB60" s="95">
        <v>3906300</v>
      </c>
      <c r="AC60" s="10">
        <v>124.53</v>
      </c>
      <c r="AD60" s="2">
        <f t="shared" si="0"/>
        <v>2.7399999999999949</v>
      </c>
      <c r="AE60" s="138">
        <f t="shared" si="1"/>
        <v>-2.9623698959168054E-3</v>
      </c>
    </row>
    <row r="61" spans="15:31" x14ac:dyDescent="0.25">
      <c r="O61" s="83">
        <v>0.91</v>
      </c>
      <c r="P61" s="83">
        <f t="shared" si="5"/>
        <v>126.70840000000001</v>
      </c>
      <c r="Q61" s="83"/>
      <c r="W61" s="133">
        <v>42445</v>
      </c>
      <c r="X61" s="10">
        <v>124.39</v>
      </c>
      <c r="Y61" s="10">
        <v>125.55</v>
      </c>
      <c r="Z61" s="10">
        <v>124.1</v>
      </c>
      <c r="AA61" s="10">
        <v>124.9</v>
      </c>
      <c r="AB61" s="95">
        <v>2136300</v>
      </c>
      <c r="AC61" s="10">
        <v>124.9</v>
      </c>
      <c r="AD61" s="2">
        <f t="shared" si="0"/>
        <v>1.4500000000000028</v>
      </c>
      <c r="AE61" s="138">
        <f t="shared" si="1"/>
        <v>4.0048057669217485E-4</v>
      </c>
    </row>
    <row r="62" spans="15:31" x14ac:dyDescent="0.25">
      <c r="O62" s="83">
        <v>0.9</v>
      </c>
      <c r="P62" s="83">
        <f t="shared" si="5"/>
        <v>125.31600000000002</v>
      </c>
      <c r="Q62" s="83"/>
      <c r="W62" s="133">
        <v>42444</v>
      </c>
      <c r="X62" s="10">
        <v>124.54</v>
      </c>
      <c r="Y62" s="10">
        <v>125.47</v>
      </c>
      <c r="Z62" s="10">
        <v>124.08</v>
      </c>
      <c r="AA62" s="10">
        <v>124.85</v>
      </c>
      <c r="AB62" s="95">
        <v>2601300</v>
      </c>
      <c r="AC62" s="10">
        <v>124.85</v>
      </c>
      <c r="AD62" s="2">
        <f t="shared" si="0"/>
        <v>1.3900000000000006</v>
      </c>
      <c r="AE62" s="138">
        <f t="shared" si="1"/>
        <v>-2.9547995527871018E-3</v>
      </c>
    </row>
    <row r="63" spans="15:31" x14ac:dyDescent="0.25">
      <c r="O63" s="34"/>
      <c r="W63" s="133">
        <v>42443</v>
      </c>
      <c r="X63" s="10">
        <v>124.8</v>
      </c>
      <c r="Y63" s="10">
        <v>126.02</v>
      </c>
      <c r="Z63" s="10">
        <v>124.36</v>
      </c>
      <c r="AA63" s="10">
        <v>125.22</v>
      </c>
      <c r="AB63" s="95">
        <v>2853200</v>
      </c>
      <c r="AC63" s="10">
        <v>125.22</v>
      </c>
      <c r="AD63" s="2">
        <f t="shared" si="0"/>
        <v>1.6599999999999966</v>
      </c>
      <c r="AE63" s="138">
        <f t="shared" si="1"/>
        <v>9.5923261390895576E-4</v>
      </c>
    </row>
    <row r="64" spans="15:31" x14ac:dyDescent="0.25">
      <c r="O64" s="34"/>
      <c r="W64" s="133">
        <v>42440</v>
      </c>
      <c r="X64" s="10">
        <v>122.47</v>
      </c>
      <c r="Y64" s="10">
        <v>125.32</v>
      </c>
      <c r="Z64" s="10">
        <v>122.25</v>
      </c>
      <c r="AA64" s="10">
        <v>125.1</v>
      </c>
      <c r="AB64" s="95">
        <v>3707700</v>
      </c>
      <c r="AC64" s="10">
        <v>125.1</v>
      </c>
      <c r="AD64" s="2">
        <f t="shared" si="0"/>
        <v>3.0699999999999932</v>
      </c>
      <c r="AE64" s="138">
        <f t="shared" si="1"/>
        <v>2.465394381194197E-2</v>
      </c>
    </row>
    <row r="65" spans="23:31" x14ac:dyDescent="0.25">
      <c r="W65" s="133">
        <v>42439</v>
      </c>
      <c r="X65" s="10">
        <v>121.2</v>
      </c>
      <c r="Y65" s="10">
        <v>122.76</v>
      </c>
      <c r="Z65" s="10">
        <v>120.41</v>
      </c>
      <c r="AA65" s="10">
        <v>122.09</v>
      </c>
      <c r="AB65" s="95">
        <v>2638200</v>
      </c>
      <c r="AC65" s="10">
        <v>122.09</v>
      </c>
      <c r="AD65" s="2">
        <f t="shared" si="0"/>
        <v>2.3500000000000085</v>
      </c>
      <c r="AE65" s="138">
        <f t="shared" si="1"/>
        <v>8.1750619322873419E-3</v>
      </c>
    </row>
    <row r="66" spans="23:31" x14ac:dyDescent="0.25">
      <c r="W66" s="133">
        <v>42438</v>
      </c>
      <c r="X66" s="10">
        <v>121.88</v>
      </c>
      <c r="Y66" s="10">
        <v>122.12</v>
      </c>
      <c r="Z66" s="10">
        <v>120.45</v>
      </c>
      <c r="AA66" s="10">
        <v>121.1</v>
      </c>
      <c r="AB66" s="95">
        <v>2094000</v>
      </c>
      <c r="AC66" s="10">
        <v>121.1</v>
      </c>
      <c r="AD66" s="2">
        <f t="shared" si="0"/>
        <v>1.6700000000000017</v>
      </c>
      <c r="AE66" s="138" t="e">
        <f t="shared" si="1"/>
        <v>#DIV/0!</v>
      </c>
    </row>
    <row r="67" spans="23:31" x14ac:dyDescent="0.25">
      <c r="W67" s="133">
        <v>42438</v>
      </c>
      <c r="X67" s="10" t="s">
        <v>147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42437</v>
      </c>
      <c r="X68" s="10">
        <v>121.28</v>
      </c>
      <c r="Y68" s="10">
        <v>122.32</v>
      </c>
      <c r="Z68" s="10">
        <v>120.73</v>
      </c>
      <c r="AA68" s="10">
        <v>121.66</v>
      </c>
      <c r="AB68" s="95">
        <v>2522000</v>
      </c>
      <c r="AC68" s="10">
        <v>121.16</v>
      </c>
      <c r="AD68" s="2">
        <f>Y68-Z68</f>
        <v>1.5899999999999892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2016-06-10T23:55:27Z</dcterms:modified>
</cp:coreProperties>
</file>