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r:id="rId87"/>
    <sheet name="SPY" sheetId="47" r:id="rId88"/>
    <sheet name="ALL" sheetId="22" state="hidden" r:id="rId89"/>
    <sheet name="NSC" sheetId="24" state="hidden" r:id="rId90"/>
    <sheet name="AVGO" sheetId="15" state="hidden" r:id="rId91"/>
    <sheet name="UAL" sheetId="52" state="hidden" r:id="rId92"/>
    <sheet name="CAH" sheetId="53" state="hidden" r:id="rId93"/>
    <sheet name="DAL" sheetId="49"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83" i="38" l="1"/>
  <c r="D1083" i="38"/>
  <c r="E1083" i="38"/>
  <c r="G1083" i="38"/>
  <c r="H1083" i="38"/>
  <c r="K1083" i="38"/>
  <c r="L1083" i="38" s="1"/>
  <c r="M1083" i="38"/>
  <c r="N1083" i="38" s="1"/>
  <c r="S1083" i="38"/>
  <c r="V1083" i="38"/>
  <c r="F35" i="74"/>
  <c r="F67" i="101"/>
  <c r="H67" i="101"/>
  <c r="G67" i="101"/>
  <c r="F18" i="101"/>
  <c r="H27" i="94"/>
  <c r="G27" i="94"/>
  <c r="F27" i="94"/>
  <c r="J27" i="94" s="1"/>
  <c r="F3" i="94"/>
  <c r="H46" i="47"/>
  <c r="G46" i="47"/>
  <c r="F46" i="47"/>
  <c r="F13" i="47"/>
  <c r="C18" i="47"/>
  <c r="X1083" i="38" l="1"/>
  <c r="O1083" i="38"/>
  <c r="P1083" i="38"/>
  <c r="Q1083" i="38" s="1"/>
  <c r="W1083" i="38"/>
  <c r="Z1083" i="38"/>
  <c r="F458" i="25"/>
  <c r="H458" i="25"/>
  <c r="G458" i="25"/>
  <c r="F162" i="25"/>
  <c r="G84" i="108"/>
  <c r="F84" i="108"/>
  <c r="H84" i="108"/>
  <c r="Y1083" i="38" l="1"/>
  <c r="A1082" i="38"/>
  <c r="D1082" i="38"/>
  <c r="E1082" i="38"/>
  <c r="G1082" i="38"/>
  <c r="H1082" i="38"/>
  <c r="K1082" i="38"/>
  <c r="L1082" i="38" s="1"/>
  <c r="M1082" i="38"/>
  <c r="N1082" i="38" s="1"/>
  <c r="S1082" i="38"/>
  <c r="F122" i="74"/>
  <c r="G122" i="74"/>
  <c r="H122" i="74"/>
  <c r="K28" i="74"/>
  <c r="H40" i="74"/>
  <c r="F16" i="131"/>
  <c r="F43" i="92"/>
  <c r="G43" i="92"/>
  <c r="O1082" i="38" l="1"/>
  <c r="Z1082" i="38"/>
  <c r="P1082" i="38"/>
  <c r="F6" i="92"/>
  <c r="F83" i="108"/>
  <c r="G83" i="108"/>
  <c r="H83" i="108"/>
  <c r="F21" i="108"/>
  <c r="F33" i="130"/>
  <c r="H33" i="130"/>
  <c r="G33" i="130"/>
  <c r="F8" i="130"/>
  <c r="F237" i="58"/>
  <c r="G237" i="58"/>
  <c r="H237" i="58"/>
  <c r="H72" i="58"/>
  <c r="C72" i="58"/>
  <c r="K54" i="58"/>
  <c r="F68" i="58"/>
  <c r="H57" i="49"/>
  <c r="G57" i="49"/>
  <c r="F57" i="49"/>
  <c r="F9" i="49"/>
  <c r="A1081" i="38" l="1"/>
  <c r="D1081" i="38"/>
  <c r="E1081" i="38"/>
  <c r="G1081" i="38"/>
  <c r="H1081" i="38"/>
  <c r="K1081" i="38"/>
  <c r="L1081" i="38" s="1"/>
  <c r="M1081" i="38"/>
  <c r="N1081" i="38" s="1"/>
  <c r="S1081" i="38"/>
  <c r="F457" i="25"/>
  <c r="H457" i="25"/>
  <c r="G457" i="25"/>
  <c r="F161" i="25"/>
  <c r="F236" i="58"/>
  <c r="H236" i="58"/>
  <c r="G236" i="58"/>
  <c r="F67" i="58"/>
  <c r="H26" i="126"/>
  <c r="G26" i="126"/>
  <c r="F26" i="126"/>
  <c r="F3" i="126"/>
  <c r="F64" i="69"/>
  <c r="H64" i="69"/>
  <c r="G64" i="69"/>
  <c r="F15" i="69"/>
  <c r="H34" i="82"/>
  <c r="G34" i="82"/>
  <c r="F34" i="82"/>
  <c r="F5" i="82"/>
  <c r="F121" i="74"/>
  <c r="H121" i="74"/>
  <c r="G121"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1" i="90"/>
  <c r="C18" i="90"/>
  <c r="P1080" i="38" l="1"/>
  <c r="O1080" i="38"/>
  <c r="Z1080" i="38"/>
  <c r="F120" i="74"/>
  <c r="H120" i="74"/>
  <c r="G120" i="74"/>
  <c r="K27" i="74"/>
  <c r="A1079" i="38" l="1"/>
  <c r="D1079" i="38"/>
  <c r="E1079" i="38"/>
  <c r="G1079" i="38"/>
  <c r="H1079" i="38"/>
  <c r="K1079" i="38"/>
  <c r="L1079" i="38" s="1"/>
  <c r="M1079" i="38"/>
  <c r="N1079" i="38" s="1"/>
  <c r="O1079" i="38" s="1"/>
  <c r="S1079" i="38"/>
  <c r="F235" i="58"/>
  <c r="H235" i="58"/>
  <c r="G235" i="58"/>
  <c r="F66" i="58"/>
  <c r="P1079" i="38" l="1"/>
  <c r="Z1079" i="38"/>
  <c r="A1078" i="38"/>
  <c r="D1078" i="38"/>
  <c r="E1078" i="38"/>
  <c r="G1078" i="38"/>
  <c r="H1078" i="38"/>
  <c r="K1078" i="38"/>
  <c r="L1078" i="38" s="1"/>
  <c r="M1078" i="38"/>
  <c r="N1078" i="38" s="1"/>
  <c r="S1078" i="38"/>
  <c r="F456" i="25"/>
  <c r="H456" i="25"/>
  <c r="G456" i="25"/>
  <c r="F160" i="25"/>
  <c r="F90" i="96"/>
  <c r="H90" i="96"/>
  <c r="G90" i="96"/>
  <c r="F89" i="96"/>
  <c r="H89" i="96"/>
  <c r="G89" i="96"/>
  <c r="F16" i="96"/>
  <c r="C21" i="96"/>
  <c r="F15" i="96"/>
  <c r="F234" i="58"/>
  <c r="H234" i="58"/>
  <c r="G234"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T287" i="1"/>
  <c r="A1070" i="38"/>
  <c r="D1070" i="38"/>
  <c r="E1070" i="38"/>
  <c r="G1070" i="38"/>
  <c r="H1070" i="38"/>
  <c r="K1070" i="38"/>
  <c r="L1070" i="38" s="1"/>
  <c r="M1070" i="38"/>
  <c r="N1070" i="38" s="1"/>
  <c r="S1070" i="38"/>
  <c r="F87" i="96"/>
  <c r="H87" i="96"/>
  <c r="G87" i="96"/>
  <c r="F14" i="96"/>
  <c r="H63" i="69"/>
  <c r="G63" i="69"/>
  <c r="F63" i="69"/>
  <c r="F14" i="69"/>
  <c r="F233" i="58"/>
  <c r="G233" i="58"/>
  <c r="H233"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2" i="58"/>
  <c r="H232" i="58"/>
  <c r="G232"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31" i="58"/>
  <c r="H231" i="58"/>
  <c r="G231"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30" i="58"/>
  <c r="H230" i="58"/>
  <c r="G230"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9" i="58"/>
  <c r="G229" i="58"/>
  <c r="H229"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8" i="58"/>
  <c r="H228" i="58"/>
  <c r="G228"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7" i="58"/>
  <c r="H227" i="58"/>
  <c r="G227"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6" i="58"/>
  <c r="H226" i="58"/>
  <c r="G226"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5" i="58"/>
  <c r="G225" i="58"/>
  <c r="H225"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4" i="58"/>
  <c r="H224" i="58"/>
  <c r="G224"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3" i="58"/>
  <c r="H223" i="58"/>
  <c r="G223" i="58"/>
  <c r="F61" i="58"/>
  <c r="F442" i="25"/>
  <c r="H442" i="25"/>
  <c r="G442" i="25"/>
  <c r="F154" i="25"/>
  <c r="O1022" i="38" l="1"/>
  <c r="Z1022" i="38"/>
  <c r="P1022" i="38"/>
  <c r="F222" i="58"/>
  <c r="H222" i="58"/>
  <c r="G222"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21" i="58"/>
  <c r="G221" i="58"/>
  <c r="H221" i="58"/>
  <c r="K48" i="58"/>
  <c r="F83" i="96"/>
  <c r="G83" i="96"/>
  <c r="H83" i="96"/>
  <c r="F13" i="96"/>
  <c r="O1020" i="38" l="1"/>
  <c r="Z1020" i="38"/>
  <c r="A1019" i="38"/>
  <c r="D1019" i="38"/>
  <c r="E1019" i="38"/>
  <c r="G1019" i="38"/>
  <c r="H1019" i="38"/>
  <c r="K1019" i="38"/>
  <c r="L1019" i="38" s="1"/>
  <c r="M1019" i="38"/>
  <c r="N1019" i="38" s="1"/>
  <c r="S1019" i="38"/>
  <c r="F106" i="74"/>
  <c r="G106" i="74"/>
  <c r="H106" i="74"/>
  <c r="K20" i="74"/>
  <c r="F220" i="58"/>
  <c r="H220" i="58"/>
  <c r="G220"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9" i="58"/>
  <c r="H219" i="58"/>
  <c r="G219" i="58"/>
  <c r="K47" i="58"/>
  <c r="G67" i="105"/>
  <c r="K10" i="105"/>
  <c r="F61" i="69"/>
  <c r="G61" i="69"/>
  <c r="H61" i="69"/>
  <c r="O1013" i="38" l="1"/>
  <c r="P1013" i="38"/>
  <c r="Z1013" i="38"/>
  <c r="F218" i="58"/>
  <c r="H218" i="58"/>
  <c r="G218" i="58"/>
  <c r="F438" i="25"/>
  <c r="H438" i="25"/>
  <c r="G438"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7" i="58"/>
  <c r="G217" i="58"/>
  <c r="H217"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6" i="58"/>
  <c r="H216" i="58"/>
  <c r="G216"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5" i="58"/>
  <c r="H215" i="58"/>
  <c r="G215"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4" i="58"/>
  <c r="H214" i="58"/>
  <c r="G214"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3" i="58"/>
  <c r="G213" i="58"/>
  <c r="H213" i="58"/>
  <c r="K45" i="58"/>
  <c r="F98" i="74"/>
  <c r="H98" i="74"/>
  <c r="G98"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2" i="58"/>
  <c r="H212" i="58"/>
  <c r="G212"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11" i="58"/>
  <c r="H211" i="58"/>
  <c r="G211"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10" i="58"/>
  <c r="G210" i="58"/>
  <c r="H210"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9" i="58"/>
  <c r="G209" i="58"/>
  <c r="H209" i="58"/>
  <c r="F208" i="58"/>
  <c r="H208" i="58"/>
  <c r="G208" i="58"/>
  <c r="F54" i="58"/>
  <c r="F53" i="58"/>
  <c r="P966" i="38" l="1"/>
  <c r="O966" i="38"/>
  <c r="Z966" i="38"/>
  <c r="H31" i="131"/>
  <c r="F97" i="74"/>
  <c r="G97" i="74"/>
  <c r="H97"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H85" i="133"/>
  <c r="K19" i="133"/>
  <c r="F19" i="133"/>
  <c r="K85" i="133"/>
  <c r="M19" i="133"/>
  <c r="C19" i="133"/>
  <c r="F85" i="133"/>
  <c r="M85" i="133"/>
  <c r="H19"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7" i="58"/>
  <c r="H207" i="58"/>
  <c r="G207"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25" i="25"/>
  <c r="H425" i="25"/>
  <c r="G425" i="25"/>
  <c r="F144" i="25"/>
  <c r="F206" i="58"/>
  <c r="H206" i="58"/>
  <c r="G206" i="58"/>
  <c r="F51" i="58"/>
  <c r="G73" i="108"/>
  <c r="F73" i="108"/>
  <c r="H73" i="108"/>
  <c r="F18" i="108"/>
  <c r="F65" i="105"/>
  <c r="H65" i="105"/>
  <c r="G65" i="105"/>
  <c r="F12" i="105"/>
  <c r="C18" i="105"/>
  <c r="F101" i="88"/>
  <c r="H101" i="88"/>
  <c r="G101" i="88"/>
  <c r="F23" i="88"/>
  <c r="F205" i="58"/>
  <c r="G205" i="58"/>
  <c r="H205"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4" i="58"/>
  <c r="H204" i="58"/>
  <c r="G204"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3" i="58"/>
  <c r="H203" i="58"/>
  <c r="G203"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2" i="58"/>
  <c r="H202" i="58"/>
  <c r="G202"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201" i="58"/>
  <c r="G201" i="58"/>
  <c r="H201"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200" i="58"/>
  <c r="H200" i="58"/>
  <c r="G200"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9" i="58"/>
  <c r="H199" i="58"/>
  <c r="G199"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2" i="58"/>
  <c r="F198" i="58"/>
  <c r="H198" i="58"/>
  <c r="G198"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7" i="58"/>
  <c r="G197" i="58"/>
  <c r="H197"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6" i="58"/>
  <c r="H196" i="58"/>
  <c r="G19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5" i="58"/>
  <c r="H195" i="58"/>
  <c r="G195"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F78" i="92"/>
  <c r="H78" i="92"/>
  <c r="C78" i="92"/>
  <c r="K78" i="92"/>
  <c r="M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H85" i="132"/>
  <c r="C19" i="132"/>
  <c r="K19" i="132"/>
  <c r="C85" i="132"/>
  <c r="K85" i="132"/>
  <c r="F85" i="132"/>
  <c r="M19" i="132"/>
  <c r="F19" i="132"/>
  <c r="M85" i="132"/>
  <c r="J42" i="92" l="1"/>
  <c r="J43" i="92"/>
  <c r="J40" i="92"/>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M87" i="131"/>
  <c r="K87" i="131"/>
  <c r="M21" i="131"/>
  <c r="F21" i="131"/>
  <c r="C87" i="131"/>
  <c r="K21" i="131"/>
  <c r="H87" i="131"/>
  <c r="F87" i="131"/>
  <c r="H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4" i="58"/>
  <c r="H194" i="58"/>
  <c r="G194"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3" i="58"/>
  <c r="G193" i="58"/>
  <c r="H193" i="58"/>
  <c r="F88" i="74"/>
  <c r="G88" i="74"/>
  <c r="H88"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2" i="58"/>
  <c r="G192" i="58"/>
  <c r="H192" i="58"/>
  <c r="F45" i="58"/>
  <c r="F409" i="25"/>
  <c r="G409" i="25"/>
  <c r="H409" i="25"/>
  <c r="F131" i="25"/>
  <c r="F86" i="74"/>
  <c r="H86" i="74"/>
  <c r="G86" i="74"/>
  <c r="F18" i="74"/>
  <c r="Z904" i="38" l="1"/>
  <c r="O903" i="38"/>
  <c r="P903" i="38"/>
  <c r="U903" i="38"/>
  <c r="Z903" i="38"/>
  <c r="A902" i="38"/>
  <c r="D902" i="38"/>
  <c r="E902" i="38"/>
  <c r="G902" i="38"/>
  <c r="H902" i="38"/>
  <c r="K902" i="38"/>
  <c r="L902" i="38" s="1"/>
  <c r="M902" i="38"/>
  <c r="N902" i="38" s="1"/>
  <c r="S902" i="38"/>
  <c r="F191" i="58"/>
  <c r="H191" i="58"/>
  <c r="G191" i="58"/>
  <c r="F44" i="58"/>
  <c r="P902" i="38" l="1"/>
  <c r="O902" i="38"/>
  <c r="Z902" i="38"/>
  <c r="U902" i="38"/>
  <c r="A901" i="38"/>
  <c r="D901" i="38"/>
  <c r="E901" i="38"/>
  <c r="G901" i="38"/>
  <c r="H901" i="38"/>
  <c r="K901" i="38"/>
  <c r="L901" i="38" s="1"/>
  <c r="M901" i="38"/>
  <c r="N901" i="38" s="1"/>
  <c r="S901" i="38"/>
  <c r="F190" i="58"/>
  <c r="H190" i="58"/>
  <c r="G190"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9" i="58"/>
  <c r="H189" i="58"/>
  <c r="G18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M85" i="130"/>
  <c r="K85" i="130"/>
  <c r="M19" i="130"/>
  <c r="H19" i="130"/>
  <c r="C19" i="130"/>
  <c r="C85" i="130"/>
  <c r="K19" i="130"/>
  <c r="F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K85" i="129"/>
  <c r="C19" i="129"/>
  <c r="K19" i="129"/>
  <c r="M85" i="129"/>
  <c r="H85" i="129"/>
  <c r="M19" i="129"/>
  <c r="F85" i="129"/>
  <c r="H19"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F85" i="128"/>
  <c r="C19" i="128"/>
  <c r="M85" i="128"/>
  <c r="M19" i="128"/>
  <c r="F19" i="128"/>
  <c r="K19" i="128"/>
  <c r="K85" i="128"/>
  <c r="H19" i="128"/>
  <c r="C85"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8" i="58"/>
  <c r="G188" i="58"/>
  <c r="H188"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7" i="58"/>
  <c r="F187" i="58"/>
  <c r="H187" i="58"/>
  <c r="F42" i="58"/>
  <c r="F61" i="105"/>
  <c r="H61" i="105"/>
  <c r="G61" i="105"/>
  <c r="F10" i="105"/>
  <c r="F87" i="93"/>
  <c r="H87" i="93"/>
  <c r="G87" i="93"/>
  <c r="K14" i="93"/>
  <c r="P860" i="38" l="1"/>
  <c r="Z860" i="38"/>
  <c r="O860" i="38"/>
  <c r="U860" i="38"/>
  <c r="F71" i="96"/>
  <c r="G71" i="96"/>
  <c r="H71" i="96"/>
  <c r="Q13" i="96"/>
  <c r="F86" i="93"/>
  <c r="H86" i="93"/>
  <c r="G86" i="93"/>
  <c r="F186" i="58"/>
  <c r="H186" i="58"/>
  <c r="G18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5" i="58"/>
  <c r="F185" i="58"/>
  <c r="H185"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4" i="58"/>
  <c r="G184" i="58"/>
  <c r="H18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3" i="58"/>
  <c r="H183" i="58"/>
  <c r="G183"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2" i="58"/>
  <c r="H182" i="58"/>
  <c r="G182" i="58"/>
  <c r="K33" i="58"/>
  <c r="P841" i="38" l="1"/>
  <c r="N841" i="38"/>
  <c r="F69" i="96"/>
  <c r="H69" i="96"/>
  <c r="G69" i="96"/>
  <c r="O841" i="38" l="1"/>
  <c r="Z841" i="38"/>
  <c r="F181" i="58"/>
  <c r="H181" i="58"/>
  <c r="G18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80" i="58"/>
  <c r="G180" i="58"/>
  <c r="H180"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6" i="101"/>
  <c r="G66" i="101"/>
  <c r="H66" i="101"/>
  <c r="K14" i="101"/>
  <c r="H23"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K19" i="127"/>
  <c r="M85" i="127"/>
  <c r="M19" i="127"/>
  <c r="K85" i="127"/>
  <c r="C19" i="127"/>
  <c r="H85" i="127"/>
  <c r="F19" i="127"/>
  <c r="H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5" i="101"/>
  <c r="H65" i="101"/>
  <c r="G65"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9" i="58"/>
  <c r="H179" i="58"/>
  <c r="G179"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4" i="101"/>
  <c r="H64" i="101"/>
  <c r="G64"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8" i="58"/>
  <c r="H178" i="58"/>
  <c r="G178"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3" i="101"/>
  <c r="H63" i="101"/>
  <c r="G63"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C19" i="126"/>
  <c r="M85" i="126"/>
  <c r="K19" i="126"/>
  <c r="C85" i="126"/>
  <c r="H19" i="126"/>
  <c r="M19" i="126"/>
  <c r="F19"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19" i="125"/>
  <c r="F85" i="125"/>
  <c r="M85" i="125"/>
  <c r="K85" i="125"/>
  <c r="H85" i="125"/>
  <c r="M19" i="125"/>
  <c r="H19" i="125"/>
  <c r="C19" i="125"/>
  <c r="C85" i="125"/>
  <c r="K19" i="125"/>
  <c r="Z798" i="38" l="1"/>
  <c r="Q5" i="126"/>
  <c r="Q7" i="126"/>
  <c r="Q3" i="126"/>
  <c r="Q6" i="126" s="1"/>
  <c r="Q9" i="126" s="1"/>
  <c r="Q2" i="125"/>
  <c r="Q3" i="125" s="1"/>
  <c r="Q6" i="125" s="1"/>
  <c r="M66" i="125"/>
  <c r="Q10" i="125" s="1"/>
  <c r="J28" i="125" s="1"/>
  <c r="P797" i="38"/>
  <c r="O797" i="38"/>
  <c r="Z797" i="38"/>
  <c r="U797" i="38"/>
  <c r="G76" i="74"/>
  <c r="F76" i="74"/>
  <c r="H76"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3"/>
  <c r="K85" i="123"/>
  <c r="M85" i="123"/>
  <c r="M19" i="123"/>
  <c r="F85" i="124"/>
  <c r="C19" i="123"/>
  <c r="H19" i="124"/>
  <c r="C85" i="124"/>
  <c r="H85" i="123"/>
  <c r="C19" i="124"/>
  <c r="H19" i="123"/>
  <c r="K85" i="124"/>
  <c r="F19" i="124"/>
  <c r="H85" i="124"/>
  <c r="C85" i="123"/>
  <c r="F19" i="123"/>
  <c r="M85" i="124"/>
  <c r="F85" i="123"/>
  <c r="K19"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7" i="58"/>
  <c r="H177" i="58"/>
  <c r="G177"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76" i="25"/>
  <c r="G376" i="25"/>
  <c r="H376" i="25"/>
  <c r="K85" i="122"/>
  <c r="K19" i="122"/>
  <c r="C85" i="122"/>
  <c r="M19" i="122"/>
  <c r="C19" i="122"/>
  <c r="H19" i="122"/>
  <c r="F19" i="122"/>
  <c r="F85" i="122"/>
  <c r="H85"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2" i="101"/>
  <c r="H62" i="101"/>
  <c r="G62" i="101"/>
  <c r="F47" i="108"/>
  <c r="G47" i="108"/>
  <c r="H47" i="108"/>
  <c r="F75" i="93"/>
  <c r="H75" i="93"/>
  <c r="G75" i="93"/>
  <c r="F38" i="106"/>
  <c r="H38" i="106"/>
  <c r="G38" i="106"/>
  <c r="F176" i="58"/>
  <c r="H176" i="58"/>
  <c r="G176"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5" i="58"/>
  <c r="H175" i="58"/>
  <c r="G175"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F19" i="121"/>
  <c r="K85" i="121"/>
  <c r="F85" i="121"/>
  <c r="H85" i="120"/>
  <c r="H19" i="121"/>
  <c r="F85" i="120"/>
  <c r="M19" i="121"/>
  <c r="K19" i="121"/>
  <c r="M85" i="120"/>
  <c r="H19" i="120"/>
  <c r="F19" i="120"/>
  <c r="K85" i="120"/>
  <c r="H85" i="121"/>
  <c r="C85" i="120"/>
  <c r="C19" i="121"/>
  <c r="M19" i="120"/>
  <c r="C85" i="121"/>
  <c r="C19" i="120"/>
  <c r="K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4" i="58"/>
  <c r="H174" i="58"/>
  <c r="G174"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61" i="101"/>
  <c r="G61" i="101"/>
  <c r="H61"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H19" i="119"/>
  <c r="M85" i="119"/>
  <c r="K19" i="119"/>
  <c r="F85" i="119"/>
  <c r="C19" i="119"/>
  <c r="M19" i="119"/>
  <c r="F19" i="119"/>
  <c r="C85"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19" i="118"/>
  <c r="F85" i="118"/>
  <c r="M85" i="118"/>
  <c r="K19" i="118"/>
  <c r="C85" i="118"/>
  <c r="F19" i="118"/>
  <c r="H19" i="118"/>
  <c r="H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60" i="101"/>
  <c r="H60" i="101"/>
  <c r="G60"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1" i="25"/>
  <c r="G371" i="25"/>
  <c r="H371" i="25"/>
  <c r="K85" i="25"/>
  <c r="F109" i="25"/>
  <c r="H85" i="117"/>
  <c r="C85" i="116"/>
  <c r="F19" i="116"/>
  <c r="C85" i="117"/>
  <c r="K19" i="117"/>
  <c r="H85" i="116"/>
  <c r="M85" i="117"/>
  <c r="F85" i="116"/>
  <c r="K85" i="116"/>
  <c r="H19" i="116"/>
  <c r="M19" i="117"/>
  <c r="K85" i="117"/>
  <c r="H19" i="117"/>
  <c r="F19" i="117"/>
  <c r="M19" i="116"/>
  <c r="F85" i="117"/>
  <c r="C19" i="117"/>
  <c r="C19" i="116"/>
  <c r="M85"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9" i="101"/>
  <c r="H59" i="101"/>
  <c r="G59"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19" i="115"/>
  <c r="M85" i="115"/>
  <c r="M19" i="115"/>
  <c r="C85" i="115"/>
  <c r="K85" i="115"/>
  <c r="F85" i="115"/>
  <c r="C19" i="115"/>
  <c r="F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8" i="101"/>
  <c r="H58" i="101"/>
  <c r="G58"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3" i="58"/>
  <c r="H173" i="58"/>
  <c r="G173"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2" i="58"/>
  <c r="G172" i="58"/>
  <c r="H172"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7" i="101"/>
  <c r="H57" i="101"/>
  <c r="G57"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19" i="114"/>
  <c r="M85" i="114"/>
  <c r="F19" i="114"/>
  <c r="C85" i="114"/>
  <c r="F85" i="114"/>
  <c r="M19" i="114"/>
  <c r="H85" i="114"/>
  <c r="C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6" i="101" l="1"/>
  <c r="H56" i="101"/>
  <c r="G56"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71" i="58"/>
  <c r="H171" i="58"/>
  <c r="G171"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70" i="58"/>
  <c r="H170" i="58"/>
  <c r="G170"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5" i="101"/>
  <c r="H55" i="101"/>
  <c r="G55" i="101"/>
  <c r="F41" i="69"/>
  <c r="H41" i="69"/>
  <c r="G41" i="69"/>
  <c r="F39" i="108"/>
  <c r="H39" i="108"/>
  <c r="G39" i="108"/>
  <c r="F169" i="58"/>
  <c r="H169" i="58"/>
  <c r="G169"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3"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8" i="58"/>
  <c r="H168" i="58"/>
  <c r="G168"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4" i="101"/>
  <c r="H54" i="101"/>
  <c r="G54"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3" i="101"/>
  <c r="H53" i="101"/>
  <c r="G53"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7" i="58"/>
  <c r="G167" i="58"/>
  <c r="H167"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H85" i="112"/>
  <c r="K85" i="113"/>
  <c r="H19" i="112"/>
  <c r="C19" i="113"/>
  <c r="M85" i="113"/>
  <c r="H19" i="113"/>
  <c r="M85" i="112"/>
  <c r="M19" i="112"/>
  <c r="F19" i="112"/>
  <c r="K19" i="113"/>
  <c r="C19" i="112"/>
  <c r="C85" i="113"/>
  <c r="F85" i="113"/>
  <c r="H85" i="113"/>
  <c r="K85" i="112"/>
  <c r="C85" i="112"/>
  <c r="M19" i="113"/>
  <c r="F85" i="112"/>
  <c r="F19" i="113"/>
  <c r="K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6" i="58"/>
  <c r="H166" i="58"/>
  <c r="G166" i="58"/>
  <c r="F34" i="58"/>
  <c r="F33" i="58"/>
  <c r="F356" i="25"/>
  <c r="H356" i="25"/>
  <c r="G356" i="25"/>
  <c r="F103" i="25"/>
  <c r="F102" i="25"/>
  <c r="F101" i="25"/>
  <c r="F52" i="101"/>
  <c r="H52" i="101"/>
  <c r="G52" i="101"/>
  <c r="F13" i="101"/>
  <c r="F12" i="101"/>
  <c r="F11" i="101"/>
  <c r="F64" i="93"/>
  <c r="H64" i="93"/>
  <c r="G64" i="93"/>
  <c r="F12" i="93"/>
  <c r="A750" i="38"/>
  <c r="D750" i="38"/>
  <c r="E750" i="38"/>
  <c r="G750" i="38"/>
  <c r="H750" i="38"/>
  <c r="K750" i="38"/>
  <c r="L750" i="38" s="1"/>
  <c r="M750" i="38"/>
  <c r="N750" i="38" s="1"/>
  <c r="S750" i="38"/>
  <c r="M85" i="111"/>
  <c r="F85" i="111"/>
  <c r="H85" i="111"/>
  <c r="H19" i="111"/>
  <c r="C85" i="110"/>
  <c r="H19" i="110"/>
  <c r="K19" i="111"/>
  <c r="F85" i="110"/>
  <c r="K85" i="111"/>
  <c r="F19" i="111"/>
  <c r="H85" i="110"/>
  <c r="F19" i="110"/>
  <c r="K85" i="110"/>
  <c r="C19" i="110"/>
  <c r="C19" i="111"/>
  <c r="M85" i="110"/>
  <c r="M19" i="111"/>
  <c r="K19" i="110"/>
  <c r="C85" i="111"/>
  <c r="M19" i="110"/>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5" i="58"/>
  <c r="H165" i="58"/>
  <c r="G165" i="58"/>
  <c r="K28" i="58"/>
  <c r="F58" i="86"/>
  <c r="H58" i="86"/>
  <c r="G58" i="86"/>
  <c r="K8" i="86"/>
  <c r="Q9" i="111" l="1"/>
  <c r="O748" i="38"/>
  <c r="Z748" i="38"/>
  <c r="P748" i="38"/>
  <c r="U748" i="38"/>
  <c r="A747" i="38" l="1"/>
  <c r="D747" i="38"/>
  <c r="E747" i="38"/>
  <c r="G747" i="38"/>
  <c r="H747" i="38"/>
  <c r="K747" i="38"/>
  <c r="L747" i="38" s="1"/>
  <c r="M747" i="38"/>
  <c r="N747" i="38" s="1"/>
  <c r="S747" i="38"/>
  <c r="F51" i="101"/>
  <c r="H51" i="101"/>
  <c r="G51"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K73" i="109"/>
  <c r="C73" i="109"/>
  <c r="F19" i="109"/>
  <c r="F73" i="109"/>
  <c r="M73" i="109"/>
  <c r="C19" i="109"/>
  <c r="K19" i="109"/>
  <c r="H19" i="109"/>
  <c r="M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50" i="101"/>
  <c r="G50" i="101"/>
  <c r="H50" i="101"/>
  <c r="H49" i="101"/>
  <c r="G49" i="101"/>
  <c r="F49" i="101"/>
  <c r="K9" i="101"/>
  <c r="F164" i="58"/>
  <c r="G164" i="58"/>
  <c r="H164"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3" i="58"/>
  <c r="G163" i="58"/>
  <c r="H163" i="58"/>
  <c r="F162" i="58"/>
  <c r="H162" i="58"/>
  <c r="G162"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61" i="58"/>
  <c r="G161" i="58"/>
  <c r="H161"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60" i="58"/>
  <c r="G160" i="58"/>
  <c r="H16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9" i="58"/>
  <c r="G159" i="58"/>
  <c r="H159" i="58"/>
  <c r="F100" i="46"/>
  <c r="G100" i="46"/>
  <c r="H100" i="46"/>
  <c r="F59" i="93"/>
  <c r="H59" i="93"/>
  <c r="G59" i="93"/>
  <c r="A726" i="38"/>
  <c r="D726" i="38"/>
  <c r="E726" i="38"/>
  <c r="G726" i="38"/>
  <c r="H726" i="38"/>
  <c r="K726" i="38"/>
  <c r="L726" i="38" s="1"/>
  <c r="M726" i="38"/>
  <c r="N726" i="38" s="1"/>
  <c r="S726" i="38"/>
  <c r="F344" i="25"/>
  <c r="H344" i="25"/>
  <c r="G344" i="25"/>
  <c r="F99" i="25"/>
  <c r="F158" i="58"/>
  <c r="G158" i="58"/>
  <c r="H158"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7" i="58"/>
  <c r="H157" i="58"/>
  <c r="G157"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6" i="58"/>
  <c r="H156" i="58"/>
  <c r="G156" i="58"/>
  <c r="F96" i="46"/>
  <c r="G96" i="46"/>
  <c r="H96" i="46"/>
  <c r="A721" i="38"/>
  <c r="D721" i="38"/>
  <c r="E721" i="38"/>
  <c r="G721" i="38"/>
  <c r="H721" i="38"/>
  <c r="K721" i="38"/>
  <c r="L721" i="38" s="1"/>
  <c r="M721" i="38"/>
  <c r="N721" i="38" s="1"/>
  <c r="S721" i="38"/>
  <c r="F341" i="25"/>
  <c r="H341" i="25"/>
  <c r="G341" i="25"/>
  <c r="K79" i="25"/>
  <c r="F57" i="93"/>
  <c r="H57" i="93"/>
  <c r="G57" i="93"/>
  <c r="F11" i="93"/>
  <c r="C18" i="98"/>
  <c r="F63" i="74"/>
  <c r="H63" i="74"/>
  <c r="G63"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5" i="58"/>
  <c r="H155" i="58"/>
  <c r="G155"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4" i="58"/>
  <c r="G154" i="58"/>
  <c r="H15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3" i="58"/>
  <c r="H153" i="58"/>
  <c r="G153"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2" i="58"/>
  <c r="H152" i="58"/>
  <c r="G152" i="58"/>
  <c r="F30" i="58"/>
  <c r="F53" i="49"/>
  <c r="G53" i="49"/>
  <c r="H53" i="49"/>
  <c r="K6" i="49"/>
  <c r="H48" i="101"/>
  <c r="G48"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51" i="58"/>
  <c r="F151" i="58"/>
  <c r="H151"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K25" i="108"/>
  <c r="F25" i="108"/>
  <c r="M25" i="108"/>
  <c r="H25" i="108"/>
  <c r="F113" i="108"/>
  <c r="K113" i="108"/>
  <c r="C113" i="108"/>
  <c r="C25" i="108"/>
  <c r="M113" i="108"/>
  <c r="H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50" i="58" l="1"/>
  <c r="G150" i="58"/>
  <c r="H150"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C19" i="107"/>
  <c r="F89" i="107"/>
  <c r="K19" i="107"/>
  <c r="F19" i="107"/>
  <c r="M89" i="107"/>
  <c r="K89" i="107"/>
  <c r="H89" i="107"/>
  <c r="C89" i="107"/>
  <c r="H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9" i="58"/>
  <c r="G149" i="58"/>
  <c r="H149"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7" i="101"/>
  <c r="H47" i="101"/>
  <c r="G47"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8" i="58"/>
  <c r="F148" i="58"/>
  <c r="H148"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7" i="58"/>
  <c r="H147" i="58"/>
  <c r="G14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85" i="106"/>
  <c r="F19" i="106"/>
  <c r="K85" i="106"/>
  <c r="H19" i="106"/>
  <c r="C85" i="106"/>
  <c r="H85" i="106"/>
  <c r="K19" i="106"/>
  <c r="C19" i="106"/>
  <c r="M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6" i="58"/>
  <c r="H146" i="58"/>
  <c r="G14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4" i="58"/>
  <c r="G144" i="58"/>
  <c r="H144" i="58"/>
  <c r="F145" i="58"/>
  <c r="G145" i="58"/>
  <c r="H14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6" i="101"/>
  <c r="H46" i="101"/>
  <c r="G46"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H19" i="47"/>
  <c r="C43" i="46"/>
  <c r="C19" i="47"/>
  <c r="H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M19" i="105"/>
  <c r="M91" i="105"/>
  <c r="C19" i="105"/>
  <c r="F91" i="105"/>
  <c r="K91" i="105"/>
  <c r="H91" i="105"/>
  <c r="K19" i="105"/>
  <c r="F19" i="105"/>
  <c r="C91" i="105"/>
  <c r="H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5" i="101"/>
  <c r="H45" i="101"/>
  <c r="G45"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3" i="58"/>
  <c r="F143" i="58"/>
  <c r="H143"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2" i="58"/>
  <c r="F142" i="58"/>
  <c r="H142"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4" i="101"/>
  <c r="H44" i="101"/>
  <c r="G44"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41" i="58"/>
  <c r="F141" i="58"/>
  <c r="H141"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40" i="58"/>
  <c r="H140" i="58"/>
  <c r="G14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3" i="101" l="1"/>
  <c r="H43" i="101"/>
  <c r="G43"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2" i="101"/>
  <c r="H42" i="101"/>
  <c r="G42"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9" i="58"/>
  <c r="H139" i="58"/>
  <c r="G13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8" i="58"/>
  <c r="H138" i="58"/>
  <c r="G13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7" i="58"/>
  <c r="H137" i="58"/>
  <c r="G137"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3" i="25"/>
  <c r="H293" i="25"/>
  <c r="G293" i="25"/>
  <c r="K58" i="25"/>
  <c r="F136" i="58"/>
  <c r="H136" i="58"/>
  <c r="G136" i="58"/>
  <c r="K18" i="58"/>
  <c r="P640" i="38" l="1"/>
  <c r="O640" i="38"/>
  <c r="Z640" i="38"/>
  <c r="U640" i="38"/>
  <c r="D555" i="38"/>
  <c r="A639" i="38"/>
  <c r="D639" i="38"/>
  <c r="E639" i="38"/>
  <c r="G639" i="38"/>
  <c r="H639" i="38"/>
  <c r="K639" i="38"/>
  <c r="L639" i="38" s="1"/>
  <c r="M639" i="38"/>
  <c r="N639" i="38" s="1"/>
  <c r="S639" i="38"/>
  <c r="F30" i="103"/>
  <c r="G30" i="103"/>
  <c r="H30" i="103"/>
  <c r="F54" i="74"/>
  <c r="H54" i="74"/>
  <c r="G54" i="74"/>
  <c r="G77" i="46"/>
  <c r="F77" i="46"/>
  <c r="H77" i="46"/>
  <c r="F18" i="46"/>
  <c r="F292" i="25"/>
  <c r="H292" i="25"/>
  <c r="G292"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C19" i="104"/>
  <c r="K85" i="104"/>
  <c r="C85" i="104"/>
  <c r="H85" i="104"/>
  <c r="F85" i="104"/>
  <c r="M85" i="104"/>
  <c r="H19" i="104"/>
  <c r="F19"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41" i="101"/>
  <c r="H41" i="101"/>
  <c r="G41"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5" i="58"/>
  <c r="G135" i="58"/>
  <c r="H135"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40" i="101"/>
  <c r="H40" i="101"/>
  <c r="G40"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9" i="101"/>
  <c r="H39" i="101"/>
  <c r="G39"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4" i="58"/>
  <c r="G134" i="58"/>
  <c r="H134"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8" i="101"/>
  <c r="G38" i="101"/>
  <c r="H38"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3" i="58"/>
  <c r="H133" i="58"/>
  <c r="G133" i="58"/>
  <c r="K17" i="58"/>
  <c r="F37" i="101"/>
  <c r="G37" i="101"/>
  <c r="H37"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2" i="58"/>
  <c r="H132" i="58"/>
  <c r="G132" i="58"/>
  <c r="F23" i="58"/>
  <c r="F36" i="101"/>
  <c r="H36" i="101"/>
  <c r="G36" i="101"/>
  <c r="F5" i="101"/>
  <c r="F286" i="25"/>
  <c r="H286" i="25"/>
  <c r="G286" i="25"/>
  <c r="F75" i="25"/>
  <c r="F31" i="47"/>
  <c r="H31" i="47"/>
  <c r="G31" i="47"/>
  <c r="F9" i="47"/>
  <c r="F34" i="91"/>
  <c r="H34" i="91"/>
  <c r="G34" i="91"/>
  <c r="F7" i="91"/>
  <c r="F64" i="81"/>
  <c r="H64" i="81"/>
  <c r="G64" i="81"/>
  <c r="F18" i="81"/>
  <c r="F131" i="58"/>
  <c r="H131" i="58"/>
  <c r="G131"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30" i="58"/>
  <c r="H130" i="58"/>
  <c r="G13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9" i="58"/>
  <c r="H129" i="58"/>
  <c r="G129"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8" i="58"/>
  <c r="H128" i="58"/>
  <c r="G128"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7" i="58"/>
  <c r="H127" i="58"/>
  <c r="G127" i="58"/>
  <c r="F20" i="58"/>
  <c r="F278" i="25"/>
  <c r="H278" i="25"/>
  <c r="G278" i="25"/>
  <c r="F71" i="25"/>
  <c r="P614" i="38" l="1"/>
  <c r="O614" i="38"/>
  <c r="Z614" i="38"/>
  <c r="U614" i="38"/>
  <c r="F27" i="103"/>
  <c r="G27" i="103"/>
  <c r="H27" i="103"/>
  <c r="F27" i="99"/>
  <c r="G27" i="99"/>
  <c r="H27" i="99"/>
  <c r="F39" i="86"/>
  <c r="G39" i="86"/>
  <c r="H39" i="86"/>
  <c r="F32" i="96"/>
  <c r="G32" i="96"/>
  <c r="H32" i="96"/>
  <c r="F35" i="101"/>
  <c r="G35" i="101"/>
  <c r="H35"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4" i="101"/>
  <c r="G34" i="101"/>
  <c r="F34" i="101"/>
  <c r="F31" i="90"/>
  <c r="G31" i="90"/>
  <c r="H31" i="90"/>
  <c r="F36" i="45"/>
  <c r="G36" i="45"/>
  <c r="H36" i="45"/>
  <c r="F70" i="46"/>
  <c r="H70" i="46"/>
  <c r="G70" i="46"/>
  <c r="F32" i="91"/>
  <c r="H32" i="91"/>
  <c r="G32" i="91"/>
  <c r="F126" i="58"/>
  <c r="G126" i="58"/>
  <c r="H126"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3" i="101"/>
  <c r="G33" i="101"/>
  <c r="H33" i="101"/>
  <c r="F4" i="101"/>
  <c r="F37" i="78"/>
  <c r="H37" i="78"/>
  <c r="G37" i="78"/>
  <c r="F4" i="78"/>
  <c r="M18" i="89"/>
  <c r="C18" i="89"/>
  <c r="F35" i="45"/>
  <c r="G35" i="45"/>
  <c r="H35" i="45"/>
  <c r="F5" i="45"/>
  <c r="F274" i="25"/>
  <c r="H274" i="25"/>
  <c r="G274" i="25"/>
  <c r="K50" i="25"/>
  <c r="F32" i="101"/>
  <c r="G32" i="101"/>
  <c r="H32" i="101"/>
  <c r="K2" i="101"/>
  <c r="K23" i="101" s="1"/>
  <c r="F29" i="96"/>
  <c r="G29" i="96"/>
  <c r="H29" i="96"/>
  <c r="F3" i="96"/>
  <c r="F31" i="101"/>
  <c r="G31" i="101"/>
  <c r="H31" i="101"/>
  <c r="F3" i="101"/>
  <c r="F273" i="25"/>
  <c r="H273" i="25"/>
  <c r="G273" i="25"/>
  <c r="F69" i="25"/>
  <c r="H19" i="103"/>
  <c r="F91" i="103"/>
  <c r="C91" i="103"/>
  <c r="F19" i="103"/>
  <c r="K19" i="89"/>
  <c r="K19" i="103"/>
  <c r="M91" i="103"/>
  <c r="K91" i="103"/>
  <c r="C19" i="103"/>
  <c r="H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1" i="25"/>
  <c r="H271" i="25"/>
  <c r="G271" i="25"/>
  <c r="K48" i="25"/>
  <c r="F69" i="87"/>
  <c r="K69" i="87"/>
  <c r="K101" i="102"/>
  <c r="K19" i="102"/>
  <c r="F101" i="102"/>
  <c r="F19" i="102"/>
  <c r="M19" i="102"/>
  <c r="H19" i="102"/>
  <c r="M101" i="102"/>
  <c r="H101" i="102"/>
  <c r="C101" i="102"/>
  <c r="C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95" i="101"/>
  <c r="K95" i="101"/>
  <c r="H95" i="101"/>
  <c r="F95" i="101"/>
  <c r="C95" i="101"/>
  <c r="P43" i="101"/>
  <c r="P42" i="101"/>
  <c r="P41" i="101"/>
  <c r="P40" i="101"/>
  <c r="P39" i="101"/>
  <c r="P38" i="101"/>
  <c r="P37" i="101"/>
  <c r="P36" i="101"/>
  <c r="P35" i="101"/>
  <c r="P34" i="101"/>
  <c r="P33" i="101"/>
  <c r="P32" i="101"/>
  <c r="P31" i="101"/>
  <c r="P30" i="101"/>
  <c r="P29" i="101"/>
  <c r="P28" i="101"/>
  <c r="P27" i="101"/>
  <c r="P26" i="101"/>
  <c r="P25" i="101"/>
  <c r="H30" i="101"/>
  <c r="G30" i="101"/>
  <c r="F30" i="101"/>
  <c r="P24" i="101"/>
  <c r="P23" i="101"/>
  <c r="M23" i="101"/>
  <c r="F2" i="101"/>
  <c r="F23"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5" i="58"/>
  <c r="H125" i="58"/>
  <c r="G125" i="58"/>
  <c r="F19" i="58"/>
  <c r="F53" i="88"/>
  <c r="H53" i="88"/>
  <c r="G53" i="88"/>
  <c r="F10" i="88"/>
  <c r="AA10" i="88" s="1"/>
  <c r="AB10" i="88" s="1"/>
  <c r="K19" i="99"/>
  <c r="M19" i="99"/>
  <c r="K24" i="101"/>
  <c r="K85" i="100"/>
  <c r="H85" i="100"/>
  <c r="C19" i="99"/>
  <c r="H19" i="100"/>
  <c r="C85" i="99"/>
  <c r="H96" i="101"/>
  <c r="C96" i="101"/>
  <c r="M96" i="101"/>
  <c r="F19" i="99"/>
  <c r="C24" i="101"/>
  <c r="K96" i="101"/>
  <c r="F96" i="101"/>
  <c r="H19" i="99"/>
  <c r="H24" i="101"/>
  <c r="F85" i="99"/>
  <c r="C85" i="100"/>
  <c r="H85" i="99"/>
  <c r="F19" i="100"/>
  <c r="F24" i="101"/>
  <c r="M24" i="101"/>
  <c r="K19" i="100"/>
  <c r="K85" i="99"/>
  <c r="C19" i="100"/>
  <c r="M85" i="99"/>
  <c r="M19" i="100"/>
  <c r="M85" i="100"/>
  <c r="F85" i="100"/>
  <c r="Q2" i="99" l="1"/>
  <c r="Q3" i="99" s="1"/>
  <c r="Q6" i="99" s="1"/>
  <c r="M77" i="101"/>
  <c r="Q10" i="101" s="1"/>
  <c r="J67" i="101" s="1"/>
  <c r="Q2" i="100"/>
  <c r="Q5" i="100" s="1"/>
  <c r="M66" i="99"/>
  <c r="Q10" i="99" s="1"/>
  <c r="P607" i="38"/>
  <c r="M66" i="100"/>
  <c r="Q10" i="100" s="1"/>
  <c r="O607" i="38"/>
  <c r="Z607" i="38"/>
  <c r="Q2" i="101"/>
  <c r="Q5" i="101" s="1"/>
  <c r="F28" i="90"/>
  <c r="G28" i="90"/>
  <c r="H28" i="90"/>
  <c r="F52" i="88"/>
  <c r="G52" i="88"/>
  <c r="H52" i="88"/>
  <c r="F56" i="84"/>
  <c r="G56" i="84"/>
  <c r="H56" i="84"/>
  <c r="J64" i="101" l="1"/>
  <c r="J65" i="101"/>
  <c r="J63" i="101"/>
  <c r="J62" i="101"/>
  <c r="J61" i="101"/>
  <c r="J60" i="101"/>
  <c r="J59" i="101"/>
  <c r="J58" i="101"/>
  <c r="J57" i="101"/>
  <c r="J55" i="101"/>
  <c r="J56" i="101"/>
  <c r="J53" i="101"/>
  <c r="J54" i="101"/>
  <c r="J51" i="101"/>
  <c r="J52"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4" i="58" l="1"/>
  <c r="G124" i="58"/>
  <c r="H124"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K85" i="98"/>
  <c r="F19" i="98"/>
  <c r="C19" i="97"/>
  <c r="F85" i="98"/>
  <c r="C19" i="98"/>
  <c r="M85" i="97"/>
  <c r="M85" i="98"/>
  <c r="C85" i="97"/>
  <c r="M19" i="97"/>
  <c r="H19" i="97"/>
  <c r="H19" i="98"/>
  <c r="K19" i="98"/>
  <c r="K85" i="97"/>
  <c r="K35" i="88"/>
  <c r="H85" i="98"/>
  <c r="F85" i="97"/>
  <c r="H85" i="97"/>
  <c r="F19" i="97"/>
  <c r="K19" i="97"/>
  <c r="M19"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9" i="74"/>
  <c r="G49" i="74"/>
  <c r="H49" i="74"/>
  <c r="F47" i="70"/>
  <c r="H47" i="70"/>
  <c r="G47" i="70"/>
  <c r="F53" i="77"/>
  <c r="G53" i="77"/>
  <c r="H53" i="77"/>
  <c r="H123" i="58"/>
  <c r="G123" i="58"/>
  <c r="F123" i="58"/>
  <c r="F122" i="58"/>
  <c r="H122" i="58"/>
  <c r="G12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3" i="25"/>
  <c r="H263" i="25"/>
  <c r="G263" i="25"/>
  <c r="K47" i="25"/>
  <c r="F121" i="58"/>
  <c r="H121" i="58"/>
  <c r="G121" i="58"/>
  <c r="K14" i="58"/>
  <c r="F120" i="58"/>
  <c r="H120" i="58"/>
  <c r="G120" i="58"/>
  <c r="K13" i="58"/>
  <c r="C118" i="96"/>
  <c r="K22" i="96"/>
  <c r="K118" i="96"/>
  <c r="M118" i="96"/>
  <c r="H118" i="96"/>
  <c r="F118" i="96"/>
  <c r="F22" i="96"/>
  <c r="C22" i="96"/>
  <c r="H22" i="96"/>
  <c r="M22"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9" i="58"/>
  <c r="H119" i="58"/>
  <c r="G119"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8" i="58"/>
  <c r="H118" i="58"/>
  <c r="F117" i="58"/>
  <c r="H117" i="58"/>
  <c r="G118"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7"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H85" i="95"/>
  <c r="F85" i="95"/>
  <c r="M19" i="95"/>
  <c r="F19" i="95"/>
  <c r="C85" i="95"/>
  <c r="K19" i="95"/>
  <c r="M85" i="95"/>
  <c r="H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F19" i="94"/>
  <c r="K19" i="94"/>
  <c r="H19" i="94"/>
  <c r="F85" i="94"/>
  <c r="M85" i="94"/>
  <c r="M19" i="94"/>
  <c r="C85" i="94"/>
  <c r="H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113" i="93"/>
  <c r="M113" i="93"/>
  <c r="H26" i="93"/>
  <c r="K113" i="93"/>
  <c r="H113" i="93"/>
  <c r="F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6" i="58"/>
  <c r="G116" i="58"/>
  <c r="H11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80" i="47"/>
  <c r="G80" i="47"/>
  <c r="F80" i="47"/>
  <c r="H79" i="47"/>
  <c r="G79" i="47"/>
  <c r="F79" i="47"/>
  <c r="H78" i="47"/>
  <c r="G78" i="47"/>
  <c r="F78" i="47"/>
  <c r="H77" i="47"/>
  <c r="G77" i="47"/>
  <c r="F77" i="47"/>
  <c r="H76" i="47"/>
  <c r="G76" i="47"/>
  <c r="F76" i="47"/>
  <c r="H75" i="47"/>
  <c r="G75" i="47"/>
  <c r="F75" i="47"/>
  <c r="H74" i="47"/>
  <c r="G74" i="47"/>
  <c r="F74" i="47"/>
  <c r="H73" i="47"/>
  <c r="G73" i="47"/>
  <c r="F73" i="47"/>
  <c r="F2" i="47"/>
  <c r="F18" i="47" s="1"/>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F19" i="91"/>
  <c r="M30" i="92"/>
  <c r="F19" i="47"/>
  <c r="K19" i="91"/>
  <c r="K85" i="91"/>
  <c r="K30" i="92"/>
  <c r="C19" i="91"/>
  <c r="H30" i="92"/>
  <c r="C85" i="91"/>
  <c r="M85" i="91"/>
  <c r="C30" i="92"/>
  <c r="M19" i="91"/>
  <c r="H85" i="91"/>
  <c r="H19" i="91"/>
  <c r="F30" i="92"/>
  <c r="F85" i="91"/>
  <c r="Q3" i="93" l="1"/>
  <c r="Q6" i="93" s="1"/>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5" i="58"/>
  <c r="H115" i="58"/>
  <c r="G11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4" i="58"/>
  <c r="H114" i="58"/>
  <c r="G114"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3" i="58"/>
  <c r="H113" i="58"/>
  <c r="G11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2" i="58"/>
  <c r="H112" i="58"/>
  <c r="G11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11" i="58"/>
  <c r="H111" i="58"/>
  <c r="G111"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10" i="58"/>
  <c r="G110" i="58"/>
  <c r="H110" i="58"/>
  <c r="AC25" i="31" l="1"/>
  <c r="F245" i="25"/>
  <c r="H245" i="25"/>
  <c r="G245"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9" i="58"/>
  <c r="H109" i="58"/>
  <c r="G109"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19" i="90"/>
  <c r="C19" i="90"/>
  <c r="F85" i="90"/>
  <c r="M85" i="90"/>
  <c r="M19" i="90"/>
  <c r="H19" i="90"/>
  <c r="K85" i="90"/>
  <c r="C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39" i="25"/>
  <c r="H239" i="25"/>
  <c r="G239" i="25"/>
  <c r="K34" i="25"/>
  <c r="R11" i="58"/>
  <c r="Q11" i="58" s="1"/>
  <c r="F108" i="58"/>
  <c r="H108" i="58"/>
  <c r="G108"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K85" i="89"/>
  <c r="H19" i="89"/>
  <c r="M19" i="89"/>
  <c r="H18" i="51"/>
  <c r="H85" i="89"/>
  <c r="M85" i="89"/>
  <c r="C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F85" i="87"/>
  <c r="M35" i="88"/>
  <c r="F35" i="88"/>
  <c r="C19" i="87"/>
  <c r="C136" i="88"/>
  <c r="K85" i="87"/>
  <c r="H19" i="87"/>
  <c r="M85" i="87"/>
  <c r="H85" i="87"/>
  <c r="H136" i="88"/>
  <c r="K136" i="88"/>
  <c r="C85" i="87"/>
  <c r="F136" i="88"/>
  <c r="F19" i="87"/>
  <c r="K19" i="87"/>
  <c r="M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95" i="86"/>
  <c r="C25" i="86"/>
  <c r="H25" i="86"/>
  <c r="F25" i="86"/>
  <c r="K95" i="86"/>
  <c r="F95" i="86"/>
  <c r="C95" i="86"/>
  <c r="H9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7" i="58"/>
  <c r="H107" i="58"/>
  <c r="G107"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6" i="58"/>
  <c r="G106" i="58"/>
  <c r="H106"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5" i="58"/>
  <c r="H105" i="58"/>
  <c r="G10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4" i="58"/>
  <c r="G104" i="58"/>
  <c r="H104"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3" i="58"/>
  <c r="G103" i="58"/>
  <c r="H103"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2" i="58"/>
  <c r="H102" i="58"/>
  <c r="G102"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01" i="58"/>
  <c r="H101" i="58"/>
  <c r="G10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K85" i="85"/>
  <c r="H19" i="85"/>
  <c r="M85" i="85"/>
  <c r="F19" i="85"/>
  <c r="C19" i="85"/>
  <c r="F85" i="85"/>
  <c r="K19" i="85"/>
  <c r="H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M110" i="84"/>
  <c r="K85" i="83"/>
  <c r="M25" i="84"/>
  <c r="K19" i="83"/>
  <c r="M19" i="83"/>
  <c r="F19" i="83"/>
  <c r="F110" i="84"/>
  <c r="C25" i="84"/>
  <c r="M85" i="83"/>
  <c r="H85" i="83"/>
  <c r="C85" i="83"/>
  <c r="F85" i="83"/>
  <c r="F25" i="84"/>
  <c r="K110" i="84"/>
  <c r="C110" i="84"/>
  <c r="C19" i="83"/>
  <c r="H110" i="84"/>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00" i="58"/>
  <c r="G100" i="58"/>
  <c r="H100" i="58"/>
  <c r="F48" i="51"/>
  <c r="G48" i="51"/>
  <c r="H48" i="51"/>
  <c r="K42" i="54"/>
  <c r="F42" i="54"/>
  <c r="H100" i="54"/>
  <c r="G100" i="54"/>
  <c r="F100" i="54"/>
  <c r="H99" i="54"/>
  <c r="G99" i="54"/>
  <c r="F99" i="54"/>
  <c r="F211" i="25"/>
  <c r="G211" i="25"/>
  <c r="H211"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H19" i="82"/>
  <c r="C41" i="74"/>
  <c r="F60" i="82"/>
  <c r="M41" i="74"/>
  <c r="H60" i="82"/>
  <c r="M19" i="82"/>
  <c r="C19" i="82"/>
  <c r="M60" i="82"/>
  <c r="K60" i="82"/>
  <c r="H41" i="74"/>
  <c r="C60" i="82"/>
  <c r="Q2" i="82" l="1"/>
  <c r="Q5" i="82" s="1"/>
  <c r="Q9" i="83"/>
  <c r="N482" i="38"/>
  <c r="M41" i="82"/>
  <c r="K34" i="82" s="1"/>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9" i="58"/>
  <c r="G99" i="58"/>
  <c r="H9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C96" i="31"/>
  <c r="K96" i="31"/>
  <c r="K78" i="75"/>
  <c r="M96" i="31"/>
  <c r="F96" i="31"/>
  <c r="F78" i="75"/>
  <c r="H96" i="31"/>
  <c r="C78" i="75"/>
  <c r="M78" i="75"/>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8" i="58"/>
  <c r="G98" i="58"/>
  <c r="H98" i="58"/>
  <c r="F14" i="58"/>
  <c r="H18" i="64"/>
  <c r="F36" i="64"/>
  <c r="G36" i="64"/>
  <c r="H36" i="64"/>
  <c r="H85" i="64"/>
  <c r="K19" i="64"/>
  <c r="M85" i="64"/>
  <c r="H19" i="64"/>
  <c r="K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30" i="81"/>
  <c r="K110" i="81"/>
  <c r="M110" i="81"/>
  <c r="F110" i="81"/>
  <c r="M3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F19" i="80"/>
  <c r="K85" i="80"/>
  <c r="M85" i="80"/>
  <c r="C85" i="80"/>
  <c r="K19" i="80"/>
  <c r="H19" i="80"/>
  <c r="F85" i="80"/>
  <c r="C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65" i="79"/>
  <c r="K65" i="79"/>
  <c r="M65" i="79"/>
  <c r="H19" i="79"/>
  <c r="K19" i="79"/>
  <c r="C19" i="79"/>
  <c r="H65" i="79"/>
  <c r="M19" i="79"/>
  <c r="F19"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7" i="58"/>
  <c r="H97" i="58"/>
  <c r="G9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6" i="58"/>
  <c r="H96" i="58"/>
  <c r="G96" i="58"/>
  <c r="F11" i="58"/>
  <c r="D451" i="38" l="1"/>
  <c r="E451" i="38"/>
  <c r="G451" i="38"/>
  <c r="H451" i="38"/>
  <c r="K451" i="38"/>
  <c r="L451" i="38" s="1"/>
  <c r="M451" i="38"/>
  <c r="N451" i="38" s="1"/>
  <c r="S451" i="38"/>
  <c r="F95" i="58"/>
  <c r="H95" i="58"/>
  <c r="G95" i="58"/>
  <c r="F94" i="58"/>
  <c r="H94" i="58"/>
  <c r="G94"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3" i="58"/>
  <c r="H93" i="58"/>
  <c r="G93" i="58"/>
  <c r="K4" i="58"/>
  <c r="F436" i="17"/>
  <c r="K435" i="17"/>
  <c r="F435" i="17"/>
  <c r="K434" i="17"/>
  <c r="F434" i="17"/>
  <c r="K433" i="17"/>
  <c r="F433" i="17"/>
  <c r="K432" i="17"/>
  <c r="F432" i="17"/>
  <c r="K431" i="17"/>
  <c r="F431" i="17"/>
  <c r="K430" i="17"/>
  <c r="F430" i="17"/>
  <c r="K429" i="17"/>
  <c r="F429" i="17"/>
  <c r="K19" i="78"/>
  <c r="C19" i="78"/>
  <c r="F85" i="78"/>
  <c r="C85" i="78"/>
  <c r="H85" i="78"/>
  <c r="H19" i="78"/>
  <c r="M19" i="78"/>
  <c r="K85" i="78"/>
  <c r="M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2" i="58"/>
  <c r="G92" i="58"/>
  <c r="H9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91" i="58"/>
  <c r="H91" i="58"/>
  <c r="G91"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90" i="58"/>
  <c r="H90" i="58"/>
  <c r="G9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C89" i="77"/>
  <c r="C19" i="77"/>
  <c r="H89" i="77"/>
  <c r="M19" i="77"/>
  <c r="F89" i="77"/>
  <c r="M89" i="77"/>
  <c r="H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9" i="58"/>
  <c r="H89" i="58"/>
  <c r="G89"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8" i="58"/>
  <c r="H88" i="58"/>
  <c r="G88"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7" i="58"/>
  <c r="H87" i="58"/>
  <c r="G87" i="58"/>
  <c r="F6" i="58"/>
  <c r="O414" i="38" l="1"/>
  <c r="Z414" i="38"/>
  <c r="N413" i="38"/>
  <c r="L413" i="38"/>
  <c r="P413" i="38" s="1"/>
  <c r="D412" i="38"/>
  <c r="E412" i="38"/>
  <c r="G412" i="38"/>
  <c r="H412" i="38"/>
  <c r="K412" i="38"/>
  <c r="L412" i="38" s="1"/>
  <c r="M412" i="38"/>
  <c r="U412" i="38" s="1"/>
  <c r="S412" i="38"/>
  <c r="F48" i="43"/>
  <c r="H48" i="43"/>
  <c r="G48" i="43"/>
  <c r="F86" i="58"/>
  <c r="H86" i="58"/>
  <c r="G86"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F89" i="69"/>
  <c r="M89" i="69"/>
  <c r="C89" i="69"/>
  <c r="H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M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5" i="58"/>
  <c r="H85" i="58"/>
  <c r="G8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4" i="58"/>
  <c r="G84" i="58"/>
  <c r="H84"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3" i="58"/>
  <c r="G83" i="58"/>
  <c r="H83" i="58"/>
  <c r="F36" i="51"/>
  <c r="G36" i="51"/>
  <c r="H36" i="51"/>
  <c r="F45" i="43"/>
  <c r="G45" i="43"/>
  <c r="H45" i="43"/>
  <c r="F27" i="64"/>
  <c r="G27" i="64"/>
  <c r="H27" i="64"/>
  <c r="E379" i="38"/>
  <c r="H379" i="38"/>
  <c r="K379" i="38"/>
  <c r="L379" i="38" s="1"/>
  <c r="M379" i="38"/>
  <c r="N379" i="38" s="1"/>
  <c r="S379" i="38"/>
  <c r="K2" i="58"/>
  <c r="K72" i="58" l="1"/>
  <c r="O379" i="38"/>
  <c r="O380" i="38"/>
  <c r="Z379" i="38"/>
  <c r="Z380" i="38"/>
  <c r="P379" i="38"/>
  <c r="U379" i="38"/>
  <c r="F82" i="58"/>
  <c r="G82" i="58"/>
  <c r="H82"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H93" i="68"/>
  <c r="C93" i="68"/>
  <c r="K93" i="68"/>
  <c r="M93" i="68"/>
  <c r="F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81" i="58"/>
  <c r="G81" i="58"/>
  <c r="H81" i="58"/>
  <c r="G360" i="38"/>
  <c r="G361" i="38"/>
  <c r="G362" i="38"/>
  <c r="D361" i="38"/>
  <c r="D362" i="38"/>
  <c r="D363" i="38"/>
  <c r="E363" i="38"/>
  <c r="H363" i="38"/>
  <c r="K363" i="38"/>
  <c r="L363" i="38" s="1"/>
  <c r="M363" i="38"/>
  <c r="U363" i="38" s="1"/>
  <c r="S363" i="38"/>
  <c r="C64" i="71"/>
  <c r="H64" i="71"/>
  <c r="F53" i="71"/>
  <c r="F52" i="71"/>
  <c r="K51" i="71"/>
  <c r="F51" i="71"/>
  <c r="K50" i="71"/>
  <c r="F50" i="71"/>
  <c r="M988" i="25"/>
  <c r="C988" i="25"/>
  <c r="K988" i="25"/>
  <c r="H988" i="25"/>
  <c r="F988" i="25"/>
  <c r="O364" i="38" l="1"/>
  <c r="Z364" i="38"/>
  <c r="N363" i="38"/>
  <c r="F987" i="25"/>
  <c r="K987" i="25"/>
  <c r="P363" i="38"/>
  <c r="O363" i="38" l="1"/>
  <c r="Z363" i="38"/>
  <c r="M724" i="25"/>
  <c r="Q10" i="25" s="1"/>
  <c r="K458" i="25" s="1"/>
  <c r="E362" i="38"/>
  <c r="H362" i="38"/>
  <c r="K362" i="38"/>
  <c r="M362" i="38"/>
  <c r="U362" i="38" s="1"/>
  <c r="S362" i="38"/>
  <c r="K456" i="25" l="1"/>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70" i="47"/>
  <c r="H70" i="47"/>
  <c r="C70" i="47"/>
  <c r="Q32" i="47"/>
  <c r="Q31" i="47"/>
  <c r="Q30" i="47"/>
  <c r="Q29" i="47"/>
  <c r="Q28" i="47"/>
  <c r="Q27" i="47"/>
  <c r="Q26" i="47"/>
  <c r="Q25" i="47"/>
  <c r="Q24" i="47"/>
  <c r="Q23" i="47"/>
  <c r="Q22" i="47"/>
  <c r="Q21" i="47"/>
  <c r="Q20" i="47"/>
  <c r="K57" i="47"/>
  <c r="F57" i="47"/>
  <c r="Q19" i="47"/>
  <c r="K56" i="47"/>
  <c r="F56" i="47"/>
  <c r="Q18" i="47"/>
  <c r="K55" i="47"/>
  <c r="F55" i="47"/>
  <c r="K54" i="47"/>
  <c r="F54"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4" i="58"/>
  <c r="H304" i="58"/>
  <c r="C304" i="58"/>
  <c r="K295" i="58"/>
  <c r="F295" i="58"/>
  <c r="K294" i="58"/>
  <c r="F294" i="58"/>
  <c r="K288" i="58"/>
  <c r="F288" i="58"/>
  <c r="H278" i="58"/>
  <c r="G278" i="58"/>
  <c r="F278" i="58"/>
  <c r="H277" i="58"/>
  <c r="G277" i="58"/>
  <c r="F277" i="58"/>
  <c r="H276" i="58"/>
  <c r="G276" i="58"/>
  <c r="F276" i="58"/>
  <c r="H275" i="58"/>
  <c r="G275" i="58"/>
  <c r="F275"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P39" i="58"/>
  <c r="H263" i="58"/>
  <c r="G263" i="58"/>
  <c r="F263" i="58"/>
  <c r="P38" i="58"/>
  <c r="H262" i="58"/>
  <c r="G262" i="58"/>
  <c r="F262" i="58"/>
  <c r="P37" i="58"/>
  <c r="H261" i="58"/>
  <c r="G261" i="58"/>
  <c r="F261" i="58"/>
  <c r="P36" i="58"/>
  <c r="H260" i="58"/>
  <c r="G260" i="58"/>
  <c r="F260" i="58"/>
  <c r="P35" i="58"/>
  <c r="P34" i="58"/>
  <c r="P33" i="58"/>
  <c r="P32" i="58"/>
  <c r="H256" i="58"/>
  <c r="G256" i="58"/>
  <c r="F256" i="58"/>
  <c r="P31" i="58"/>
  <c r="H255" i="58"/>
  <c r="G255" i="58"/>
  <c r="F255" i="58"/>
  <c r="P30" i="58"/>
  <c r="H254" i="58"/>
  <c r="G254" i="58"/>
  <c r="F254" i="58"/>
  <c r="P29" i="58"/>
  <c r="H253" i="58"/>
  <c r="G253" i="58"/>
  <c r="F253" i="58"/>
  <c r="P28" i="58"/>
  <c r="H252" i="58"/>
  <c r="G252" i="58"/>
  <c r="F252" i="58"/>
  <c r="P27" i="58"/>
  <c r="H251" i="58"/>
  <c r="G251" i="58"/>
  <c r="F251" i="58"/>
  <c r="P26" i="58"/>
  <c r="H250" i="58"/>
  <c r="G250" i="58"/>
  <c r="F250" i="58"/>
  <c r="P25" i="58"/>
  <c r="H249" i="58"/>
  <c r="G249" i="58"/>
  <c r="F249" i="58"/>
  <c r="P24" i="58"/>
  <c r="H248" i="58"/>
  <c r="G248" i="58"/>
  <c r="F248" i="58"/>
  <c r="P23" i="58"/>
  <c r="H247" i="58"/>
  <c r="G247" i="58"/>
  <c r="F247" i="58"/>
  <c r="P22" i="58"/>
  <c r="H246" i="58"/>
  <c r="G246" i="58"/>
  <c r="F246" i="58"/>
  <c r="P21" i="58"/>
  <c r="H245" i="58"/>
  <c r="G245" i="58"/>
  <c r="F245" i="58"/>
  <c r="P20" i="58"/>
  <c r="H244" i="58"/>
  <c r="G244" i="58"/>
  <c r="F244" i="58"/>
  <c r="P19" i="58"/>
  <c r="H80" i="58"/>
  <c r="G80" i="58"/>
  <c r="F80" i="58"/>
  <c r="H79" i="58"/>
  <c r="G79" i="58"/>
  <c r="F79" i="58"/>
  <c r="H78" i="58"/>
  <c r="G78" i="58"/>
  <c r="F78" i="58"/>
  <c r="H77" i="58"/>
  <c r="G77" i="58"/>
  <c r="F77" i="58"/>
  <c r="F2" i="58"/>
  <c r="F7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23" i="45"/>
  <c r="K19" i="73"/>
  <c r="C19" i="64"/>
  <c r="K19" i="62"/>
  <c r="M19" i="3"/>
  <c r="M63" i="66"/>
  <c r="F18" i="51"/>
  <c r="C86" i="53"/>
  <c r="C85" i="64"/>
  <c r="F63" i="66"/>
  <c r="K77" i="70"/>
  <c r="F19" i="41"/>
  <c r="F81" i="61"/>
  <c r="C73" i="58"/>
  <c r="C19" i="68"/>
  <c r="M86" i="53"/>
  <c r="C23" i="17"/>
  <c r="C451" i="17"/>
  <c r="C19" i="72"/>
  <c r="F19" i="61"/>
  <c r="F19" i="71"/>
  <c r="M55" i="50"/>
  <c r="K19" i="34"/>
  <c r="K451" i="17"/>
  <c r="H25" i="31"/>
  <c r="H156" i="49"/>
  <c r="M100" i="34"/>
  <c r="M23" i="17"/>
  <c r="F19" i="69"/>
  <c r="K123" i="45"/>
  <c r="M19" i="72"/>
  <c r="F19" i="34"/>
  <c r="H166" i="25"/>
  <c r="C65" i="63"/>
  <c r="C213" i="57"/>
  <c r="H73" i="58"/>
  <c r="M156" i="49"/>
  <c r="H19" i="68"/>
  <c r="M19" i="71"/>
  <c r="M21" i="45"/>
  <c r="K23" i="57"/>
  <c r="H19" i="3"/>
  <c r="M19" i="61"/>
  <c r="C21" i="45"/>
  <c r="F156" i="49"/>
  <c r="K19" i="3"/>
  <c r="M19" i="41"/>
  <c r="K86" i="53"/>
  <c r="K213" i="57"/>
  <c r="C19" i="53"/>
  <c r="C81" i="61"/>
  <c r="C25" i="31"/>
  <c r="C156" i="49"/>
  <c r="K67" i="60"/>
  <c r="M19" i="62"/>
  <c r="F65" i="71"/>
  <c r="K19" i="53"/>
  <c r="F451" i="17"/>
  <c r="H63" i="66"/>
  <c r="F19" i="73"/>
  <c r="C23" i="57"/>
  <c r="H19" i="59"/>
  <c r="H305" i="58"/>
  <c r="C67" i="60"/>
  <c r="F25" i="31"/>
  <c r="K19" i="68"/>
  <c r="M67" i="60"/>
  <c r="H19" i="69"/>
  <c r="F19" i="66"/>
  <c r="H19" i="55"/>
  <c r="F19" i="75"/>
  <c r="F19" i="60"/>
  <c r="K75" i="41"/>
  <c r="F77" i="70"/>
  <c r="K51" i="54"/>
  <c r="M25" i="31"/>
  <c r="H19" i="66"/>
  <c r="M19" i="34"/>
  <c r="K65" i="71"/>
  <c r="H19" i="60"/>
  <c r="M94" i="52"/>
  <c r="F23" i="57"/>
  <c r="C19" i="55"/>
  <c r="F51" i="54"/>
  <c r="C30" i="49"/>
  <c r="M19" i="59"/>
  <c r="K19" i="66"/>
  <c r="F75" i="41"/>
  <c r="K65" i="63"/>
  <c r="F73" i="58"/>
  <c r="H19" i="52"/>
  <c r="K19" i="75"/>
  <c r="M77" i="70"/>
  <c r="F19" i="70"/>
  <c r="F28" i="43"/>
  <c r="K19" i="71"/>
  <c r="C19" i="3"/>
  <c r="F19" i="72"/>
  <c r="K63" i="66"/>
  <c r="C51" i="54"/>
  <c r="H100" i="34"/>
  <c r="C19" i="71"/>
  <c r="C19" i="50"/>
  <c r="M23" i="57"/>
  <c r="K19" i="61"/>
  <c r="H67" i="60"/>
  <c r="F86" i="53"/>
  <c r="K156" i="49"/>
  <c r="M51" i="54"/>
  <c r="K72" i="59"/>
  <c r="K19" i="55"/>
  <c r="M451" i="17"/>
  <c r="M90" i="72"/>
  <c r="H19" i="53"/>
  <c r="H19" i="73"/>
  <c r="M65" i="63"/>
  <c r="K19" i="52"/>
  <c r="H19" i="54"/>
  <c r="F166" i="25"/>
  <c r="K19" i="50"/>
  <c r="H19" i="75"/>
  <c r="M213" i="57"/>
  <c r="C94" i="52"/>
  <c r="F19" i="68"/>
  <c r="M19" i="69"/>
  <c r="F90" i="72"/>
  <c r="H86" i="53"/>
  <c r="M19" i="60"/>
  <c r="H51" i="54"/>
  <c r="H19" i="50"/>
  <c r="M75" i="41"/>
  <c r="F213" i="57"/>
  <c r="K94" i="52"/>
  <c r="K19" i="59"/>
  <c r="C19" i="34"/>
  <c r="F19" i="63"/>
  <c r="C100" i="34"/>
  <c r="M19" i="55"/>
  <c r="C72" i="59"/>
  <c r="C19" i="73"/>
  <c r="M19" i="68"/>
  <c r="H213" i="57"/>
  <c r="M19" i="50"/>
  <c r="M72" i="59"/>
  <c r="C77" i="70"/>
  <c r="F19" i="54"/>
  <c r="C19" i="62"/>
  <c r="F19" i="53"/>
  <c r="F30" i="49"/>
  <c r="C75" i="41"/>
  <c r="K19" i="70"/>
  <c r="M30" i="49"/>
  <c r="M19" i="75"/>
  <c r="M123" i="45"/>
  <c r="F41" i="74"/>
  <c r="F19" i="50"/>
  <c r="H90" i="72"/>
  <c r="H19" i="63"/>
  <c r="H19" i="62"/>
  <c r="K19" i="69"/>
  <c r="F305" i="58"/>
  <c r="C19" i="70"/>
  <c r="K19" i="63"/>
  <c r="K25" i="31"/>
  <c r="K19" i="60"/>
  <c r="K19" i="54"/>
  <c r="C65" i="71"/>
  <c r="C19" i="66"/>
  <c r="F19" i="52"/>
  <c r="F23" i="17"/>
  <c r="H123" i="45"/>
  <c r="H65" i="71"/>
  <c r="K305" i="58"/>
  <c r="C19" i="75"/>
  <c r="H19" i="34"/>
  <c r="H81" i="61"/>
  <c r="K81" i="61"/>
  <c r="M19" i="63"/>
  <c r="C19" i="59"/>
  <c r="M19" i="70"/>
  <c r="F19" i="59"/>
  <c r="F65" i="63"/>
  <c r="H19" i="72"/>
  <c r="F94" i="52"/>
  <c r="F19" i="62"/>
  <c r="F100" i="34"/>
  <c r="K19" i="41"/>
  <c r="F19" i="64"/>
  <c r="K73" i="58"/>
  <c r="C19" i="52"/>
  <c r="M73" i="58"/>
  <c r="K18" i="51"/>
  <c r="F67" i="60"/>
  <c r="H23" i="17"/>
  <c r="H77" i="70"/>
  <c r="H451" i="17"/>
  <c r="F55" i="50"/>
  <c r="H55" i="50"/>
  <c r="H72" i="59"/>
  <c r="M18" i="51"/>
  <c r="C55" i="50"/>
  <c r="F19" i="3"/>
  <c r="K19" i="72"/>
  <c r="H19" i="70"/>
  <c r="K23" i="17"/>
  <c r="F72" i="59"/>
  <c r="C19" i="69"/>
  <c r="M81" i="61"/>
  <c r="K55" i="50"/>
  <c r="M19" i="53"/>
  <c r="C19" i="60"/>
  <c r="C19" i="63"/>
  <c r="C19" i="54"/>
  <c r="K90" i="72"/>
  <c r="F21" i="45"/>
  <c r="H19" i="71"/>
  <c r="M19" i="52"/>
  <c r="C305" i="58"/>
  <c r="M19" i="73"/>
  <c r="C19" i="61"/>
  <c r="C90" i="72"/>
  <c r="C19" i="41"/>
  <c r="C63" i="66"/>
  <c r="M19" i="54"/>
  <c r="F123" i="45"/>
  <c r="H75" i="41"/>
  <c r="H19" i="41"/>
  <c r="H19" i="61"/>
  <c r="H94" i="52"/>
  <c r="M65" i="71"/>
  <c r="K100" i="34"/>
  <c r="F19" i="55"/>
  <c r="F85" i="64"/>
  <c r="H65" i="63"/>
  <c r="M19" i="66"/>
  <c r="M305" i="58"/>
  <c r="K41" i="74"/>
  <c r="V1082" i="38" l="1"/>
  <c r="X1082" i="38" s="1"/>
  <c r="V1080" i="38"/>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70"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2" i="74" s="1"/>
  <c r="K99" i="34"/>
  <c r="Q2" i="49"/>
  <c r="F155" i="49"/>
  <c r="Q2" i="41"/>
  <c r="Q8" i="41" s="1"/>
  <c r="F304" i="58"/>
  <c r="K30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70"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82" i="38" l="1"/>
  <c r="Y1082" i="38" s="1"/>
  <c r="W1080" i="38"/>
  <c r="Y1080" i="38" s="1"/>
  <c r="J120" i="74"/>
  <c r="J121" i="74"/>
  <c r="W1081" i="38"/>
  <c r="Y1081" i="38" s="1"/>
  <c r="W1078" i="38"/>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52"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82" i="38" l="1"/>
  <c r="J54" i="49"/>
  <c r="J57" i="49"/>
  <c r="K236" i="58"/>
  <c r="K237" i="58"/>
  <c r="Q1080" i="38"/>
  <c r="Q1081" i="38"/>
  <c r="Q1078" i="38"/>
  <c r="Q1079" i="38"/>
  <c r="K234" i="58"/>
  <c r="K235" i="58"/>
  <c r="Q1076" i="38"/>
  <c r="Q1077" i="38"/>
  <c r="Q1075" i="38"/>
  <c r="Q1074" i="38"/>
  <c r="Q1073" i="38"/>
  <c r="Q1071" i="38"/>
  <c r="Q1072" i="38"/>
  <c r="Q1069" i="38"/>
  <c r="Q1070" i="38"/>
  <c r="K232" i="58"/>
  <c r="K233" i="58"/>
  <c r="Q1067" i="38"/>
  <c r="Q1068" i="38"/>
  <c r="Q1066" i="38"/>
  <c r="J73" i="45"/>
  <c r="J74" i="45"/>
  <c r="Q1065" i="38"/>
  <c r="K230" i="58"/>
  <c r="K231"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8" i="58"/>
  <c r="K229" i="58"/>
  <c r="Q1042" i="38"/>
  <c r="Q1043" i="38"/>
  <c r="Q1041" i="38"/>
  <c r="Q1039" i="38"/>
  <c r="Q1040" i="38"/>
  <c r="Q1038" i="38"/>
  <c r="Q1036" i="38"/>
  <c r="Q1037" i="38"/>
  <c r="Q1034" i="38"/>
  <c r="Q1035" i="38"/>
  <c r="K226" i="58"/>
  <c r="K227" i="58"/>
  <c r="Q1033" i="38"/>
  <c r="Q1032" i="38"/>
  <c r="Q1031" i="38"/>
  <c r="Q1030" i="38"/>
  <c r="J69" i="45"/>
  <c r="J70" i="45"/>
  <c r="K224" i="58"/>
  <c r="K225" i="58"/>
  <c r="Q1029" i="38"/>
  <c r="Q1027" i="38"/>
  <c r="Q1028" i="38"/>
  <c r="Q1026" i="38"/>
  <c r="Q1024" i="38"/>
  <c r="Q1025" i="38"/>
  <c r="Q1022" i="38"/>
  <c r="Q1023" i="38"/>
  <c r="K222" i="58"/>
  <c r="K223" i="58"/>
  <c r="Q1021" i="38"/>
  <c r="K220" i="58"/>
  <c r="K221" i="58"/>
  <c r="Q1019" i="38"/>
  <c r="Q1020" i="38"/>
  <c r="Q1017" i="38"/>
  <c r="Q1018" i="38"/>
  <c r="Q1012" i="38"/>
  <c r="Q1016" i="38"/>
  <c r="Q1015" i="38"/>
  <c r="Q1014" i="38"/>
  <c r="K218" i="58"/>
  <c r="K219" i="58"/>
  <c r="Q1013" i="38"/>
  <c r="Q1010" i="38"/>
  <c r="Q1011" i="38"/>
  <c r="Q1008" i="38"/>
  <c r="Q1009" i="38"/>
  <c r="Q1006" i="38"/>
  <c r="Q1007" i="38"/>
  <c r="Q1003" i="38"/>
  <c r="Q1005" i="38"/>
  <c r="Q1004" i="38"/>
  <c r="Q999" i="38"/>
  <c r="Q1002" i="38"/>
  <c r="K216" i="58"/>
  <c r="K217" i="58"/>
  <c r="Q1001" i="38"/>
  <c r="Q1000" i="38"/>
  <c r="Q997" i="38"/>
  <c r="Q998" i="38"/>
  <c r="Q995" i="38"/>
  <c r="Q996" i="38"/>
  <c r="K214" i="58"/>
  <c r="K215" i="58"/>
  <c r="Q993" i="38"/>
  <c r="Q994" i="38"/>
  <c r="Q990" i="38"/>
  <c r="Q992" i="38"/>
  <c r="Q991" i="38"/>
  <c r="Q985" i="38"/>
  <c r="Q989" i="38"/>
  <c r="Q988" i="38"/>
  <c r="Q987" i="38"/>
  <c r="Q986" i="38"/>
  <c r="Q984" i="38"/>
  <c r="Q982" i="38"/>
  <c r="Q983" i="38"/>
  <c r="Q979" i="38"/>
  <c r="Q981" i="38"/>
  <c r="Q980" i="38"/>
  <c r="Q975" i="38"/>
  <c r="Q978" i="38"/>
  <c r="Q977" i="38"/>
  <c r="Q976" i="38"/>
  <c r="K212" i="58"/>
  <c r="K213" i="58"/>
  <c r="Q973" i="38"/>
  <c r="Q974" i="38"/>
  <c r="Q970" i="38"/>
  <c r="Q972" i="38"/>
  <c r="Q971" i="38"/>
  <c r="K210" i="58"/>
  <c r="K211" i="58"/>
  <c r="J67" i="45"/>
  <c r="J68" i="45"/>
  <c r="Q968" i="38"/>
  <c r="K129" i="46"/>
  <c r="K130" i="46"/>
  <c r="Q969" i="38"/>
  <c r="Q966" i="38"/>
  <c r="Q967" i="38"/>
  <c r="K207" i="58"/>
  <c r="K209" i="58"/>
  <c r="K208" i="58"/>
  <c r="Q964" i="38"/>
  <c r="Q965" i="38"/>
  <c r="Q963" i="38"/>
  <c r="Q962" i="38"/>
  <c r="Q956" i="38"/>
  <c r="Q961" i="38"/>
  <c r="Q960" i="38"/>
  <c r="Q959" i="38"/>
  <c r="Q958" i="38"/>
  <c r="Q957" i="38"/>
  <c r="Q951" i="38"/>
  <c r="Q955" i="38"/>
  <c r="K204" i="58"/>
  <c r="K205" i="58"/>
  <c r="K206" i="58"/>
  <c r="Q953" i="38"/>
  <c r="Q954" i="38"/>
  <c r="Q952" i="38"/>
  <c r="K127" i="46"/>
  <c r="K128" i="46"/>
  <c r="Q949" i="38"/>
  <c r="Q950" i="38"/>
  <c r="Q943" i="38"/>
  <c r="Q948" i="38"/>
  <c r="Q947" i="38"/>
  <c r="Q946" i="38"/>
  <c r="Q945" i="38"/>
  <c r="Q944" i="38"/>
  <c r="Q941" i="38"/>
  <c r="Q942" i="38"/>
  <c r="Q940" i="38"/>
  <c r="K202" i="58"/>
  <c r="K203" i="58"/>
  <c r="Q933" i="38"/>
  <c r="Q939" i="38"/>
  <c r="Q938" i="38"/>
  <c r="Q937" i="38"/>
  <c r="K126" i="46"/>
  <c r="K125" i="46"/>
  <c r="K200" i="58"/>
  <c r="K201" i="58"/>
  <c r="Q936" i="38"/>
  <c r="Q935" i="38"/>
  <c r="Q934" i="38"/>
  <c r="Q932" i="38"/>
  <c r="Q929" i="38"/>
  <c r="Q931" i="38"/>
  <c r="Q930" i="38"/>
  <c r="Q925" i="38"/>
  <c r="Q928" i="38"/>
  <c r="K198" i="58"/>
  <c r="K199" i="58"/>
  <c r="Q927" i="38"/>
  <c r="Q926" i="38"/>
  <c r="Q10" i="51"/>
  <c r="K53" i="51" s="1"/>
  <c r="Q923" i="38"/>
  <c r="Q924" i="38"/>
  <c r="Q921" i="38"/>
  <c r="Q922" i="38"/>
  <c r="Q920" i="38"/>
  <c r="Q919" i="38"/>
  <c r="K196" i="58"/>
  <c r="K197" i="58"/>
  <c r="Q917" i="38"/>
  <c r="Q918" i="38"/>
  <c r="K194" i="58"/>
  <c r="K195" i="58"/>
  <c r="Q915" i="38"/>
  <c r="Q916" i="38"/>
  <c r="Q912" i="38"/>
  <c r="Q914" i="38"/>
  <c r="Q913" i="38"/>
  <c r="Q909" i="38"/>
  <c r="Q911" i="38"/>
  <c r="Q910" i="38"/>
  <c r="Q907" i="38"/>
  <c r="Q908" i="38"/>
  <c r="Q906" i="38"/>
  <c r="K192" i="58"/>
  <c r="K193" i="58"/>
  <c r="K123" i="46"/>
  <c r="K124" i="46"/>
  <c r="J65" i="45"/>
  <c r="J66" i="45"/>
  <c r="Q904" i="38"/>
  <c r="Q905" i="38"/>
  <c r="Q902" i="38"/>
  <c r="Q903" i="38"/>
  <c r="K190" i="58"/>
  <c r="K191" i="58"/>
  <c r="Q898" i="38"/>
  <c r="Q901" i="38"/>
  <c r="Q900" i="38"/>
  <c r="K188" i="58"/>
  <c r="K18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6" i="58"/>
  <c r="K187" i="58"/>
  <c r="K121" i="46"/>
  <c r="K122" i="46"/>
  <c r="Q859" i="38"/>
  <c r="Q855" i="38"/>
  <c r="Q857" i="38"/>
  <c r="Q856" i="38"/>
  <c r="Q853" i="38"/>
  <c r="Q854" i="38"/>
  <c r="Q843" i="38"/>
  <c r="Q852" i="38"/>
  <c r="K184" i="58"/>
  <c r="K185" i="58"/>
  <c r="K119" i="46"/>
  <c r="K120" i="46"/>
  <c r="Q851" i="38"/>
  <c r="Q850" i="38"/>
  <c r="Q849" i="38"/>
  <c r="Q848" i="38"/>
  <c r="Q847" i="38"/>
  <c r="Q846" i="38"/>
  <c r="Q845" i="38"/>
  <c r="Q844" i="38"/>
  <c r="K182" i="58"/>
  <c r="K183" i="58"/>
  <c r="Q841" i="38"/>
  <c r="Q842" i="38"/>
  <c r="Q840" i="38"/>
  <c r="K180" i="58"/>
  <c r="K181" i="58"/>
  <c r="Q837" i="38"/>
  <c r="Q839" i="38"/>
  <c r="Q838" i="38"/>
  <c r="Q830" i="38"/>
  <c r="Q836" i="38"/>
  <c r="Q835" i="38"/>
  <c r="Q834" i="38"/>
  <c r="Q833" i="38"/>
  <c r="Q832" i="38"/>
  <c r="Q831" i="38"/>
  <c r="Q827" i="38"/>
  <c r="Q829" i="38"/>
  <c r="Q828" i="38"/>
  <c r="Q822" i="38"/>
  <c r="Q826" i="38"/>
  <c r="Q825" i="38"/>
  <c r="Q824" i="38"/>
  <c r="Q823" i="38"/>
  <c r="J61" i="45"/>
  <c r="J62" i="45"/>
  <c r="K178" i="58"/>
  <c r="K17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6" i="58"/>
  <c r="K177" i="58"/>
  <c r="Q793" i="38"/>
  <c r="Q792" i="38"/>
  <c r="Q791" i="38"/>
  <c r="Q786" i="38"/>
  <c r="Q789" i="38"/>
  <c r="K174" i="58"/>
  <c r="K175" i="58"/>
  <c r="Q788" i="38"/>
  <c r="Q787" i="38"/>
  <c r="Q784" i="38"/>
  <c r="Q785" i="38"/>
  <c r="Q780" i="38"/>
  <c r="Q783" i="38"/>
  <c r="Q782" i="38"/>
  <c r="Q781" i="38"/>
  <c r="Q778" i="38"/>
  <c r="Q779" i="38"/>
  <c r="Q777" i="38"/>
  <c r="K115" i="46"/>
  <c r="K116" i="46"/>
  <c r="K172" i="58"/>
  <c r="K173" i="58"/>
  <c r="Q774" i="38"/>
  <c r="Q776" i="38"/>
  <c r="Q775" i="38"/>
  <c r="Q772" i="38"/>
  <c r="K113" i="46"/>
  <c r="K114" i="46"/>
  <c r="Q773" i="38"/>
  <c r="Q771" i="38"/>
  <c r="Q769" i="38"/>
  <c r="Q770" i="38"/>
  <c r="K170" i="58"/>
  <c r="K171" i="58"/>
  <c r="Q766" i="38"/>
  <c r="Q768" i="38"/>
  <c r="K111" i="46"/>
  <c r="K112" i="46"/>
  <c r="Q767" i="38"/>
  <c r="Q764" i="38"/>
  <c r="Q765" i="38"/>
  <c r="Q763" i="38"/>
  <c r="K168" i="58"/>
  <c r="K169" i="58"/>
  <c r="Q762" i="38"/>
  <c r="Q760" i="38"/>
  <c r="Q761" i="38"/>
  <c r="Q758" i="38"/>
  <c r="Q759" i="38"/>
  <c r="Q753" i="38"/>
  <c r="Q757" i="38"/>
  <c r="Q756" i="38"/>
  <c r="Q755" i="38"/>
  <c r="Q754" i="38"/>
  <c r="K109" i="46"/>
  <c r="K110" i="46"/>
  <c r="K166" i="58"/>
  <c r="K167" i="58"/>
  <c r="Q751" i="38"/>
  <c r="Q752" i="38"/>
  <c r="J59" i="45"/>
  <c r="J60" i="45"/>
  <c r="Q748" i="38"/>
  <c r="Q750" i="38"/>
  <c r="Q749" i="38"/>
  <c r="K164" i="58"/>
  <c r="K165"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2" i="58"/>
  <c r="K163"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60" i="58"/>
  <c r="K161" i="58"/>
  <c r="Q730" i="38"/>
  <c r="Q729" i="38"/>
  <c r="Q728" i="38"/>
  <c r="Q724" i="38"/>
  <c r="K99" i="46"/>
  <c r="K100" i="46"/>
  <c r="K158" i="58"/>
  <c r="K159" i="58"/>
  <c r="Q726" i="38"/>
  <c r="Q725" i="38"/>
  <c r="K156" i="58"/>
  <c r="K157"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5" i="58"/>
  <c r="K154" i="58"/>
  <c r="K153" i="58"/>
  <c r="K152" i="58"/>
  <c r="K151" i="58"/>
  <c r="K150" i="58"/>
  <c r="K149" i="58"/>
  <c r="K147" i="58"/>
  <c r="K148" i="58"/>
  <c r="K146" i="58"/>
  <c r="K145" i="58"/>
  <c r="K144" i="58"/>
  <c r="K143" i="58"/>
  <c r="K14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<sst xmlns="http://schemas.openxmlformats.org/spreadsheetml/2006/main" count="9706" uniqueCount="1366">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</sst>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4"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16" fontId="0" fillId="4" borderId="0" xfId="0" applyNumberFormat="1" applyFon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22"/>
      <tableStyleElement type="headerRow" dxfId="432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pt idx="1081">
                  <c:v>266596.86</c:v>
                </c:pt>
              </c:numCache>
            </c:numRef>
          </c:yVal>
          <c:smooth val="1"/>
        </c:ser>
        <c:dLbls>
          <c:showLegendKey val="0"/>
          <c:showVal val="0"/>
          <c:showCatName val="0"/>
          <c:showSerName val="0"/>
          <c:showPercent val="0"/>
          <c:showBubbleSize val="0"/>
        </c:dLbls>
        <c:axId val="186412120"/>
        <c:axId val="186412904"/>
      </c:scatterChart>
      <c:valAx>
        <c:axId val="186412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6412904"/>
        <c:crosses val="autoZero"/>
        <c:crossBetween val="midCat"/>
      </c:valAx>
      <c:valAx>
        <c:axId val="1864129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6412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pt idx="1081">
                  <c:v>56596.859999999986</c:v>
                </c:pt>
              </c:numCache>
            </c:numRef>
          </c:yVal>
          <c:smooth val="1"/>
        </c:ser>
        <c:dLbls>
          <c:showLegendKey val="0"/>
          <c:showVal val="0"/>
          <c:showCatName val="0"/>
          <c:showSerName val="0"/>
          <c:showPercent val="0"/>
          <c:showBubbleSize val="0"/>
        </c:dLbls>
        <c:axId val="432953136"/>
        <c:axId val="432952744"/>
      </c:scatterChart>
      <c:valAx>
        <c:axId val="432953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2744"/>
        <c:crosses val="autoZero"/>
        <c:crossBetween val="midCat"/>
      </c:valAx>
      <c:valAx>
        <c:axId val="432952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31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pt idx="1081">
                  <c:v>2978.76</c:v>
                </c:pt>
              </c:numCache>
            </c:numRef>
          </c:yVal>
          <c:smooth val="1"/>
        </c:ser>
        <c:dLbls>
          <c:showLegendKey val="0"/>
          <c:showVal val="0"/>
          <c:showCatName val="0"/>
          <c:showSerName val="0"/>
          <c:showPercent val="0"/>
          <c:showBubbleSize val="0"/>
        </c:dLbls>
        <c:axId val="432955880"/>
        <c:axId val="432952352"/>
      </c:scatterChart>
      <c:valAx>
        <c:axId val="432955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2352"/>
        <c:crosses val="autoZero"/>
        <c:crossBetween val="midCat"/>
      </c:valAx>
      <c:valAx>
        <c:axId val="4329523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5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pt idx="1081">
                  <c:v>0.48151571164510165</c:v>
                </c:pt>
              </c:numCache>
            </c:numRef>
          </c:yVal>
          <c:smooth val="1"/>
        </c:ser>
        <c:dLbls>
          <c:showLegendKey val="0"/>
          <c:showVal val="0"/>
          <c:showCatName val="0"/>
          <c:showSerName val="0"/>
          <c:showPercent val="0"/>
          <c:showBubbleSize val="0"/>
        </c:dLbls>
        <c:axId val="432953528"/>
        <c:axId val="432954704"/>
      </c:scatterChart>
      <c:valAx>
        <c:axId val="432953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4704"/>
        <c:crosses val="autoZero"/>
        <c:crossBetween val="midCat"/>
      </c:valAx>
      <c:valAx>
        <c:axId val="4329547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3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pt idx="1081">
                  <c:v>0.24151507743742548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pt idx="1081">
                  <c:v>0.145344914091523</c:v>
                </c:pt>
              </c:numCache>
            </c:numRef>
          </c:yVal>
          <c:smooth val="1"/>
        </c:ser>
        <c:dLbls>
          <c:showLegendKey val="0"/>
          <c:showVal val="0"/>
          <c:showCatName val="0"/>
          <c:showSerName val="0"/>
          <c:showPercent val="0"/>
          <c:showBubbleSize val="0"/>
        </c:dLbls>
        <c:axId val="432956272"/>
        <c:axId val="432956664"/>
      </c:scatterChart>
      <c:valAx>
        <c:axId val="432956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6664"/>
        <c:crosses val="autoZero"/>
        <c:crossBetween val="midCat"/>
      </c:valAx>
      <c:valAx>
        <c:axId val="4329566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6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pt idx="1081">
                  <c:v>0.2462753928991305</c:v>
                </c:pt>
              </c:numCache>
            </c:numRef>
          </c:yVal>
          <c:smooth val="1"/>
        </c:ser>
        <c:dLbls>
          <c:showLegendKey val="0"/>
          <c:showVal val="0"/>
          <c:showCatName val="0"/>
          <c:showSerName val="0"/>
          <c:showPercent val="0"/>
          <c:showBubbleSize val="0"/>
        </c:dLbls>
        <c:axId val="432950784"/>
        <c:axId val="432951176"/>
      </c:scatterChart>
      <c:valAx>
        <c:axId val="432950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1176"/>
        <c:crosses val="autoZero"/>
        <c:crossBetween val="midCat"/>
      </c:valAx>
      <c:valAx>
        <c:axId val="4329511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950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pt idx="1081" formatCode="0.00">
                  <c:v>30023.819999999978</c:v>
                </c:pt>
              </c:numCache>
            </c:numRef>
          </c:yVal>
          <c:smooth val="1"/>
        </c:ser>
        <c:dLbls>
          <c:showLegendKey val="0"/>
          <c:showVal val="0"/>
          <c:showCatName val="0"/>
          <c:showSerName val="0"/>
          <c:showPercent val="0"/>
          <c:showBubbleSize val="0"/>
        </c:dLbls>
        <c:axId val="433943816"/>
        <c:axId val="433939504"/>
      </c:scatterChart>
      <c:valAx>
        <c:axId val="433943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3939504"/>
        <c:crosses val="autoZero"/>
        <c:crossBetween val="midCat"/>
      </c:valAx>
      <c:valAx>
        <c:axId val="4339395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39438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pt idx="1080" formatCode="0.00%">
                  <c:v>-0.14730208633234326</c:v>
                </c:pt>
              </c:numCache>
            </c:numRef>
          </c:yVal>
          <c:smooth val="1"/>
        </c:ser>
        <c:dLbls>
          <c:showLegendKey val="0"/>
          <c:showVal val="0"/>
          <c:showCatName val="0"/>
          <c:showSerName val="0"/>
          <c:showPercent val="0"/>
          <c:showBubbleSize val="0"/>
        </c:dLbls>
        <c:axId val="433938328"/>
        <c:axId val="433941856"/>
      </c:scatterChart>
      <c:valAx>
        <c:axId val="433938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3941856"/>
        <c:crosses val="autoZero"/>
        <c:crossBetween val="midCat"/>
      </c:valAx>
      <c:valAx>
        <c:axId val="4339418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3938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33939112"/>
        <c:axId val="433936760"/>
      </c:lineChart>
      <c:dateAx>
        <c:axId val="43393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936760"/>
        <c:crosses val="autoZero"/>
        <c:auto val="1"/>
        <c:lblOffset val="100"/>
        <c:baseTimeUnit val="days"/>
      </c:dateAx>
      <c:valAx>
        <c:axId val="433936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93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33937936"/>
        <c:axId val="433939896"/>
      </c:lineChart>
      <c:dateAx>
        <c:axId val="43393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939896"/>
        <c:crosses val="autoZero"/>
        <c:auto val="1"/>
        <c:lblOffset val="100"/>
        <c:baseTimeUnit val="days"/>
      </c:dateAx>
      <c:valAx>
        <c:axId val="43393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93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32957448"/>
        <c:axId val="432950392"/>
      </c:lineChart>
      <c:dateAx>
        <c:axId val="432957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50392"/>
        <c:crosses val="autoZero"/>
        <c:auto val="1"/>
        <c:lblOffset val="100"/>
        <c:baseTimeUnit val="days"/>
      </c:dateAx>
      <c:valAx>
        <c:axId val="4329503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2957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pt idx="7">
                  <c:v>116</c:v>
                </c:pt>
              </c:numCache>
            </c:numRef>
          </c:val>
          <c:smooth val="0"/>
        </c:ser>
        <c:dLbls>
          <c:showLegendKey val="0"/>
          <c:showVal val="0"/>
          <c:showCatName val="0"/>
          <c:showSerName val="0"/>
          <c:showPercent val="0"/>
          <c:showBubbleSize val="0"/>
        </c:dLbls>
        <c:smooth val="0"/>
        <c:axId val="391166488"/>
        <c:axId val="391166880"/>
      </c:lineChart>
      <c:dateAx>
        <c:axId val="391166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6880"/>
        <c:crosses val="autoZero"/>
        <c:auto val="1"/>
        <c:lblOffset val="100"/>
        <c:baseTimeUnit val="days"/>
      </c:dateAx>
      <c:valAx>
        <c:axId val="39116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6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391165312"/>
        <c:axId val="391164920"/>
      </c:lineChart>
      <c:dateAx>
        <c:axId val="391165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4920"/>
        <c:crosses val="autoZero"/>
        <c:auto val="1"/>
        <c:lblOffset val="100"/>
        <c:baseTimeUnit val="days"/>
      </c:dateAx>
      <c:valAx>
        <c:axId val="39116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391164528"/>
        <c:axId val="391167664"/>
      </c:lineChart>
      <c:dateAx>
        <c:axId val="39116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7664"/>
        <c:crosses val="autoZero"/>
        <c:auto val="1"/>
        <c:lblOffset val="100"/>
        <c:baseTimeUnit val="days"/>
      </c:dateAx>
      <c:valAx>
        <c:axId val="39116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391170408"/>
        <c:axId val="391170800"/>
      </c:lineChart>
      <c:dateAx>
        <c:axId val="39117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70800"/>
        <c:crosses val="autoZero"/>
        <c:auto val="1"/>
        <c:lblOffset val="100"/>
        <c:baseTimeUnit val="days"/>
      </c:dateAx>
      <c:valAx>
        <c:axId val="39117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7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8581136"/>
        <c:axId val="438581920"/>
      </c:lineChart>
      <c:dateAx>
        <c:axId val="43858113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581920"/>
        <c:crosses val="autoZero"/>
        <c:auto val="1"/>
        <c:lblOffset val="100"/>
        <c:baseTimeUnit val="days"/>
      </c:dateAx>
      <c:valAx>
        <c:axId val="4385819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581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38576040"/>
        <c:axId val="438576432"/>
      </c:lineChart>
      <c:dateAx>
        <c:axId val="43857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76432"/>
        <c:crosses val="autoZero"/>
        <c:auto val="1"/>
        <c:lblOffset val="100"/>
        <c:baseTimeUnit val="days"/>
      </c:dateAx>
      <c:valAx>
        <c:axId val="43857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7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38579176"/>
        <c:axId val="438578000"/>
      </c:lineChart>
      <c:dateAx>
        <c:axId val="43857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78000"/>
        <c:crosses val="autoZero"/>
        <c:auto val="1"/>
        <c:lblOffset val="100"/>
        <c:baseTimeUnit val="days"/>
      </c:dateAx>
      <c:valAx>
        <c:axId val="43857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79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8578392"/>
        <c:axId val="438578784"/>
      </c:lineChart>
      <c:dateAx>
        <c:axId val="438578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78784"/>
        <c:crosses val="autoZero"/>
        <c:auto val="1"/>
        <c:lblOffset val="100"/>
        <c:baseTimeUnit val="days"/>
      </c:dateAx>
      <c:valAx>
        <c:axId val="438578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78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8580744"/>
        <c:axId val="440404864"/>
      </c:lineChart>
      <c:dateAx>
        <c:axId val="43858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4864"/>
        <c:crosses val="autoZero"/>
        <c:auto val="1"/>
        <c:lblOffset val="100"/>
        <c:baseTimeUnit val="days"/>
      </c:dateAx>
      <c:valAx>
        <c:axId val="44040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580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0406040"/>
        <c:axId val="440403688"/>
      </c:lineChart>
      <c:dateAx>
        <c:axId val="4404060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3688"/>
        <c:crosses val="autoZero"/>
        <c:auto val="1"/>
        <c:lblOffset val="100"/>
        <c:baseTimeUnit val="days"/>
      </c:dateAx>
      <c:valAx>
        <c:axId val="4404036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40402120"/>
        <c:axId val="440404080"/>
      </c:lineChart>
      <c:dateAx>
        <c:axId val="44040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4080"/>
        <c:crosses val="autoZero"/>
        <c:auto val="1"/>
        <c:lblOffset val="100"/>
        <c:baseTimeUnit val="days"/>
      </c:dateAx>
      <c:valAx>
        <c:axId val="44040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40402512"/>
        <c:axId val="440408000"/>
      </c:lineChart>
      <c:dateAx>
        <c:axId val="44040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8000"/>
        <c:crosses val="autoZero"/>
        <c:auto val="1"/>
        <c:lblOffset val="100"/>
        <c:baseTimeUnit val="days"/>
      </c:dateAx>
      <c:valAx>
        <c:axId val="44040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40406432"/>
        <c:axId val="440408392"/>
      </c:lineChart>
      <c:dateAx>
        <c:axId val="440406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8392"/>
        <c:crosses val="autoZero"/>
        <c:auto val="1"/>
        <c:lblOffset val="100"/>
        <c:baseTimeUnit val="days"/>
      </c:dateAx>
      <c:valAx>
        <c:axId val="4404083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40402904"/>
        <c:axId val="440406824"/>
      </c:lineChart>
      <c:dateAx>
        <c:axId val="44040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6824"/>
        <c:crosses val="autoZero"/>
        <c:auto val="1"/>
        <c:lblOffset val="100"/>
        <c:baseTimeUnit val="days"/>
      </c:dateAx>
      <c:valAx>
        <c:axId val="440406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0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3443024"/>
        <c:axId val="443446944"/>
      </c:lineChart>
      <c:dateAx>
        <c:axId val="44344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6944"/>
        <c:crosses val="autoZero"/>
        <c:auto val="1"/>
        <c:lblOffset val="100"/>
        <c:baseTimeUnit val="days"/>
      </c:dateAx>
      <c:valAx>
        <c:axId val="44344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3443416"/>
        <c:axId val="443446552"/>
      </c:lineChart>
      <c:dateAx>
        <c:axId val="44344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6552"/>
        <c:crosses val="autoZero"/>
        <c:auto val="1"/>
        <c:lblOffset val="100"/>
        <c:baseTimeUnit val="days"/>
      </c:dateAx>
      <c:valAx>
        <c:axId val="44344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3444592"/>
        <c:axId val="443443808"/>
      </c:lineChart>
      <c:dateAx>
        <c:axId val="4434445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3808"/>
        <c:crosses val="autoZero"/>
        <c:auto val="1"/>
        <c:lblOffset val="100"/>
        <c:baseTimeUnit val="days"/>
      </c:dateAx>
      <c:valAx>
        <c:axId val="44344380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4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3444200"/>
        <c:axId val="443442240"/>
      </c:lineChart>
      <c:dateAx>
        <c:axId val="443444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2240"/>
        <c:crosses val="autoZero"/>
        <c:auto val="1"/>
        <c:lblOffset val="100"/>
        <c:baseTimeUnit val="days"/>
      </c:dateAx>
      <c:valAx>
        <c:axId val="4434422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3442632"/>
        <c:axId val="443445376"/>
      </c:lineChart>
      <c:dateAx>
        <c:axId val="443442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5376"/>
        <c:crosses val="autoZero"/>
        <c:auto val="1"/>
        <c:lblOffset val="100"/>
        <c:baseTimeUnit val="days"/>
      </c:dateAx>
      <c:valAx>
        <c:axId val="44344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numCache>
            </c:numRef>
          </c:val>
          <c:smooth val="0"/>
        </c:ser>
        <c:dLbls>
          <c:showLegendKey val="0"/>
          <c:showVal val="0"/>
          <c:showCatName val="0"/>
          <c:showSerName val="0"/>
          <c:showPercent val="0"/>
          <c:showBubbleSize val="0"/>
        </c:dLbls>
        <c:smooth val="0"/>
        <c:axId val="444697720"/>
        <c:axId val="444698112"/>
      </c:lineChart>
      <c:dateAx>
        <c:axId val="444697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98112"/>
        <c:crosses val="autoZero"/>
        <c:auto val="1"/>
        <c:lblOffset val="100"/>
        <c:baseTimeUnit val="days"/>
      </c:dateAx>
      <c:valAx>
        <c:axId val="44469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97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numCache>
            </c:numRef>
          </c:val>
          <c:smooth val="0"/>
        </c:ser>
        <c:dLbls>
          <c:showLegendKey val="0"/>
          <c:showVal val="0"/>
          <c:showCatName val="0"/>
          <c:showSerName val="0"/>
          <c:showPercent val="0"/>
          <c:showBubbleSize val="0"/>
        </c:dLbls>
        <c:marker val="1"/>
        <c:smooth val="0"/>
        <c:axId val="444702032"/>
        <c:axId val="444695368"/>
      </c:lineChart>
      <c:dateAx>
        <c:axId val="44470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95368"/>
        <c:crosses val="autoZero"/>
        <c:auto val="1"/>
        <c:lblOffset val="100"/>
        <c:baseTimeUnit val="days"/>
      </c:dateAx>
      <c:valAx>
        <c:axId val="44469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7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4694584"/>
        <c:axId val="444696152"/>
      </c:lineChart>
      <c:dateAx>
        <c:axId val="444694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96152"/>
        <c:crosses val="autoZero"/>
        <c:auto val="1"/>
        <c:lblOffset val="100"/>
        <c:baseTimeUnit val="days"/>
      </c:dateAx>
      <c:valAx>
        <c:axId val="4446961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94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4700464"/>
        <c:axId val="444701248"/>
      </c:lineChart>
      <c:dateAx>
        <c:axId val="44470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701248"/>
        <c:crosses val="autoZero"/>
        <c:auto val="1"/>
        <c:lblOffset val="100"/>
        <c:baseTimeUnit val="days"/>
      </c:dateAx>
      <c:valAx>
        <c:axId val="44470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700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44700072"/>
        <c:axId val="444701640"/>
      </c:lineChart>
      <c:dateAx>
        <c:axId val="444700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701640"/>
        <c:crosses val="autoZero"/>
        <c:auto val="1"/>
        <c:lblOffset val="100"/>
        <c:baseTimeUnit val="days"/>
      </c:dateAx>
      <c:valAx>
        <c:axId val="44470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700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44309768"/>
        <c:axId val="444306632"/>
      </c:lineChart>
      <c:dateAx>
        <c:axId val="44430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6632"/>
        <c:crosses val="autoZero"/>
        <c:auto val="1"/>
        <c:lblOffset val="100"/>
        <c:baseTimeUnit val="days"/>
      </c:dateAx>
      <c:valAx>
        <c:axId val="44430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9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44308984"/>
        <c:axId val="444306240"/>
      </c:lineChart>
      <c:dateAx>
        <c:axId val="444308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6240"/>
        <c:crosses val="autoZero"/>
        <c:auto val="1"/>
        <c:lblOffset val="100"/>
        <c:baseTimeUnit val="days"/>
      </c:dateAx>
      <c:valAx>
        <c:axId val="44430624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8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44308592"/>
        <c:axId val="444309376"/>
      </c:lineChart>
      <c:dateAx>
        <c:axId val="444308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9376"/>
        <c:crosses val="autoZero"/>
        <c:auto val="1"/>
        <c:lblOffset val="100"/>
        <c:baseTimeUnit val="days"/>
      </c:dateAx>
      <c:valAx>
        <c:axId val="44430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85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44307808"/>
        <c:axId val="444312512"/>
      </c:lineChart>
      <c:dateAx>
        <c:axId val="444307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12512"/>
        <c:crosses val="autoZero"/>
        <c:auto val="1"/>
        <c:lblOffset val="100"/>
        <c:baseTimeUnit val="days"/>
      </c:dateAx>
      <c:valAx>
        <c:axId val="4443125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7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44312904"/>
        <c:axId val="444308200"/>
      </c:lineChart>
      <c:dateAx>
        <c:axId val="44431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08200"/>
        <c:crosses val="autoZero"/>
        <c:auto val="1"/>
        <c:lblOffset val="100"/>
        <c:baseTimeUnit val="days"/>
      </c:dateAx>
      <c:valAx>
        <c:axId val="444308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31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54525608"/>
        <c:axId val="454524824"/>
      </c:lineChart>
      <c:dateAx>
        <c:axId val="454525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524824"/>
        <c:crosses val="autoZero"/>
        <c:auto val="1"/>
        <c:lblOffset val="100"/>
        <c:baseTimeUnit val="days"/>
      </c:dateAx>
      <c:valAx>
        <c:axId val="45452482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525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MOS!$E$77:$E$241</c:f>
              <c:numCache>
                <c:formatCode>0.00</c:formatCode>
                <c:ptCount val="165"/>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numCache>
            </c:numRef>
          </c:val>
          <c:smooth val="0"/>
        </c:ser>
        <c:ser>
          <c:idx val="1"/>
          <c:order val="1"/>
          <c:tx>
            <c:strRef>
              <c:f>MOS!$D$76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MOS!$D$77:$D$241</c:f>
              <c:numCache>
                <c:formatCode>0.00</c:formatCode>
                <c:ptCount val="165"/>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numCache>
            </c:numRef>
          </c:val>
          <c:smooth val="0"/>
        </c:ser>
        <c:dLbls>
          <c:showLegendKey val="0"/>
          <c:showVal val="0"/>
          <c:showCatName val="0"/>
          <c:showSerName val="0"/>
          <c:showPercent val="0"/>
          <c:showBubbleSize val="0"/>
        </c:dLbls>
        <c:marker val="1"/>
        <c:smooth val="0"/>
        <c:axId val="454520904"/>
        <c:axId val="454530704"/>
      </c:lineChart>
      <c:dateAx>
        <c:axId val="45452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30704"/>
        <c:crosses val="autoZero"/>
        <c:auto val="1"/>
        <c:lblOffset val="100"/>
        <c:baseTimeUnit val="days"/>
      </c:dateAx>
      <c:valAx>
        <c:axId val="454530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20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MOS!$K$77:$K$241</c:f>
              <c:numCache>
                <c:formatCode>0.00</c:formatCode>
                <c:ptCount val="165"/>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numCache>
            </c:numRef>
          </c:val>
          <c:smooth val="0"/>
        </c:ser>
        <c:dLbls>
          <c:showLegendKey val="0"/>
          <c:showVal val="0"/>
          <c:showCatName val="0"/>
          <c:showSerName val="0"/>
          <c:showPercent val="0"/>
          <c:showBubbleSize val="0"/>
        </c:dLbls>
        <c:marker val="1"/>
        <c:smooth val="0"/>
        <c:axId val="454529136"/>
        <c:axId val="454533056"/>
      </c:lineChart>
      <c:dateAx>
        <c:axId val="454529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33056"/>
        <c:crosses val="autoZero"/>
        <c:auto val="1"/>
        <c:lblOffset val="100"/>
        <c:baseTimeUnit val="days"/>
      </c:dateAx>
      <c:valAx>
        <c:axId val="454533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2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pt idx="288">
                  <c:v>10.27</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pt idx="288">
                  <c:v>8.4499999999999993</c:v>
                </c:pt>
              </c:numCache>
            </c:numRef>
          </c:val>
          <c:smooth val="0"/>
        </c:ser>
        <c:dLbls>
          <c:showLegendKey val="0"/>
          <c:showVal val="0"/>
          <c:showCatName val="0"/>
          <c:showSerName val="0"/>
          <c:showPercent val="0"/>
          <c:showBubbleSize val="0"/>
        </c:dLbls>
        <c:marker val="1"/>
        <c:smooth val="0"/>
        <c:axId val="454522472"/>
        <c:axId val="454526784"/>
      </c:lineChart>
      <c:dateAx>
        <c:axId val="454522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26784"/>
        <c:crosses val="autoZero"/>
        <c:auto val="1"/>
        <c:lblOffset val="100"/>
        <c:baseTimeUnit val="days"/>
      </c:dateAx>
      <c:valAx>
        <c:axId val="4545267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2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pt idx="288">
                  <c:v>-490.42899999837573</c:v>
                </c:pt>
              </c:numCache>
            </c:numRef>
          </c:val>
          <c:smooth val="0"/>
        </c:ser>
        <c:dLbls>
          <c:showLegendKey val="0"/>
          <c:showVal val="0"/>
          <c:showCatName val="0"/>
          <c:showSerName val="0"/>
          <c:showPercent val="0"/>
          <c:showBubbleSize val="0"/>
        </c:dLbls>
        <c:marker val="1"/>
        <c:smooth val="0"/>
        <c:axId val="454532272"/>
        <c:axId val="454527568"/>
      </c:lineChart>
      <c:dateAx>
        <c:axId val="454532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27568"/>
        <c:crosses val="autoZero"/>
        <c:auto val="1"/>
        <c:lblOffset val="100"/>
        <c:baseTimeUnit val="days"/>
      </c:dateAx>
      <c:valAx>
        <c:axId val="45452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32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pt idx="288">
                  <c:v>8300</c:v>
                </c:pt>
              </c:numCache>
            </c:numRef>
          </c:val>
          <c:smooth val="0"/>
        </c:ser>
        <c:dLbls>
          <c:showLegendKey val="0"/>
          <c:showVal val="0"/>
          <c:showCatName val="0"/>
          <c:showSerName val="0"/>
          <c:showPercent val="0"/>
          <c:showBubbleSize val="0"/>
        </c:dLbls>
        <c:marker val="1"/>
        <c:smooth val="0"/>
        <c:axId val="454521688"/>
        <c:axId val="454531880"/>
      </c:lineChart>
      <c:dateAx>
        <c:axId val="454521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31880"/>
        <c:crosses val="autoZero"/>
        <c:auto val="1"/>
        <c:lblOffset val="100"/>
        <c:baseTimeUnit val="days"/>
      </c:dateAx>
      <c:valAx>
        <c:axId val="454531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521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4535800"/>
        <c:axId val="454536192"/>
      </c:lineChart>
      <c:catAx>
        <c:axId val="4545358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536192"/>
        <c:crosses val="autoZero"/>
        <c:auto val="1"/>
        <c:lblAlgn val="ctr"/>
        <c:lblOffset val="100"/>
        <c:noMultiLvlLbl val="0"/>
      </c:catAx>
      <c:valAx>
        <c:axId val="4545361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535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1933832"/>
        <c:axId val="511931480"/>
      </c:lineChart>
      <c:dateAx>
        <c:axId val="511933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31480"/>
        <c:crosses val="autoZero"/>
        <c:auto val="1"/>
        <c:lblOffset val="100"/>
        <c:baseTimeUnit val="days"/>
      </c:dateAx>
      <c:valAx>
        <c:axId val="5119314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33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1933440"/>
        <c:axId val="511926776"/>
      </c:lineChart>
      <c:dateAx>
        <c:axId val="511933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26776"/>
        <c:crosses val="autoZero"/>
        <c:auto val="1"/>
        <c:lblOffset val="100"/>
        <c:baseTimeUnit val="days"/>
      </c:dateAx>
      <c:valAx>
        <c:axId val="51192677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33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11918936"/>
        <c:axId val="511928344"/>
      </c:lineChart>
      <c:dateAx>
        <c:axId val="51191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8344"/>
        <c:crosses val="autoZero"/>
        <c:auto val="1"/>
        <c:lblOffset val="100"/>
        <c:baseTimeUnit val="days"/>
      </c:dateAx>
      <c:valAx>
        <c:axId val="5119283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1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11920112"/>
        <c:axId val="511927560"/>
      </c:lineChart>
      <c:dateAx>
        <c:axId val="511920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7560"/>
        <c:crosses val="autoZero"/>
        <c:auto val="1"/>
        <c:lblOffset val="100"/>
        <c:baseTimeUnit val="days"/>
      </c:dateAx>
      <c:valAx>
        <c:axId val="511927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0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511922856"/>
        <c:axId val="511920504"/>
      </c:scatterChart>
      <c:valAx>
        <c:axId val="5119228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0504"/>
        <c:crosses val="autoZero"/>
        <c:crossBetween val="midCat"/>
      </c:valAx>
      <c:valAx>
        <c:axId val="51192050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28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511929128"/>
        <c:axId val="511929520"/>
      </c:scatterChart>
      <c:valAx>
        <c:axId val="5119291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9520"/>
        <c:crosses val="autoZero"/>
        <c:crossBetween val="midCat"/>
      </c:valAx>
      <c:valAx>
        <c:axId val="51192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291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1923248"/>
        <c:axId val="511924424"/>
      </c:lineChart>
      <c:catAx>
        <c:axId val="511923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24424"/>
        <c:crosses val="autoZero"/>
        <c:auto val="1"/>
        <c:lblAlgn val="ctr"/>
        <c:lblOffset val="100"/>
        <c:noMultiLvlLbl val="0"/>
      </c:catAx>
      <c:valAx>
        <c:axId val="5119244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23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9642456"/>
        <c:axId val="479643632"/>
      </c:lineChart>
      <c:catAx>
        <c:axId val="479642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643632"/>
        <c:crosses val="autoZero"/>
        <c:auto val="1"/>
        <c:lblAlgn val="ctr"/>
        <c:lblOffset val="100"/>
        <c:noMultiLvlLbl val="0"/>
      </c:catAx>
      <c:valAx>
        <c:axId val="4796436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642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9644024"/>
        <c:axId val="479650688"/>
      </c:lineChart>
      <c:dateAx>
        <c:axId val="47964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0688"/>
        <c:crosses val="autoZero"/>
        <c:auto val="1"/>
        <c:lblOffset val="100"/>
        <c:baseTimeUnit val="days"/>
      </c:dateAx>
      <c:valAx>
        <c:axId val="47965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9646768"/>
        <c:axId val="479651080"/>
      </c:lineChart>
      <c:dateAx>
        <c:axId val="47964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1080"/>
        <c:crosses val="autoZero"/>
        <c:auto val="1"/>
        <c:lblOffset val="100"/>
        <c:baseTimeUnit val="days"/>
      </c:dateAx>
      <c:valAx>
        <c:axId val="479651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9644808"/>
        <c:axId val="479645984"/>
      </c:lineChart>
      <c:dateAx>
        <c:axId val="479644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5984"/>
        <c:crosses val="autoZero"/>
        <c:auto val="1"/>
        <c:lblOffset val="100"/>
        <c:baseTimeUnit val="days"/>
      </c:dateAx>
      <c:valAx>
        <c:axId val="4796459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4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9648336"/>
        <c:axId val="479648728"/>
      </c:lineChart>
      <c:dateAx>
        <c:axId val="47964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8728"/>
        <c:crosses val="autoZero"/>
        <c:auto val="1"/>
        <c:lblOffset val="100"/>
        <c:baseTimeUnit val="days"/>
      </c:dateAx>
      <c:valAx>
        <c:axId val="479648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9651472"/>
        <c:axId val="479650296"/>
      </c:lineChart>
      <c:dateAx>
        <c:axId val="479651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650296"/>
        <c:crosses val="autoZero"/>
        <c:auto val="1"/>
        <c:lblOffset val="100"/>
        <c:baseTimeUnit val="days"/>
      </c:dateAx>
      <c:valAx>
        <c:axId val="47965029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651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pt idx="78">
                  <c:v>12.21</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11.454000000000001</c:v>
                </c:pt>
              </c:numCache>
            </c:numRef>
          </c:val>
          <c:smooth val="0"/>
        </c:ser>
        <c:dLbls>
          <c:showLegendKey val="0"/>
          <c:showVal val="0"/>
          <c:showCatName val="0"/>
          <c:showSerName val="0"/>
          <c:showPercent val="0"/>
          <c:showBubbleSize val="0"/>
        </c:dLbls>
        <c:smooth val="0"/>
        <c:axId val="479653824"/>
        <c:axId val="479641672"/>
      </c:lineChart>
      <c:dateAx>
        <c:axId val="479653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41672"/>
        <c:crosses val="autoZero"/>
        <c:auto val="1"/>
        <c:lblOffset val="100"/>
        <c:baseTimeUnit val="days"/>
      </c:dateAx>
      <c:valAx>
        <c:axId val="47964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3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1418.9700000000053</c:v>
                </c:pt>
              </c:numCache>
            </c:numRef>
          </c:val>
          <c:smooth val="0"/>
        </c:ser>
        <c:dLbls>
          <c:showLegendKey val="0"/>
          <c:showVal val="0"/>
          <c:showCatName val="0"/>
          <c:showSerName val="0"/>
          <c:showPercent val="0"/>
          <c:showBubbleSize val="0"/>
        </c:dLbls>
        <c:marker val="1"/>
        <c:smooth val="0"/>
        <c:axId val="479656960"/>
        <c:axId val="479655392"/>
      </c:lineChart>
      <c:dateAx>
        <c:axId val="47965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5392"/>
        <c:crosses val="autoZero"/>
        <c:auto val="1"/>
        <c:lblOffset val="100"/>
        <c:baseTimeUnit val="days"/>
      </c:dateAx>
      <c:valAx>
        <c:axId val="47965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6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656176"/>
        <c:axId val="479657352"/>
      </c:lineChart>
      <c:dateAx>
        <c:axId val="47965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7352"/>
        <c:crosses val="autoZero"/>
        <c:auto val="1"/>
        <c:lblOffset val="100"/>
        <c:baseTimeUnit val="days"/>
      </c:dateAx>
      <c:valAx>
        <c:axId val="47965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656568"/>
        <c:axId val="479654608"/>
      </c:lineChart>
      <c:dateAx>
        <c:axId val="47965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4608"/>
        <c:crosses val="autoZero"/>
        <c:auto val="1"/>
        <c:lblOffset val="100"/>
        <c:baseTimeUnit val="days"/>
      </c:dateAx>
      <c:valAx>
        <c:axId val="47965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5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2159744"/>
        <c:axId val="522154648"/>
      </c:lineChart>
      <c:dateAx>
        <c:axId val="52215974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4648"/>
        <c:crosses val="autoZero"/>
        <c:auto val="1"/>
        <c:lblOffset val="100"/>
        <c:baseTimeUnit val="days"/>
      </c:dateAx>
      <c:valAx>
        <c:axId val="5221546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9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2151904"/>
        <c:axId val="522160136"/>
      </c:lineChart>
      <c:dateAx>
        <c:axId val="522151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0136"/>
        <c:crosses val="autoZero"/>
        <c:auto val="1"/>
        <c:lblOffset val="100"/>
        <c:baseTimeUnit val="days"/>
      </c:dateAx>
      <c:valAx>
        <c:axId val="52216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1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2158960"/>
        <c:axId val="522158176"/>
      </c:lineChart>
      <c:dateAx>
        <c:axId val="522158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8176"/>
        <c:crosses val="autoZero"/>
        <c:auto val="1"/>
        <c:lblOffset val="100"/>
        <c:baseTimeUnit val="days"/>
      </c:dateAx>
      <c:valAx>
        <c:axId val="52215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8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pt idx="53">
                  <c:v>40.228000000000002</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34.950000000000003</c:v>
                </c:pt>
                <c:pt idx="53">
                  <c:v>34.86</c:v>
                </c:pt>
              </c:numCache>
            </c:numRef>
          </c:val>
          <c:smooth val="0"/>
        </c:ser>
        <c:dLbls>
          <c:showLegendKey val="0"/>
          <c:showVal val="0"/>
          <c:showCatName val="0"/>
          <c:showSerName val="0"/>
          <c:showPercent val="0"/>
          <c:showBubbleSize val="0"/>
        </c:dLbls>
        <c:marker val="1"/>
        <c:smooth val="0"/>
        <c:axId val="522150728"/>
        <c:axId val="522152296"/>
      </c:lineChart>
      <c:dateAx>
        <c:axId val="522150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2296"/>
        <c:crosses val="autoZero"/>
        <c:auto val="1"/>
        <c:lblOffset val="100"/>
        <c:baseTimeUnit val="days"/>
      </c:dateAx>
      <c:valAx>
        <c:axId val="5221522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0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-2328</c:v>
                </c:pt>
                <c:pt idx="53">
                  <c:v>-2147.2000000000007</c:v>
                </c:pt>
              </c:numCache>
            </c:numRef>
          </c:val>
          <c:smooth val="0"/>
        </c:ser>
        <c:dLbls>
          <c:showLegendKey val="0"/>
          <c:showVal val="0"/>
          <c:showCatName val="0"/>
          <c:showSerName val="0"/>
          <c:showPercent val="0"/>
          <c:showBubbleSize val="0"/>
        </c:dLbls>
        <c:marker val="1"/>
        <c:smooth val="0"/>
        <c:axId val="522152688"/>
        <c:axId val="522162096"/>
      </c:lineChart>
      <c:dateAx>
        <c:axId val="522152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2096"/>
        <c:crosses val="autoZero"/>
        <c:auto val="1"/>
        <c:lblOffset val="100"/>
        <c:baseTimeUnit val="days"/>
      </c:dateAx>
      <c:valAx>
        <c:axId val="52216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2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22150336"/>
        <c:axId val="522157784"/>
      </c:scatterChart>
      <c:valAx>
        <c:axId val="5221503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7784"/>
        <c:crosses val="autoZero"/>
        <c:crossBetween val="midCat"/>
      </c:valAx>
      <c:valAx>
        <c:axId val="52215778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03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22156216"/>
        <c:axId val="522158568"/>
      </c:scatterChart>
      <c:valAx>
        <c:axId val="5221562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8568"/>
        <c:crosses val="autoZero"/>
        <c:crossBetween val="midCat"/>
      </c:valAx>
      <c:valAx>
        <c:axId val="522158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6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2160920"/>
        <c:axId val="522165624"/>
      </c:lineChart>
      <c:dateAx>
        <c:axId val="522160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165624"/>
        <c:crosses val="autoZero"/>
        <c:auto val="1"/>
        <c:lblOffset val="100"/>
        <c:baseTimeUnit val="days"/>
      </c:dateAx>
      <c:valAx>
        <c:axId val="5221656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160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2162488"/>
        <c:axId val="522162880"/>
      </c:lineChart>
      <c:dateAx>
        <c:axId val="52216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2880"/>
        <c:crosses val="autoZero"/>
        <c:auto val="1"/>
        <c:lblOffset val="100"/>
        <c:baseTimeUnit val="days"/>
      </c:dateAx>
      <c:valAx>
        <c:axId val="5221628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2163664"/>
        <c:axId val="522164056"/>
      </c:lineChart>
      <c:dateAx>
        <c:axId val="52216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4056"/>
        <c:crosses val="autoZero"/>
        <c:auto val="1"/>
        <c:lblOffset val="100"/>
        <c:baseTimeUnit val="days"/>
      </c:dateAx>
      <c:valAx>
        <c:axId val="52216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6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7770456"/>
        <c:axId val="527773984"/>
      </c:lineChart>
      <c:catAx>
        <c:axId val="527770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773984"/>
        <c:crosses val="autoZero"/>
        <c:auto val="1"/>
        <c:lblAlgn val="ctr"/>
        <c:lblOffset val="100"/>
        <c:noMultiLvlLbl val="0"/>
      </c:catAx>
      <c:valAx>
        <c:axId val="5277739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770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320" dataDxfId="4319">
  <autoFilter ref="O15:W26"/>
  <tableColumns count="9">
    <tableColumn id="1" name="Date" dataDxfId="4318"/>
    <tableColumn id="2" name="Quarter" dataDxfId="4317"/>
    <tableColumn id="3" name="Time" dataDxfId="4316"/>
    <tableColumn id="4" name="EPS estimate" dataDxfId="4315"/>
    <tableColumn id="5" name="EPS Actual" dataDxfId="4314"/>
    <tableColumn id="6" name="Sales Estiamte (B)" dataDxfId="4313"/>
    <tableColumn id="7" name="Sales Actual (B)" dataDxfId="4312"/>
    <tableColumn id="8" name="Guidance" dataDxfId="4311"/>
    <tableColumn id="9" name="Reaction" dataDxfId="43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T7" sqref="T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1"/>
      <c r="C2" s="51"/>
      <c r="D2"/>
      <c r="E2" s="22" t="s">
        <v>50</v>
      </c>
      <c r="F2" s="2">
        <v>7.93</v>
      </c>
      <c r="G2" s="2">
        <v>10.269528915662647</v>
      </c>
      <c r="H2">
        <v>8300</v>
      </c>
      <c r="I2" s="2">
        <v>65819</v>
      </c>
      <c r="J2" s="2">
        <v>85237.089999999967</v>
      </c>
      <c r="K2" s="2">
        <v>-19418.089999999967</v>
      </c>
      <c r="L2" s="131">
        <v>-0.22781268107580843</v>
      </c>
      <c r="M2" s="2">
        <v>-4802.5189999983413</v>
      </c>
      <c r="N2">
        <v>6500</v>
      </c>
      <c r="O2" t="s">
        <v>1361</v>
      </c>
      <c r="P2" s="131">
        <v>2.522068095838588E-2</v>
      </c>
      <c r="Q2" s="131">
        <v>-2.5999999999999999E-3</v>
      </c>
      <c r="R2" s="2">
        <v>12.587301587301587</v>
      </c>
      <c r="S2" s="29">
        <v>43471</v>
      </c>
      <c r="T2" s="48"/>
      <c r="U2" s="876"/>
      <c r="W2" s="876"/>
      <c r="X2" s="646"/>
      <c r="Y2" s="876"/>
    </row>
    <row r="3" spans="1:33" ht="21.95" customHeight="1" x14ac:dyDescent="0.25">
      <c r="A3" s="50"/>
      <c r="B3" s="50"/>
      <c r="C3" s="51"/>
      <c r="D3"/>
      <c r="E3" s="22" t="s">
        <v>311</v>
      </c>
      <c r="F3" s="2">
        <v>12.21</v>
      </c>
      <c r="G3" s="2">
        <v>11.45417333333334</v>
      </c>
      <c r="H3">
        <v>1500</v>
      </c>
      <c r="I3" s="2">
        <v>18315</v>
      </c>
      <c r="J3" s="2">
        <v>17181.260000000009</v>
      </c>
      <c r="K3" s="2">
        <v>1133.7399999999907</v>
      </c>
      <c r="L3" s="131">
        <v>6.5987011429894549E-2</v>
      </c>
      <c r="M3" s="2">
        <v>1418.7099999999955</v>
      </c>
      <c r="N3">
        <v>200</v>
      </c>
      <c r="O3" t="s">
        <v>1363</v>
      </c>
      <c r="P3" s="131">
        <v>0</v>
      </c>
      <c r="Q3" s="131">
        <v>-4.8999999999999998E-3</v>
      </c>
      <c r="R3" s="2">
        <v>4.9836734693877549</v>
      </c>
      <c r="S3" s="29">
        <v>43345</v>
      </c>
      <c r="W3" s="876"/>
      <c r="X3" s="646"/>
      <c r="Y3" s="876"/>
      <c r="Z3" s="646"/>
    </row>
    <row r="4" spans="1:33" ht="21.95" customHeight="1" x14ac:dyDescent="0.25">
      <c r="A4" s="50"/>
      <c r="B4" s="50"/>
      <c r="C4" s="51"/>
      <c r="D4"/>
      <c r="E4" s="22" t="s">
        <v>870</v>
      </c>
      <c r="F4" s="2">
        <v>24.97</v>
      </c>
      <c r="G4" s="2">
        <v>47.710214285714301</v>
      </c>
      <c r="H4">
        <v>700</v>
      </c>
      <c r="I4" s="2">
        <v>17479</v>
      </c>
      <c r="J4" s="2">
        <v>33397.150000000009</v>
      </c>
      <c r="K4" s="2">
        <v>-15918.150000000009</v>
      </c>
      <c r="L4" s="131">
        <v>-0.47663198805886148</v>
      </c>
      <c r="M4" s="2">
        <v>-15918.150000000009</v>
      </c>
      <c r="N4">
        <v>400</v>
      </c>
      <c r="O4" t="s">
        <v>1362</v>
      </c>
      <c r="P4" s="131">
        <v>0.10012014417300762</v>
      </c>
      <c r="Q4" s="131">
        <v>0.13439999999999999</v>
      </c>
      <c r="R4" s="2">
        <v>8.8861209964412797</v>
      </c>
      <c r="S4" s="29">
        <v>43471</v>
      </c>
      <c r="W4" s="876"/>
      <c r="X4" s="646"/>
      <c r="Y4" s="876"/>
      <c r="Z4" s="876"/>
      <c r="AC4"/>
      <c r="AD4"/>
      <c r="AE4"/>
      <c r="AF4"/>
      <c r="AG4"/>
    </row>
    <row r="5" spans="1:33" ht="21.95" customHeight="1" x14ac:dyDescent="0.25">
      <c r="A5" s="50"/>
      <c r="B5" s="50"/>
      <c r="C5" s="51"/>
      <c r="D5"/>
      <c r="E5" s="22" t="s">
        <v>1344</v>
      </c>
      <c r="F5" s="2">
        <v>14.83</v>
      </c>
      <c r="G5" s="2">
        <v>20.829640000000005</v>
      </c>
      <c r="H5">
        <v>1000</v>
      </c>
      <c r="I5" s="2">
        <v>14830</v>
      </c>
      <c r="J5" s="2">
        <v>20829.640000000003</v>
      </c>
      <c r="K5" s="2">
        <v>-5999.6400000000031</v>
      </c>
      <c r="L5" s="131">
        <v>-0.2880337826289846</v>
      </c>
      <c r="M5" s="2">
        <v>-5999.6400000000031</v>
      </c>
      <c r="N5">
        <v>800</v>
      </c>
      <c r="Q5" s="131">
        <v>-5.1999999999999998E-3</v>
      </c>
      <c r="W5" s="876"/>
      <c r="X5" s="646"/>
      <c r="Y5" s="876"/>
      <c r="Z5" s="646"/>
    </row>
    <row r="6" spans="1:33" ht="21.95" customHeight="1" x14ac:dyDescent="0.25">
      <c r="A6" s="50"/>
      <c r="B6" s="50"/>
      <c r="C6" s="51"/>
      <c r="D6"/>
      <c r="E6" s="22" t="s">
        <v>219</v>
      </c>
      <c r="F6" s="2">
        <v>16.55</v>
      </c>
      <c r="G6" s="2">
        <v>11.063662499999955</v>
      </c>
      <c r="H6">
        <v>800</v>
      </c>
      <c r="I6" s="2">
        <v>13240</v>
      </c>
      <c r="J6" s="2">
        <v>8850.9299999999639</v>
      </c>
      <c r="K6" s="2">
        <v>4389.0700000000361</v>
      </c>
      <c r="L6" s="131">
        <v>0.49588800272966277</v>
      </c>
      <c r="M6" s="2">
        <v>5841.3300000000345</v>
      </c>
      <c r="N6">
        <v>200</v>
      </c>
      <c r="O6" t="s">
        <v>1364</v>
      </c>
      <c r="P6" s="131">
        <v>6.0422960725075529E-3</v>
      </c>
      <c r="Q6" s="131">
        <v>-1.49E-2</v>
      </c>
      <c r="R6" s="2">
        <v>9.4571428571428573</v>
      </c>
      <c r="S6" s="29">
        <v>43421</v>
      </c>
      <c r="T6" s="48"/>
      <c r="W6" s="876"/>
      <c r="X6" s="646"/>
      <c r="Y6" s="876"/>
      <c r="Z6" s="876"/>
    </row>
    <row r="7" spans="1:33" ht="21.95" customHeight="1" x14ac:dyDescent="0.25">
      <c r="A7" s="50"/>
      <c r="B7" s="51"/>
      <c r="C7" s="51"/>
      <c r="D7"/>
      <c r="E7" s="22" t="s">
        <v>1190</v>
      </c>
      <c r="F7" s="2">
        <v>32.72</v>
      </c>
      <c r="G7" s="2">
        <v>40.22782500000001</v>
      </c>
      <c r="H7">
        <v>400</v>
      </c>
      <c r="I7" s="2">
        <v>13088</v>
      </c>
      <c r="J7" s="2">
        <v>16091.130000000005</v>
      </c>
      <c r="K7" s="2">
        <v>-3003.1300000000047</v>
      </c>
      <c r="L7" s="131">
        <v>-0.18663263549545642</v>
      </c>
      <c r="M7" s="2">
        <v>-3003.1300000000047</v>
      </c>
      <c r="N7">
        <v>300</v>
      </c>
      <c r="O7" t="s">
        <v>1363</v>
      </c>
      <c r="P7" s="131">
        <v>5.5623471882640593E-2</v>
      </c>
      <c r="Q7" s="131">
        <v>-7.7000000000000002E-3</v>
      </c>
      <c r="R7" s="2">
        <v>7.1130434782608702</v>
      </c>
      <c r="S7" s="29">
        <v>43423</v>
      </c>
      <c r="T7" s="48"/>
      <c r="W7" s="876"/>
      <c r="X7" s="646"/>
      <c r="Y7" s="876"/>
      <c r="Z7" s="876"/>
    </row>
    <row r="8" spans="1:33" ht="21.95" customHeight="1" x14ac:dyDescent="0.25">
      <c r="A8" s="50"/>
      <c r="B8" s="51"/>
      <c r="C8" s="51"/>
      <c r="D8"/>
      <c r="E8" s="22" t="s">
        <v>1339</v>
      </c>
      <c r="F8" s="2">
        <v>153.97</v>
      </c>
      <c r="G8" s="2">
        <v>192.043125</v>
      </c>
      <c r="H8">
        <v>80</v>
      </c>
      <c r="I8" s="2">
        <v>12317.6</v>
      </c>
      <c r="J8" s="2">
        <v>15363.45</v>
      </c>
      <c r="K8" s="2">
        <v>-3045.8500000000004</v>
      </c>
      <c r="L8" s="131">
        <v>-0.19825299656001746</v>
      </c>
      <c r="M8" s="2">
        <v>-3045.8500000000004</v>
      </c>
      <c r="N8">
        <v>40</v>
      </c>
      <c r="Q8" s="131">
        <v>0.14199999999999999</v>
      </c>
      <c r="S8" s="29">
        <v>43631</v>
      </c>
      <c r="W8" s="876"/>
      <c r="X8" s="646"/>
      <c r="Y8" s="876"/>
    </row>
    <row r="9" spans="1:33" ht="21.95" customHeight="1" x14ac:dyDescent="0.25">
      <c r="A9" s="50"/>
      <c r="B9" s="51"/>
      <c r="C9" s="51"/>
      <c r="D9"/>
      <c r="E9" s="22" t="s">
        <v>267</v>
      </c>
      <c r="F9" s="2">
        <v>59.33</v>
      </c>
      <c r="G9" s="2">
        <v>40.561733333333301</v>
      </c>
      <c r="H9">
        <v>150</v>
      </c>
      <c r="I9" s="2">
        <v>8899.5</v>
      </c>
      <c r="J9" s="2">
        <v>6084.2599999999948</v>
      </c>
      <c r="K9" s="2">
        <v>2815.2400000000052</v>
      </c>
      <c r="L9" s="131">
        <v>0.46270869423726252</v>
      </c>
      <c r="M9" s="2">
        <v>3012.4500000000007</v>
      </c>
      <c r="N9" s="29">
        <v>43892</v>
      </c>
      <c r="O9" t="s">
        <v>1353</v>
      </c>
      <c r="P9" s="131">
        <v>3.3709758975223325E-2</v>
      </c>
      <c r="Q9" s="131">
        <v>-9.7999999999999997E-3</v>
      </c>
      <c r="R9" s="2">
        <v>8.7507374631268426</v>
      </c>
      <c r="S9" s="29">
        <v>43324</v>
      </c>
      <c r="T9" s="48"/>
      <c r="U9" s="876"/>
      <c r="W9" s="876"/>
      <c r="X9" s="646"/>
      <c r="Y9" s="876"/>
      <c r="Z9" s="646"/>
    </row>
    <row r="10" spans="1:33" ht="21.95" customHeight="1" x14ac:dyDescent="0.25">
      <c r="A10" s="50"/>
      <c r="B10" s="51"/>
      <c r="C10" s="51"/>
      <c r="D10"/>
      <c r="E10" s="22" t="s">
        <v>1343</v>
      </c>
      <c r="F10" s="2">
        <v>21.99</v>
      </c>
      <c r="G10" s="2">
        <v>23.745900000000002</v>
      </c>
      <c r="H10">
        <v>400</v>
      </c>
      <c r="I10" s="2">
        <v>8796</v>
      </c>
      <c r="J10" s="2">
        <v>9498.36</v>
      </c>
      <c r="K10" s="2">
        <v>-702.36000000000058</v>
      </c>
      <c r="L10" s="131">
        <v>-7.3945396889568471E-2</v>
      </c>
      <c r="M10" s="2">
        <v>-702.36000000000058</v>
      </c>
      <c r="N10">
        <v>300</v>
      </c>
      <c r="O10" t="s">
        <v>1356</v>
      </c>
      <c r="P10" s="131">
        <v>4.0018190086402915E-2</v>
      </c>
      <c r="Q10" s="131">
        <v>-5.4000000000000003E-3</v>
      </c>
      <c r="R10" s="2">
        <v>4.9977272727272721</v>
      </c>
      <c r="T10" s="48"/>
      <c r="U10" s="876"/>
      <c r="V10" s="2"/>
      <c r="W10" s="876"/>
      <c r="X10" s="646"/>
      <c r="Y10" s="876"/>
      <c r="Z10" s="876"/>
    </row>
    <row r="11" spans="1:33" ht="21.95" customHeight="1" x14ac:dyDescent="0.25">
      <c r="A11" s="50"/>
      <c r="B11" s="50"/>
      <c r="C11" s="51"/>
      <c r="D11"/>
      <c r="E11" s="22" t="s">
        <v>778</v>
      </c>
      <c r="F11" s="2">
        <v>79.510000000000005</v>
      </c>
      <c r="G11" s="2">
        <v>77.110200000000049</v>
      </c>
      <c r="H11">
        <v>100</v>
      </c>
      <c r="I11" s="2">
        <v>7951.0000000000009</v>
      </c>
      <c r="J11" s="2">
        <v>7711.020000000005</v>
      </c>
      <c r="K11" s="2">
        <v>239.97999999999683</v>
      </c>
      <c r="L11" s="131">
        <v>3.1121693368710689E-2</v>
      </c>
      <c r="M11" s="2">
        <v>239.97999999999683</v>
      </c>
      <c r="N11" s="29">
        <v>43913</v>
      </c>
      <c r="O11" t="s">
        <v>1324</v>
      </c>
      <c r="P11" s="131">
        <v>2.8675638284492513E-2</v>
      </c>
      <c r="Q11" s="131">
        <v>2.5100000000000001E-2</v>
      </c>
      <c r="R11" s="2">
        <v>16.703781512605044</v>
      </c>
      <c r="W11" s="876"/>
      <c r="X11" s="646"/>
      <c r="Y11" s="876"/>
      <c r="Z11" s="876"/>
    </row>
    <row r="12" spans="1:33" ht="21.95" customHeight="1" x14ac:dyDescent="0.25">
      <c r="A12" s="50"/>
      <c r="B12" s="50"/>
      <c r="C12" s="51"/>
      <c r="D12"/>
      <c r="E12" s="22" t="s">
        <v>847</v>
      </c>
      <c r="F12" s="2">
        <v>99.75</v>
      </c>
      <c r="G12" s="2">
        <v>116.00214285714286</v>
      </c>
      <c r="H12">
        <v>70</v>
      </c>
      <c r="I12" s="2">
        <v>6982.5</v>
      </c>
      <c r="J12" s="2">
        <v>8120.15</v>
      </c>
      <c r="K12" s="2">
        <v>-1137.6499999999996</v>
      </c>
      <c r="L12" s="131">
        <v>-0.1401020917101285</v>
      </c>
      <c r="M12" s="2">
        <v>1264.0499999999829</v>
      </c>
      <c r="N12">
        <v>50</v>
      </c>
      <c r="O12" t="s">
        <v>1340</v>
      </c>
      <c r="P12" s="131">
        <v>5.2130325814536346E-3</v>
      </c>
      <c r="Q12" s="131">
        <v>-2.9899999999999999E-2</v>
      </c>
      <c r="R12" s="2">
        <v>11.571925754060326</v>
      </c>
      <c r="S12" s="29">
        <v>43324</v>
      </c>
      <c r="W12" s="876"/>
      <c r="X12" s="646"/>
      <c r="Y12" s="876"/>
      <c r="Z12" s="876"/>
    </row>
    <row r="13" spans="1:33" ht="21.95" customHeight="1" x14ac:dyDescent="0.25">
      <c r="A13" s="50"/>
      <c r="B13" s="50"/>
      <c r="C13" s="51"/>
      <c r="D13"/>
      <c r="E13" s="22" t="s">
        <v>1283</v>
      </c>
      <c r="F13" s="2">
        <v>31.85</v>
      </c>
      <c r="G13" s="2">
        <v>39.123199999999997</v>
      </c>
      <c r="H13">
        <v>200</v>
      </c>
      <c r="I13" s="2">
        <v>6370</v>
      </c>
      <c r="J13" s="2">
        <v>7824.6399999999994</v>
      </c>
      <c r="K13" s="2">
        <v>-1454.6399999999994</v>
      </c>
      <c r="L13" s="131">
        <v>-0.18590503844266307</v>
      </c>
      <c r="M13" s="2">
        <v>-1454.6399999999994</v>
      </c>
      <c r="N13" s="29">
        <v>43915</v>
      </c>
      <c r="P13" s="131">
        <v>2.7629513343799057E-2</v>
      </c>
      <c r="Q13" s="131">
        <v>1.2699999999999999E-2</v>
      </c>
      <c r="R13" s="2">
        <v>7.2386363636363633</v>
      </c>
      <c r="T13" s="48"/>
      <c r="W13" s="876"/>
      <c r="X13" s="646"/>
      <c r="Y13" s="876"/>
      <c r="Z13" s="876"/>
    </row>
    <row r="14" spans="1:33" ht="21.95" customHeight="1" x14ac:dyDescent="0.25">
      <c r="A14" s="50"/>
      <c r="B14" s="50"/>
      <c r="C14" s="51"/>
      <c r="D14"/>
      <c r="E14" s="22" t="s">
        <v>663</v>
      </c>
      <c r="F14" s="2">
        <v>62.52</v>
      </c>
      <c r="G14" s="2">
        <v>44.343800000000009</v>
      </c>
      <c r="H14">
        <v>100</v>
      </c>
      <c r="I14" s="2">
        <v>6252</v>
      </c>
      <c r="J14" s="2">
        <v>4434.380000000001</v>
      </c>
      <c r="K14" s="2">
        <v>1817.619999999999</v>
      </c>
      <c r="L14" s="131">
        <v>0.40989270202373251</v>
      </c>
      <c r="M14" s="2">
        <v>2858.3399999999929</v>
      </c>
      <c r="N14" s="29">
        <v>43915</v>
      </c>
      <c r="O14" t="s">
        <v>1342</v>
      </c>
      <c r="P14" s="131">
        <v>0</v>
      </c>
      <c r="Q14" s="131">
        <v>-3.3999999999999998E-3</v>
      </c>
      <c r="R14" s="2">
        <v>18.280701754385966</v>
      </c>
      <c r="T14" s="48"/>
      <c r="W14" s="876"/>
      <c r="X14" s="646"/>
      <c r="Y14" s="876"/>
    </row>
    <row r="15" spans="1:33" ht="21.95" customHeight="1" x14ac:dyDescent="0.25">
      <c r="A15" s="50"/>
      <c r="B15" s="50"/>
      <c r="C15" s="50"/>
      <c r="D15"/>
      <c r="E15" s="22" t="s">
        <v>170</v>
      </c>
      <c r="F15" s="2">
        <v>42.47</v>
      </c>
      <c r="G15" s="2">
        <v>41.255333333333368</v>
      </c>
      <c r="H15">
        <v>120</v>
      </c>
      <c r="I15" s="2">
        <v>5096.3999999999996</v>
      </c>
      <c r="J15" s="2">
        <v>4950.640000000004</v>
      </c>
      <c r="K15" s="2">
        <v>145.75999999999294</v>
      </c>
      <c r="L15" s="131">
        <v>2.9442657918975233E-2</v>
      </c>
      <c r="M15" s="2">
        <v>1750.3399999999947</v>
      </c>
      <c r="N15">
        <v>120</v>
      </c>
      <c r="P15" s="131">
        <v>4.0499175888862725E-2</v>
      </c>
      <c r="Q15" s="131">
        <v>-7.7000000000000002E-3</v>
      </c>
      <c r="R15" s="2">
        <v>9.3960176991150455</v>
      </c>
      <c r="T15" s="48"/>
      <c r="W15" s="876"/>
      <c r="X15" s="876"/>
      <c r="Y15" s="646"/>
      <c r="Z15" s="646"/>
    </row>
    <row r="16" spans="1:33" ht="21.95" customHeight="1" x14ac:dyDescent="0.25">
      <c r="A16" s="50"/>
      <c r="B16" s="50"/>
      <c r="C16" s="51"/>
      <c r="D16"/>
      <c r="E16" s="22" t="s">
        <v>32</v>
      </c>
      <c r="F16" s="2">
        <v>48.19</v>
      </c>
      <c r="G16" s="2">
        <v>28.508600000000005</v>
      </c>
      <c r="H16">
        <v>100</v>
      </c>
      <c r="I16" s="2">
        <v>4819</v>
      </c>
      <c r="J16" s="2">
        <v>2850.8600000000006</v>
      </c>
      <c r="K16" s="2">
        <v>1968.1399999999994</v>
      </c>
      <c r="L16" s="131">
        <v>0.69036711729092237</v>
      </c>
      <c r="M16" s="2">
        <v>3166.6099999999965</v>
      </c>
      <c r="N16" s="29">
        <v>43916</v>
      </c>
      <c r="P16" s="131">
        <v>2.5316455696202531E-2</v>
      </c>
      <c r="Q16" s="131">
        <v>-5.5999999999999999E-3</v>
      </c>
      <c r="R16" s="2">
        <v>8.7221719457013567</v>
      </c>
      <c r="W16" s="876"/>
      <c r="X16" s="876"/>
      <c r="Y16" s="646"/>
      <c r="AC16"/>
      <c r="AD16"/>
      <c r="AE16"/>
      <c r="AF16"/>
      <c r="AG16"/>
    </row>
    <row r="17" spans="1:33" ht="21.95" customHeight="1" x14ac:dyDescent="0.25">
      <c r="A17" s="50"/>
      <c r="B17" s="51"/>
      <c r="C17" s="51"/>
      <c r="D17"/>
      <c r="E17" s="22" t="s">
        <v>753</v>
      </c>
      <c r="F17" s="2">
        <v>24.01</v>
      </c>
      <c r="G17" s="2">
        <v>28.375300000000024</v>
      </c>
      <c r="H17">
        <v>200</v>
      </c>
      <c r="I17" s="2">
        <v>4802</v>
      </c>
      <c r="J17" s="2">
        <v>5675.0600000000049</v>
      </c>
      <c r="K17" s="2">
        <v>-873.06000000000495</v>
      </c>
      <c r="L17" s="131">
        <v>-0.15384154528762758</v>
      </c>
      <c r="M17" s="2">
        <v>-873.06000000000495</v>
      </c>
      <c r="N17">
        <v>200</v>
      </c>
      <c r="O17" t="s">
        <v>1345</v>
      </c>
      <c r="P17" s="131">
        <v>4.3315285297792584E-2</v>
      </c>
      <c r="Q17" s="131">
        <v>-1.83E-2</v>
      </c>
      <c r="R17" s="2">
        <v>14.123529411764707</v>
      </c>
      <c r="S17" s="29">
        <v>43324</v>
      </c>
      <c r="W17" s="876"/>
      <c r="X17" s="876"/>
      <c r="Y17" s="646"/>
      <c r="Z17" s="876"/>
    </row>
    <row r="18" spans="1:33" ht="21.95" customHeight="1" x14ac:dyDescent="0.25">
      <c r="A18" s="50"/>
      <c r="B18" s="50"/>
      <c r="C18" s="51"/>
      <c r="D18"/>
      <c r="E18" s="22" t="s">
        <v>1347</v>
      </c>
      <c r="F18" s="2">
        <v>45.07</v>
      </c>
      <c r="G18" s="2">
        <v>77.582700000000017</v>
      </c>
      <c r="H18">
        <v>100</v>
      </c>
      <c r="I18" s="2">
        <v>4507</v>
      </c>
      <c r="J18" s="2">
        <v>7758.2700000000013</v>
      </c>
      <c r="K18" s="2">
        <v>-3251.2700000000004</v>
      </c>
      <c r="L18" s="131">
        <v>-0.41907151981047336</v>
      </c>
      <c r="M18" s="2">
        <v>-3251.2700000000004</v>
      </c>
      <c r="N18">
        <v>100</v>
      </c>
      <c r="P18" s="131">
        <v>0</v>
      </c>
      <c r="Q18" s="131">
        <v>4.8999999999999998E-3</v>
      </c>
      <c r="S18" s="29">
        <v>43436</v>
      </c>
      <c r="W18" s="876"/>
      <c r="X18" s="646"/>
      <c r="Y18" s="876"/>
    </row>
    <row r="19" spans="1:33" ht="21.95" customHeight="1" x14ac:dyDescent="0.25">
      <c r="A19" s="50"/>
      <c r="B19" s="50"/>
      <c r="C19" s="51"/>
      <c r="D19"/>
      <c r="E19" s="22" t="s">
        <v>14</v>
      </c>
      <c r="F19" s="2">
        <v>40.299999999999997</v>
      </c>
      <c r="G19" s="2">
        <v>46.512299999999961</v>
      </c>
      <c r="H19">
        <v>100</v>
      </c>
      <c r="I19" s="2">
        <v>4029.9999999999995</v>
      </c>
      <c r="J19" s="2">
        <v>4651.2299999999959</v>
      </c>
      <c r="K19" s="2">
        <v>-621.22999999999638</v>
      </c>
      <c r="L19" s="131">
        <v>-0.13356252002158503</v>
      </c>
      <c r="M19" s="2">
        <v>-621.22999999999638</v>
      </c>
      <c r="N19">
        <v>100</v>
      </c>
      <c r="O19" t="s">
        <v>1354</v>
      </c>
      <c r="P19" s="131">
        <v>6.9478908188585611E-2</v>
      </c>
      <c r="Q19" s="131">
        <v>-2.5499999999999998E-2</v>
      </c>
      <c r="R19" s="2">
        <v>10.112923462986197</v>
      </c>
      <c r="S19" s="29">
        <v>43426</v>
      </c>
      <c r="W19" s="876"/>
      <c r="X19" s="646"/>
      <c r="Y19" s="876"/>
    </row>
    <row r="20" spans="1:33" ht="21.95" customHeight="1" x14ac:dyDescent="0.25">
      <c r="A20" s="50"/>
      <c r="B20" s="51"/>
      <c r="C20" s="51"/>
      <c r="D20"/>
      <c r="E20" s="22" t="s">
        <v>1346</v>
      </c>
      <c r="F20" s="2">
        <v>27.29</v>
      </c>
      <c r="G20" s="2">
        <v>27.765862068965518</v>
      </c>
      <c r="H20">
        <v>116</v>
      </c>
      <c r="I20" s="2">
        <v>3165.64</v>
      </c>
      <c r="J20" s="2">
        <v>3220.84</v>
      </c>
      <c r="K20" s="2">
        <v>-55.200000000000273</v>
      </c>
      <c r="L20" s="131">
        <v>-1.7138386259485161E-2</v>
      </c>
      <c r="M20" s="2">
        <v>-55.200000000000273</v>
      </c>
      <c r="N20">
        <v>116</v>
      </c>
      <c r="P20" s="131">
        <v>1.9054598754122392E-2</v>
      </c>
      <c r="Q20" s="131">
        <v>-0.04</v>
      </c>
      <c r="W20" s="876"/>
      <c r="X20" s="646"/>
      <c r="Y20" s="876"/>
    </row>
    <row r="21" spans="1:33" ht="21.95" customHeight="1" x14ac:dyDescent="0.25">
      <c r="A21" s="50"/>
      <c r="B21" s="50"/>
      <c r="C21" s="51"/>
      <c r="D21"/>
      <c r="E21" s="22" t="s">
        <v>172</v>
      </c>
      <c r="F21" s="2">
        <v>297.51</v>
      </c>
      <c r="G21" s="2">
        <v>187.77699999999987</v>
      </c>
      <c r="H21">
        <v>10</v>
      </c>
      <c r="I21" s="2">
        <v>2975.1</v>
      </c>
      <c r="J21" s="2">
        <v>1877.7699999999986</v>
      </c>
      <c r="K21" s="2">
        <v>1097.3300000000031</v>
      </c>
      <c r="L21" s="131">
        <v>0.58437934358308097</v>
      </c>
      <c r="M21" s="2">
        <v>1258.160000000003</v>
      </c>
      <c r="N21" s="29">
        <v>43908</v>
      </c>
      <c r="P21" s="131">
        <v>1.84E-2</v>
      </c>
      <c r="Q21" s="131">
        <v>8.8000000000000005E-3</v>
      </c>
      <c r="R21" s="2">
        <v>22.885384615384616</v>
      </c>
      <c r="W21" s="876"/>
      <c r="X21" s="646"/>
      <c r="Y21" s="876"/>
    </row>
    <row r="22" spans="1:33" ht="21.95" customHeight="1" x14ac:dyDescent="0.25">
      <c r="A22" s="51"/>
      <c r="B22" s="51"/>
      <c r="C22" s="51"/>
      <c r="D22"/>
      <c r="E22" s="22" t="s">
        <v>850</v>
      </c>
      <c r="F22" s="2">
        <v>28.05</v>
      </c>
      <c r="G22" s="2">
        <v>25.4041</v>
      </c>
      <c r="H22">
        <v>100</v>
      </c>
      <c r="I22" s="2">
        <v>2805</v>
      </c>
      <c r="J22" s="2">
        <v>2540.41</v>
      </c>
      <c r="K22" s="2">
        <v>264.59000000000015</v>
      </c>
      <c r="L22" s="131">
        <v>0.10415247932420361</v>
      </c>
      <c r="M22" s="2">
        <v>1348.8499999999985</v>
      </c>
      <c r="N22" s="29">
        <v>43920</v>
      </c>
      <c r="P22" s="131">
        <v>9.4117647058823528E-2</v>
      </c>
      <c r="Q22" s="131">
        <v>-8.0000000000000002E-3</v>
      </c>
      <c r="W22" s="876"/>
      <c r="X22" s="646"/>
      <c r="Y22" s="876"/>
    </row>
    <row r="23" spans="1:33" ht="21.95" customHeight="1" x14ac:dyDescent="0.25">
      <c r="A23" s="51"/>
      <c r="B23" s="51"/>
      <c r="C23" s="51"/>
      <c r="D23"/>
      <c r="E23" s="22" t="s">
        <v>888</v>
      </c>
      <c r="F23" s="2">
        <v>205.58</v>
      </c>
      <c r="G23" s="2">
        <v>70.116000000000966</v>
      </c>
      <c r="H23">
        <v>10</v>
      </c>
      <c r="I23" s="2">
        <v>2055.8000000000002</v>
      </c>
      <c r="J23" s="2">
        <v>701.16000000000963</v>
      </c>
      <c r="K23" s="2">
        <v>1354.6399999999894</v>
      </c>
      <c r="L23" s="131">
        <v>1.9319984026470016</v>
      </c>
      <c r="M23" s="2">
        <v>1354.6399999999894</v>
      </c>
      <c r="N23" s="29">
        <v>43920</v>
      </c>
      <c r="P23" s="131">
        <v>6.2262866037552291E-3</v>
      </c>
      <c r="Q23" s="131">
        <v>4.1999999999999997E-3</v>
      </c>
      <c r="R23" s="2">
        <v>19.68</v>
      </c>
      <c r="W23" s="876"/>
      <c r="X23" s="646"/>
      <c r="Y23" s="876"/>
    </row>
    <row r="24" spans="1:33" ht="21.95" customHeight="1" x14ac:dyDescent="0.25">
      <c r="A24" s="51"/>
      <c r="B24" s="51"/>
      <c r="C24" s="51"/>
      <c r="D24" s="694"/>
      <c r="E24" s="22" t="s">
        <v>1335</v>
      </c>
      <c r="F24" s="2">
        <v>39.549999999999997</v>
      </c>
      <c r="G24" s="2">
        <v>51.141400000000012</v>
      </c>
      <c r="H24">
        <v>50</v>
      </c>
      <c r="I24" s="2">
        <v>1977.4999999999998</v>
      </c>
      <c r="J24" s="2">
        <v>2557.0700000000006</v>
      </c>
      <c r="K24" s="2">
        <v>-579.57000000000085</v>
      </c>
      <c r="L24" s="131">
        <v>-0.22665394377158254</v>
      </c>
      <c r="M24" s="2">
        <v>-579.57000000000085</v>
      </c>
      <c r="N24">
        <v>50</v>
      </c>
      <c r="Q24" s="131">
        <v>-1.06E-2</v>
      </c>
      <c r="W24" s="876"/>
      <c r="X24" s="646"/>
      <c r="Y24" s="876"/>
    </row>
    <row r="25" spans="1:33" ht="21.95" customHeight="1" x14ac:dyDescent="0.25">
      <c r="A25" s="51"/>
      <c r="B25" s="51"/>
      <c r="C25" s="51"/>
      <c r="D25"/>
      <c r="E25" s="22" t="s">
        <v>197</v>
      </c>
      <c r="F25" s="2">
        <v>218.72</v>
      </c>
      <c r="G25" s="2">
        <v>218.72</v>
      </c>
      <c r="H25">
        <v>0</v>
      </c>
      <c r="I25" s="2">
        <v>0</v>
      </c>
      <c r="J25" s="2">
        <v>0</v>
      </c>
      <c r="K25" s="2">
        <v>0</v>
      </c>
      <c r="L25" s="131">
        <v>0</v>
      </c>
      <c r="M25" s="2">
        <v>363.09999999999945</v>
      </c>
      <c r="N25">
        <v>0</v>
      </c>
      <c r="P25" s="131">
        <v>0</v>
      </c>
      <c r="Q25" s="131">
        <v>9.7000000000000003E-3</v>
      </c>
      <c r="T25" s="48"/>
      <c r="U25" s="876"/>
      <c r="W25" s="876"/>
      <c r="X25" s="646"/>
      <c r="Y25" s="876"/>
      <c r="Z25" s="876"/>
    </row>
    <row r="26" spans="1:33" ht="21.95" customHeight="1" x14ac:dyDescent="0.25">
      <c r="A26" s="50"/>
      <c r="B26" s="51"/>
      <c r="C26" s="51"/>
      <c r="D26"/>
      <c r="E26" s="22" t="s">
        <v>1149</v>
      </c>
      <c r="F26" s="2">
        <v>83.85</v>
      </c>
      <c r="G26" s="2">
        <v>83.85</v>
      </c>
      <c r="H26">
        <v>0</v>
      </c>
      <c r="I26" s="2">
        <v>0</v>
      </c>
      <c r="J26" s="2">
        <v>0</v>
      </c>
      <c r="K26" s="2">
        <v>1957.6999999999971</v>
      </c>
      <c r="L26" s="131">
        <v>0</v>
      </c>
      <c r="M26" s="2">
        <v>1957.6999999999971</v>
      </c>
      <c r="N26">
        <v>0</v>
      </c>
      <c r="O26" t="s">
        <v>1341</v>
      </c>
      <c r="P26" s="131">
        <v>1.8127608825283244E-2</v>
      </c>
      <c r="Q26" s="131">
        <v>-2.3099999999999999E-2</v>
      </c>
      <c r="R26" s="2">
        <v>12.919876733436054</v>
      </c>
      <c r="S26" s="29">
        <v>43359</v>
      </c>
      <c r="T26" s="48"/>
      <c r="W26" s="876"/>
      <c r="X26" s="646"/>
      <c r="Y26" s="876"/>
    </row>
    <row r="27" spans="1:33" ht="21.95" customHeight="1" x14ac:dyDescent="0.25">
      <c r="A27" s="50"/>
      <c r="B27" s="51"/>
      <c r="C27" s="51"/>
      <c r="D27"/>
      <c r="E27" s="22" t="s">
        <v>207</v>
      </c>
      <c r="F27" s="2">
        <v>16.45</v>
      </c>
      <c r="G27" s="2">
        <v>16.45</v>
      </c>
      <c r="H27">
        <v>0</v>
      </c>
      <c r="I27" s="2">
        <v>0</v>
      </c>
      <c r="J27" s="2">
        <v>0</v>
      </c>
      <c r="K27" s="2">
        <v>973.83000000000175</v>
      </c>
      <c r="L27" s="131">
        <v>0</v>
      </c>
      <c r="M27" s="2">
        <v>2131.6999999999971</v>
      </c>
      <c r="N27">
        <v>0</v>
      </c>
      <c r="P27" s="131">
        <v>8.9969604863221891E-2</v>
      </c>
      <c r="Q27" s="131">
        <v>1.47E-2</v>
      </c>
      <c r="R27" s="2">
        <v>4.1124999999999998</v>
      </c>
      <c r="W27" s="876"/>
      <c r="X27" s="646"/>
      <c r="Y27" s="876"/>
    </row>
    <row r="28" spans="1:33" ht="21.95" customHeight="1" x14ac:dyDescent="0.25">
      <c r="A28" s="50"/>
      <c r="B28" s="50"/>
      <c r="C28" s="51"/>
      <c r="D28"/>
      <c r="E28" s="22" t="s">
        <v>218</v>
      </c>
      <c r="F28" s="2">
        <v>118.24</v>
      </c>
      <c r="G28" s="2">
        <v>118.24</v>
      </c>
      <c r="H28">
        <v>0</v>
      </c>
      <c r="I28" s="2">
        <v>0</v>
      </c>
      <c r="J28" s="2">
        <v>0</v>
      </c>
      <c r="K28" s="2">
        <v>0</v>
      </c>
      <c r="L28" s="131">
        <v>0</v>
      </c>
      <c r="M28" s="2">
        <v>231.53999999999996</v>
      </c>
      <c r="N28">
        <v>0</v>
      </c>
      <c r="P28" s="131">
        <v>1.6199999999999999E-2</v>
      </c>
      <c r="Q28" s="131">
        <v>9.4999999999999998E-3</v>
      </c>
      <c r="T28" s="48"/>
      <c r="W28" s="876"/>
      <c r="X28" s="646"/>
      <c r="Y28" s="876"/>
      <c r="AC28"/>
      <c r="AD28"/>
      <c r="AE28"/>
      <c r="AF28"/>
      <c r="AG28"/>
    </row>
    <row r="29" spans="1:33" ht="21.95" customHeight="1" x14ac:dyDescent="0.25">
      <c r="A29" s="50"/>
      <c r="B29" s="50"/>
      <c r="C29" s="51"/>
      <c r="D29"/>
      <c r="E29" s="22" t="s">
        <v>258</v>
      </c>
      <c r="F29" s="2">
        <v>158.71</v>
      </c>
      <c r="G29" s="2">
        <v>158.71</v>
      </c>
      <c r="H29">
        <v>0</v>
      </c>
      <c r="I29" s="2">
        <v>0</v>
      </c>
      <c r="J29" s="2">
        <v>0</v>
      </c>
      <c r="K29" s="2">
        <v>0</v>
      </c>
      <c r="L29" s="131">
        <v>0</v>
      </c>
      <c r="M29" s="2">
        <v>1857.7799999999988</v>
      </c>
      <c r="N29">
        <v>0</v>
      </c>
      <c r="P29" s="131">
        <v>1.49E-2</v>
      </c>
      <c r="Q29" s="131">
        <v>9.4000000000000004E-3</v>
      </c>
      <c r="U29" s="876"/>
      <c r="W29" s="876"/>
      <c r="X29" s="646"/>
      <c r="Y29" s="876"/>
      <c r="Z29" s="646"/>
      <c r="AC29"/>
      <c r="AD29"/>
      <c r="AE29" s="2"/>
      <c r="AF29"/>
      <c r="AG29"/>
    </row>
    <row r="30" spans="1:33" ht="21.95" customHeight="1" x14ac:dyDescent="0.25">
      <c r="A30" s="50"/>
      <c r="B30" s="50"/>
      <c r="C30" s="50"/>
      <c r="D30"/>
      <c r="E30" s="22" t="s">
        <v>23</v>
      </c>
      <c r="F30" s="2">
        <v>34.630000000000003</v>
      </c>
      <c r="G30" s="2">
        <v>34.630000000000003</v>
      </c>
      <c r="H30">
        <v>0</v>
      </c>
      <c r="I30" s="2">
        <v>0</v>
      </c>
      <c r="J30" s="2">
        <v>0</v>
      </c>
      <c r="K30" s="2">
        <v>0</v>
      </c>
      <c r="L30" s="131">
        <v>0</v>
      </c>
      <c r="M30" s="2">
        <v>171.89999999999964</v>
      </c>
      <c r="N30">
        <v>0</v>
      </c>
      <c r="P30" s="131">
        <v>0</v>
      </c>
      <c r="Q30" s="131">
        <v>1.14E-2</v>
      </c>
      <c r="V30" s="2"/>
      <c r="W30" s="2"/>
      <c r="X30" s="646"/>
      <c r="Y30" s="876"/>
      <c r="Z30" s="876"/>
      <c r="AC30"/>
      <c r="AD30"/>
      <c r="AE30"/>
      <c r="AF30"/>
      <c r="AG30"/>
    </row>
    <row r="31" spans="1:33" ht="21.95" customHeight="1" x14ac:dyDescent="0.25">
      <c r="A31" s="50"/>
      <c r="B31" s="50"/>
      <c r="C31" s="51"/>
      <c r="D31"/>
      <c r="E31" s="22" t="s">
        <v>308</v>
      </c>
      <c r="F31" s="2">
        <v>6.08</v>
      </c>
      <c r="G31" s="2">
        <v>6.08</v>
      </c>
      <c r="H31">
        <v>0</v>
      </c>
      <c r="I31" s="2">
        <v>0</v>
      </c>
      <c r="J31" s="2">
        <v>0</v>
      </c>
      <c r="K31" s="2">
        <v>-1184.9399999999987</v>
      </c>
      <c r="L31" s="131">
        <v>0</v>
      </c>
      <c r="M31" s="2">
        <v>98.479999999995925</v>
      </c>
      <c r="N31">
        <v>0</v>
      </c>
      <c r="P31" s="131">
        <v>0</v>
      </c>
      <c r="Q31" s="131">
        <v>2.06E-2</v>
      </c>
      <c r="R31" s="2">
        <v>19</v>
      </c>
      <c r="W31" s="876"/>
      <c r="X31" s="646"/>
      <c r="Y31" s="876"/>
      <c r="Z31" s="876"/>
    </row>
    <row r="32" spans="1:33" ht="21.95" customHeight="1" x14ac:dyDescent="0.25">
      <c r="A32" s="50"/>
      <c r="B32" s="50"/>
      <c r="C32" s="51"/>
      <c r="D32"/>
      <c r="E32" s="22" t="s">
        <v>1300</v>
      </c>
      <c r="F32" s="2">
        <v>55.93</v>
      </c>
      <c r="G32" s="2">
        <v>55.93</v>
      </c>
      <c r="H32">
        <v>0</v>
      </c>
      <c r="I32" s="2">
        <v>0</v>
      </c>
      <c r="J32" s="2">
        <v>0</v>
      </c>
      <c r="K32" s="2">
        <v>0</v>
      </c>
      <c r="L32" s="131">
        <v>0</v>
      </c>
      <c r="M32" s="2">
        <v>264.92000000000007</v>
      </c>
      <c r="N32">
        <v>0</v>
      </c>
      <c r="P32" s="131">
        <v>3.4200000000000001E-2</v>
      </c>
      <c r="Q32" s="131">
        <v>0</v>
      </c>
      <c r="W32" s="876"/>
      <c r="X32" s="646"/>
      <c r="Y32" s="876"/>
    </row>
    <row r="33" spans="1:33" ht="21.95" customHeight="1" x14ac:dyDescent="0.25">
      <c r="A33" s="50"/>
      <c r="B33" s="50"/>
      <c r="C33" s="51"/>
      <c r="D33"/>
      <c r="E33" s="22" t="s">
        <v>284</v>
      </c>
      <c r="F33" s="2">
        <v>50.52</v>
      </c>
      <c r="G33" s="2">
        <v>50.52</v>
      </c>
      <c r="H33">
        <v>0</v>
      </c>
      <c r="I33" s="2">
        <v>0</v>
      </c>
      <c r="J33" s="2">
        <v>0</v>
      </c>
      <c r="K33" s="2">
        <v>0</v>
      </c>
      <c r="L33" s="131">
        <v>0</v>
      </c>
      <c r="M33" s="2">
        <v>910.79999999999927</v>
      </c>
      <c r="N33">
        <v>0</v>
      </c>
      <c r="P33" s="131">
        <v>2.87E-2</v>
      </c>
      <c r="Q33" s="131">
        <v>2.0400000000000001E-2</v>
      </c>
      <c r="W33" s="876"/>
      <c r="X33" s="646"/>
      <c r="Y33" s="876"/>
    </row>
    <row r="34" spans="1:33" ht="21.95" customHeight="1" x14ac:dyDescent="0.25">
      <c r="A34" s="50"/>
      <c r="B34" s="50"/>
      <c r="C34" s="51"/>
      <c r="D34"/>
      <c r="E34" s="22" t="s">
        <v>624</v>
      </c>
      <c r="F34" s="2">
        <v>17.440000000000001</v>
      </c>
      <c r="G34" s="2">
        <v>17.440000000000001</v>
      </c>
      <c r="H34">
        <v>0</v>
      </c>
      <c r="I34" s="2">
        <v>0</v>
      </c>
      <c r="J34" s="2">
        <v>0</v>
      </c>
      <c r="K34" s="2">
        <v>0</v>
      </c>
      <c r="L34" s="131">
        <v>0</v>
      </c>
      <c r="M34" s="2">
        <v>557.94000000000005</v>
      </c>
      <c r="N34">
        <v>0</v>
      </c>
      <c r="P34" s="131">
        <v>4.0599999999999997E-2</v>
      </c>
      <c r="Q34" s="131">
        <v>5.4999999999999997E-3</v>
      </c>
      <c r="W34" s="876"/>
      <c r="X34" s="646"/>
      <c r="Y34" s="876"/>
      <c r="Z34" s="876"/>
    </row>
    <row r="35" spans="1:33" ht="21.95" customHeight="1" x14ac:dyDescent="0.25">
      <c r="A35" s="50"/>
      <c r="B35" s="50"/>
      <c r="C35" s="51"/>
      <c r="D35"/>
      <c r="E35" s="22" t="s">
        <v>240</v>
      </c>
      <c r="F35" s="2">
        <v>89.61</v>
      </c>
      <c r="G35" s="2">
        <v>89.61</v>
      </c>
      <c r="H35">
        <v>0</v>
      </c>
      <c r="I35" s="2">
        <v>0</v>
      </c>
      <c r="J35" s="2">
        <v>0</v>
      </c>
      <c r="K35" s="2">
        <v>0</v>
      </c>
      <c r="L35" s="131">
        <v>0</v>
      </c>
      <c r="M35" s="2">
        <v>329.74000000000069</v>
      </c>
      <c r="N35">
        <v>0</v>
      </c>
      <c r="P35" s="131">
        <v>0</v>
      </c>
      <c r="Q35" s="131">
        <v>5.0000000000000001E-4</v>
      </c>
      <c r="U35" s="876"/>
      <c r="W35" s="876"/>
      <c r="X35" s="646"/>
      <c r="Y35" s="876"/>
      <c r="Z35" s="876"/>
    </row>
    <row r="36" spans="1:33" ht="21.95" customHeight="1" x14ac:dyDescent="0.25">
      <c r="A36" s="50"/>
      <c r="B36" s="51"/>
      <c r="C36" s="51"/>
      <c r="D36"/>
      <c r="E36" s="22" t="s">
        <v>604</v>
      </c>
      <c r="F36" s="2">
        <v>26.77</v>
      </c>
      <c r="G36" s="2">
        <v>26.77</v>
      </c>
      <c r="H36">
        <v>0</v>
      </c>
      <c r="I36" s="2">
        <v>0</v>
      </c>
      <c r="J36" s="2">
        <v>0</v>
      </c>
      <c r="K36" s="2">
        <v>0</v>
      </c>
      <c r="L36" s="131">
        <v>0</v>
      </c>
      <c r="M36" s="2">
        <v>309.26000000000022</v>
      </c>
      <c r="N36">
        <v>0</v>
      </c>
      <c r="P36" s="131">
        <v>8.8000000000000005E-3</v>
      </c>
      <c r="Q36" s="131">
        <v>6.0000000000000001E-3</v>
      </c>
      <c r="T36" s="48"/>
      <c r="U36" s="876"/>
      <c r="W36" s="876"/>
      <c r="X36" s="646"/>
      <c r="Y36" s="876"/>
    </row>
    <row r="37" spans="1:33" ht="21.95" customHeight="1" x14ac:dyDescent="0.25">
      <c r="A37" s="50"/>
      <c r="B37" s="50"/>
      <c r="C37" s="51"/>
      <c r="D37"/>
      <c r="E37" s="22" t="s">
        <v>62</v>
      </c>
      <c r="F37" s="2">
        <v>239.96</v>
      </c>
      <c r="G37" s="2">
        <v>239.96</v>
      </c>
      <c r="H37">
        <v>0</v>
      </c>
      <c r="I37" s="2">
        <v>0</v>
      </c>
      <c r="J37" s="2">
        <v>0</v>
      </c>
      <c r="K37" s="2">
        <v>0</v>
      </c>
      <c r="L37" s="131">
        <v>0</v>
      </c>
      <c r="M37" s="2">
        <v>1659.3600000000079</v>
      </c>
      <c r="N37">
        <v>0</v>
      </c>
      <c r="P37" s="131">
        <v>0</v>
      </c>
      <c r="T37" s="277"/>
      <c r="W37" s="876"/>
      <c r="X37" s="646"/>
      <c r="Y37" s="876"/>
      <c r="Z37" s="876"/>
    </row>
    <row r="38" spans="1:33" ht="21.95" customHeight="1" x14ac:dyDescent="0.25">
      <c r="A38" s="50"/>
      <c r="B38" s="51"/>
      <c r="C38" s="51"/>
      <c r="D38"/>
      <c r="E38" s="22" t="s">
        <v>1325</v>
      </c>
      <c r="F38" s="2">
        <v>32.79</v>
      </c>
      <c r="G38" s="2">
        <v>32.79</v>
      </c>
      <c r="H38">
        <v>0</v>
      </c>
      <c r="I38" s="2">
        <v>0</v>
      </c>
      <c r="J38" s="2">
        <v>0</v>
      </c>
      <c r="K38" s="2">
        <v>0</v>
      </c>
      <c r="L38" s="131">
        <v>0</v>
      </c>
      <c r="M38" s="2">
        <v>937.36999999999534</v>
      </c>
      <c r="N38">
        <v>0</v>
      </c>
      <c r="P38" s="131">
        <v>0</v>
      </c>
      <c r="Q38" s="131">
        <v>1.9099999999999999E-2</v>
      </c>
      <c r="U38" s="876"/>
      <c r="W38" s="876"/>
      <c r="X38" s="646"/>
      <c r="Y38" s="876"/>
      <c r="Z38" s="646"/>
    </row>
    <row r="39" spans="1:33" ht="21.95" customHeight="1" x14ac:dyDescent="0.25">
      <c r="A39" s="50"/>
      <c r="B39" s="51"/>
      <c r="C39" s="51"/>
      <c r="D39"/>
      <c r="E39" s="22" t="s">
        <v>612</v>
      </c>
      <c r="F39" s="2">
        <v>287.57</v>
      </c>
      <c r="G39" s="2">
        <v>287.57</v>
      </c>
      <c r="H39">
        <v>0</v>
      </c>
      <c r="I39" s="2">
        <v>0</v>
      </c>
      <c r="J39" s="2">
        <v>0</v>
      </c>
      <c r="K39" s="2">
        <v>1550.08</v>
      </c>
      <c r="L39" s="131">
        <v>0</v>
      </c>
      <c r="M39" s="2">
        <v>1693.1100000000001</v>
      </c>
      <c r="N39">
        <v>0</v>
      </c>
      <c r="O39" t="s">
        <v>1299</v>
      </c>
      <c r="P39" s="131">
        <v>1.7387070974023717E-3</v>
      </c>
      <c r="Q39" s="131">
        <v>1.23E-2</v>
      </c>
      <c r="R39" s="2">
        <v>41.919825072886297</v>
      </c>
      <c r="W39" s="876"/>
      <c r="X39" s="646"/>
      <c r="Y39" s="876"/>
      <c r="Z39" s="646"/>
    </row>
    <row r="40" spans="1:33" ht="21.95" customHeight="1" x14ac:dyDescent="0.25">
      <c r="A40" s="50"/>
      <c r="B40" s="50"/>
      <c r="C40" s="51"/>
      <c r="D40"/>
      <c r="E40" s="22" t="s">
        <v>10</v>
      </c>
      <c r="F40" s="2">
        <v>21.3</v>
      </c>
      <c r="G40" s="2">
        <v>21.3</v>
      </c>
      <c r="H40">
        <v>0</v>
      </c>
      <c r="I40" s="2">
        <v>0</v>
      </c>
      <c r="J40" s="2">
        <v>0</v>
      </c>
      <c r="K40" s="2">
        <v>0</v>
      </c>
      <c r="L40" s="131">
        <v>0</v>
      </c>
      <c r="M40" s="2">
        <v>1128.3800000000047</v>
      </c>
      <c r="N40">
        <v>0</v>
      </c>
      <c r="P40" s="131">
        <v>1.2500000000000001E-2</v>
      </c>
      <c r="Q40" s="131">
        <v>-8.0000000000000004E-4</v>
      </c>
      <c r="W40" s="876"/>
      <c r="X40" s="646"/>
      <c r="Y40" s="876"/>
    </row>
    <row r="41" spans="1:33" ht="21.95" customHeight="1" x14ac:dyDescent="0.25">
      <c r="A41" s="50"/>
      <c r="B41" s="51"/>
      <c r="C41" s="51"/>
      <c r="D41"/>
      <c r="E41" s="22" t="s">
        <v>666</v>
      </c>
      <c r="F41" s="2">
        <v>277.44</v>
      </c>
      <c r="G41" s="2">
        <v>277.44</v>
      </c>
      <c r="H41">
        <v>0</v>
      </c>
      <c r="I41" s="2">
        <v>0</v>
      </c>
      <c r="J41" s="2">
        <v>0</v>
      </c>
      <c r="K41" s="2">
        <v>0</v>
      </c>
      <c r="L41" s="131">
        <v>0</v>
      </c>
      <c r="M41" s="2">
        <v>843.18000000000029</v>
      </c>
      <c r="N41">
        <v>0</v>
      </c>
      <c r="P41" s="131">
        <v>2.8E-3</v>
      </c>
      <c r="Q41" s="131">
        <v>1.3899999999999999E-2</v>
      </c>
      <c r="V41" s="2"/>
      <c r="W41" s="876"/>
      <c r="X41" s="646"/>
      <c r="Y41" s="876"/>
    </row>
    <row r="42" spans="1:33" ht="21.95" customHeight="1" x14ac:dyDescent="0.25">
      <c r="A42" s="50"/>
      <c r="B42" s="50"/>
      <c r="C42" s="51"/>
      <c r="D42"/>
      <c r="E42" s="22" t="s">
        <v>1277</v>
      </c>
      <c r="F42" s="2">
        <v>47.77</v>
      </c>
      <c r="G42" s="2">
        <v>47.77</v>
      </c>
      <c r="H42">
        <v>0</v>
      </c>
      <c r="I42" s="2">
        <v>0</v>
      </c>
      <c r="J42" s="2">
        <v>0</v>
      </c>
      <c r="K42" s="2">
        <v>229.9399999999996</v>
      </c>
      <c r="L42" s="131">
        <v>0</v>
      </c>
      <c r="M42" s="2">
        <v>229.9399999999996</v>
      </c>
      <c r="N42">
        <v>0</v>
      </c>
      <c r="O42" t="s">
        <v>1298</v>
      </c>
      <c r="P42" s="131">
        <v>2.4182541343939708E-2</v>
      </c>
      <c r="Q42" s="131">
        <v>2.4500000000000001E-2</v>
      </c>
      <c r="W42" s="876"/>
      <c r="X42" s="646"/>
      <c r="Y42" s="876"/>
    </row>
    <row r="43" spans="1:33" ht="21.95" customHeight="1" x14ac:dyDescent="0.25">
      <c r="A43" s="50"/>
      <c r="B43" s="51"/>
      <c r="C43" s="51"/>
      <c r="D43"/>
      <c r="E43" s="22" t="s">
        <v>611</v>
      </c>
      <c r="F43" s="2">
        <v>161.22</v>
      </c>
      <c r="G43" s="2">
        <v>161.22</v>
      </c>
      <c r="H43">
        <v>0</v>
      </c>
      <c r="I43" s="2">
        <v>0</v>
      </c>
      <c r="J43" s="2">
        <v>0</v>
      </c>
      <c r="K43" s="2">
        <v>2714.0600000000013</v>
      </c>
      <c r="L43" s="131">
        <v>0</v>
      </c>
      <c r="M43" s="2">
        <v>2714.0600000000013</v>
      </c>
      <c r="N43">
        <v>0</v>
      </c>
      <c r="P43" s="131">
        <v>2.8E-3</v>
      </c>
      <c r="Q43" s="131">
        <v>1.29E-2</v>
      </c>
      <c r="R43" s="2">
        <v>24.098654708520179</v>
      </c>
      <c r="W43" s="876"/>
      <c r="X43" s="646"/>
      <c r="Y43" s="876"/>
      <c r="Z43" s="876"/>
    </row>
    <row r="44" spans="1:33" ht="21.95" customHeight="1" x14ac:dyDescent="0.25">
      <c r="A44" s="50"/>
      <c r="B44" s="50"/>
      <c r="C44" s="51"/>
      <c r="D44"/>
      <c r="E44" s="22" t="s">
        <v>664</v>
      </c>
      <c r="F44" s="2">
        <v>1147.26</v>
      </c>
      <c r="G44" s="2">
        <v>1147.26</v>
      </c>
      <c r="H44">
        <v>0</v>
      </c>
      <c r="I44" s="2">
        <v>0</v>
      </c>
      <c r="J44" s="2">
        <v>0</v>
      </c>
      <c r="K44" s="2">
        <v>0</v>
      </c>
      <c r="L44" s="131">
        <v>0</v>
      </c>
      <c r="M44" s="2">
        <v>559.89000000000033</v>
      </c>
      <c r="N44">
        <v>0</v>
      </c>
      <c r="P44" s="131">
        <v>0</v>
      </c>
      <c r="Q44" s="131">
        <v>-8.0000000000000004E-4</v>
      </c>
      <c r="T44" s="48"/>
      <c r="W44" s="876"/>
      <c r="X44" s="646"/>
      <c r="Y44" s="876"/>
      <c r="Z44" s="876"/>
    </row>
    <row r="45" spans="1:33" ht="21.95" customHeight="1" x14ac:dyDescent="0.25">
      <c r="A45" s="51"/>
      <c r="B45" s="51"/>
      <c r="C45" s="51"/>
      <c r="D45"/>
      <c r="E45" s="22" t="s">
        <v>752</v>
      </c>
      <c r="F45" s="2">
        <v>843.29</v>
      </c>
      <c r="G45" s="2">
        <v>843.29</v>
      </c>
      <c r="H45">
        <v>0</v>
      </c>
      <c r="I45" s="2">
        <v>0</v>
      </c>
      <c r="J45" s="2">
        <v>0</v>
      </c>
      <c r="K45" s="2">
        <v>0</v>
      </c>
      <c r="L45" s="131">
        <v>0</v>
      </c>
      <c r="M45" s="2">
        <v>1264.8599999999997</v>
      </c>
      <c r="N45">
        <v>0</v>
      </c>
      <c r="P45" s="131">
        <v>0</v>
      </c>
      <c r="Q45" s="131">
        <v>1.7899999999999999E-2</v>
      </c>
      <c r="U45" s="876"/>
      <c r="W45" s="876"/>
      <c r="X45" s="876"/>
      <c r="Y45" s="646"/>
      <c r="Z45" s="876"/>
      <c r="AC45"/>
      <c r="AD45"/>
      <c r="AE45"/>
      <c r="AF45"/>
      <c r="AG45"/>
    </row>
    <row r="46" spans="1:33" ht="21.95" customHeight="1" x14ac:dyDescent="0.25">
      <c r="A46" s="50"/>
      <c r="B46" s="50"/>
      <c r="C46" s="51"/>
      <c r="D46"/>
      <c r="E46" s="22" t="s">
        <v>1234</v>
      </c>
      <c r="F46" s="2">
        <v>30.69</v>
      </c>
      <c r="G46" s="2">
        <v>30.69</v>
      </c>
      <c r="H46">
        <v>0</v>
      </c>
      <c r="I46" s="2">
        <v>0</v>
      </c>
      <c r="J46" s="2">
        <v>0</v>
      </c>
      <c r="K46" s="2">
        <v>863.92000000000007</v>
      </c>
      <c r="L46" s="131">
        <v>0</v>
      </c>
      <c r="M46" s="2">
        <v>863.92000000000007</v>
      </c>
      <c r="N46">
        <v>0</v>
      </c>
      <c r="P46" s="131">
        <v>0</v>
      </c>
      <c r="Q46" s="131">
        <v>-5.1000000000000004E-3</v>
      </c>
      <c r="W46" s="876"/>
      <c r="X46" s="646"/>
      <c r="Y46" s="876"/>
    </row>
    <row r="47" spans="1:33" ht="21.95" customHeight="1" x14ac:dyDescent="0.25">
      <c r="A47" s="51"/>
      <c r="B47" s="51"/>
      <c r="C47" s="51"/>
      <c r="D47"/>
      <c r="E47" s="22" t="s">
        <v>1263</v>
      </c>
      <c r="F47" s="2">
        <v>35.64</v>
      </c>
      <c r="G47" s="2">
        <v>35.64</v>
      </c>
      <c r="H47">
        <v>0</v>
      </c>
      <c r="I47" s="2">
        <v>0</v>
      </c>
      <c r="J47" s="2">
        <v>0</v>
      </c>
      <c r="K47" s="2">
        <v>593.93000000000029</v>
      </c>
      <c r="L47" s="131">
        <v>0</v>
      </c>
      <c r="M47" s="2">
        <v>593.93000000000029</v>
      </c>
      <c r="N47">
        <v>0</v>
      </c>
      <c r="O47" t="s">
        <v>1303</v>
      </c>
      <c r="P47" s="131">
        <v>0</v>
      </c>
      <c r="Q47" s="131">
        <v>-4.4000000000000003E-3</v>
      </c>
      <c r="R47" s="2">
        <v>8.1</v>
      </c>
      <c r="T47" s="48"/>
      <c r="W47" s="876"/>
      <c r="X47" s="646"/>
      <c r="Y47" s="876"/>
    </row>
    <row r="48" spans="1:33" ht="21.95" customHeight="1" x14ac:dyDescent="0.25">
      <c r="A48" s="50"/>
      <c r="B48" s="50"/>
      <c r="C48" s="51"/>
      <c r="D48"/>
      <c r="E48" s="22" t="s">
        <v>1269</v>
      </c>
      <c r="F48" s="2">
        <v>80.13</v>
      </c>
      <c r="G48" s="2">
        <v>80.13</v>
      </c>
      <c r="H48">
        <v>0</v>
      </c>
      <c r="I48" s="2">
        <v>0</v>
      </c>
      <c r="J48" s="2">
        <v>0</v>
      </c>
      <c r="K48" s="2">
        <v>117.11999999999898</v>
      </c>
      <c r="L48" s="131">
        <v>0</v>
      </c>
      <c r="M48" s="2">
        <v>117.11999999999898</v>
      </c>
      <c r="N48">
        <v>0</v>
      </c>
      <c r="O48" t="s">
        <v>1304</v>
      </c>
      <c r="P48" s="131">
        <v>1.0982153999750405E-2</v>
      </c>
      <c r="Q48" s="131">
        <v>8.6E-3</v>
      </c>
      <c r="R48" s="2">
        <v>18.211363636363632</v>
      </c>
      <c r="S48" s="29">
        <v>43436</v>
      </c>
      <c r="T48" s="48"/>
      <c r="W48" s="876"/>
      <c r="X48" s="646"/>
      <c r="Y48" s="876"/>
      <c r="AC48"/>
      <c r="AD48"/>
      <c r="AE48"/>
      <c r="AF48"/>
      <c r="AG48"/>
    </row>
    <row r="49" spans="1:33" ht="21.95" customHeight="1" x14ac:dyDescent="0.25">
      <c r="A49" s="50"/>
      <c r="B49" s="50"/>
      <c r="C49" s="51"/>
      <c r="D49"/>
      <c r="E49" s="22" t="s">
        <v>259</v>
      </c>
      <c r="F49" s="2">
        <v>32.270000000000003</v>
      </c>
      <c r="G49" s="2">
        <v>32.270000000000003</v>
      </c>
      <c r="H49">
        <v>0</v>
      </c>
      <c r="I49" s="2">
        <v>0</v>
      </c>
      <c r="J49" s="2">
        <v>0</v>
      </c>
      <c r="K49" s="2">
        <v>0</v>
      </c>
      <c r="L49" s="131">
        <v>0</v>
      </c>
      <c r="M49" s="2">
        <v>98.449999999999818</v>
      </c>
      <c r="N49">
        <v>0</v>
      </c>
      <c r="P49" s="131">
        <v>1.11E-2</v>
      </c>
      <c r="Q49" s="131">
        <v>3.0999999999999999E-3</v>
      </c>
      <c r="V49" s="881"/>
      <c r="W49" s="883"/>
      <c r="X49" s="882"/>
      <c r="Y49" s="883"/>
      <c r="Z49" s="883"/>
      <c r="AA49" s="881"/>
      <c r="AB49" s="881"/>
      <c r="AC49" s="881"/>
      <c r="AD49" s="881"/>
    </row>
    <row r="50" spans="1:33" ht="21.95" customHeight="1" x14ac:dyDescent="0.25">
      <c r="A50" s="50"/>
      <c r="B50" s="50"/>
      <c r="C50" s="50"/>
      <c r="D50"/>
      <c r="E50" s="22" t="s">
        <v>1235</v>
      </c>
      <c r="F50" s="2">
        <v>145.66999999999999</v>
      </c>
      <c r="G50" s="2">
        <v>145.66999999999999</v>
      </c>
      <c r="H50">
        <v>0</v>
      </c>
      <c r="I50" s="2">
        <v>0</v>
      </c>
      <c r="J50" s="2">
        <v>0</v>
      </c>
      <c r="K50" s="2">
        <v>173.36000000000058</v>
      </c>
      <c r="L50" s="131">
        <v>0</v>
      </c>
      <c r="M50" s="2">
        <v>173.36000000000058</v>
      </c>
      <c r="N50">
        <v>0</v>
      </c>
      <c r="O50" t="s">
        <v>1297</v>
      </c>
      <c r="P50" s="131">
        <v>0</v>
      </c>
      <c r="Q50" s="131">
        <v>4.1999999999999997E-3</v>
      </c>
      <c r="T50" s="48"/>
      <c r="W50" s="876"/>
      <c r="X50" s="646"/>
      <c r="Y50" s="876"/>
      <c r="Z50" s="876"/>
    </row>
    <row r="51" spans="1:33" ht="21.95" customHeight="1" x14ac:dyDescent="0.25">
      <c r="A51" s="50"/>
      <c r="B51" s="50"/>
      <c r="C51" s="51"/>
      <c r="D51"/>
      <c r="E51" s="22" t="s">
        <v>1268</v>
      </c>
      <c r="F51" s="2">
        <v>25.83</v>
      </c>
      <c r="G51" s="2">
        <v>25.83</v>
      </c>
      <c r="H51">
        <v>0</v>
      </c>
      <c r="I51" s="2">
        <v>0</v>
      </c>
      <c r="J51" s="2">
        <v>0</v>
      </c>
      <c r="K51" s="2">
        <v>718.7599999999984</v>
      </c>
      <c r="L51" s="131">
        <v>0</v>
      </c>
      <c r="M51" s="2">
        <v>718.7599999999984</v>
      </c>
      <c r="N51">
        <v>0</v>
      </c>
      <c r="O51" t="s">
        <v>1309</v>
      </c>
      <c r="P51" s="131">
        <v>1.2388695315524586E-2</v>
      </c>
      <c r="Q51" s="131">
        <v>-8.8999999999999999E-3</v>
      </c>
      <c r="T51" s="48"/>
      <c r="W51" s="876"/>
      <c r="X51" s="646"/>
      <c r="Y51" s="876"/>
      <c r="Z51" s="876"/>
    </row>
    <row r="52" spans="1:33" ht="21.95" customHeight="1" x14ac:dyDescent="0.25">
      <c r="A52" s="50"/>
      <c r="B52" s="50"/>
      <c r="C52" s="51"/>
      <c r="D52"/>
      <c r="E52" s="22" t="s">
        <v>1281</v>
      </c>
      <c r="F52" s="2">
        <v>13.55</v>
      </c>
      <c r="G52" s="2">
        <v>13.55</v>
      </c>
      <c r="H52">
        <v>0</v>
      </c>
      <c r="I52" s="2">
        <v>0</v>
      </c>
      <c r="J52" s="2">
        <v>0</v>
      </c>
      <c r="K52" s="2">
        <v>450.96000000000004</v>
      </c>
      <c r="L52" s="131">
        <v>0</v>
      </c>
      <c r="M52" s="2">
        <v>450.96000000000004</v>
      </c>
      <c r="N52">
        <v>0</v>
      </c>
      <c r="O52" t="s">
        <v>1327</v>
      </c>
      <c r="P52" s="131">
        <v>8.5254612546125458E-2</v>
      </c>
      <c r="Q52" s="131">
        <v>3.7900000000000003E-2</v>
      </c>
      <c r="V52" s="2"/>
      <c r="W52" s="876"/>
      <c r="X52" s="646"/>
      <c r="Y52" s="876"/>
      <c r="Z52" s="876"/>
    </row>
    <row r="53" spans="1:33" ht="21.95" customHeight="1" x14ac:dyDescent="0.25">
      <c r="A53" s="50"/>
      <c r="B53" s="50"/>
      <c r="C53" s="51"/>
      <c r="D53"/>
      <c r="E53" s="22" t="s">
        <v>892</v>
      </c>
      <c r="F53" s="2">
        <v>52.28</v>
      </c>
      <c r="G53" s="2">
        <v>52.28</v>
      </c>
      <c r="H53">
        <v>0</v>
      </c>
      <c r="I53" s="2">
        <v>0</v>
      </c>
      <c r="J53" s="2">
        <v>0</v>
      </c>
      <c r="K53" s="2">
        <v>86.249999999996362</v>
      </c>
      <c r="L53" s="131">
        <v>0</v>
      </c>
      <c r="M53" s="2">
        <v>86.249999999996362</v>
      </c>
      <c r="N53">
        <v>0</v>
      </c>
      <c r="O53" t="s">
        <v>1311</v>
      </c>
      <c r="P53" s="131">
        <v>6.6947207345065029E-3</v>
      </c>
      <c r="Q53" s="131">
        <v>0</v>
      </c>
      <c r="R53" s="2">
        <v>25.195180722891564</v>
      </c>
      <c r="S53" s="29">
        <v>43425</v>
      </c>
      <c r="T53" s="48"/>
      <c r="W53" s="876"/>
      <c r="X53" s="646"/>
      <c r="Y53" s="876"/>
      <c r="Z53" s="876"/>
    </row>
    <row r="54" spans="1:33" ht="21.95" customHeight="1" x14ac:dyDescent="0.25">
      <c r="A54" s="50"/>
      <c r="B54" s="50"/>
      <c r="C54" s="51"/>
      <c r="D54"/>
      <c r="E54" s="22" t="s">
        <v>1320</v>
      </c>
      <c r="F54" s="2">
        <v>54.18</v>
      </c>
      <c r="G54" s="2">
        <v>54.18</v>
      </c>
      <c r="H54">
        <v>0</v>
      </c>
      <c r="I54" s="2">
        <v>0</v>
      </c>
      <c r="J54" s="2">
        <v>0</v>
      </c>
      <c r="K54" s="2">
        <v>469.9399999999996</v>
      </c>
      <c r="L54" s="131">
        <v>0</v>
      </c>
      <c r="M54" s="2">
        <v>469.9399999999996</v>
      </c>
      <c r="N54">
        <v>0</v>
      </c>
      <c r="P54" s="131">
        <v>6.275378368401625E-3</v>
      </c>
      <c r="Q54" s="131">
        <v>-8.6999999999999994E-3</v>
      </c>
      <c r="T54" s="48"/>
      <c r="W54" s="876"/>
      <c r="X54" s="646"/>
      <c r="Y54" s="876"/>
      <c r="Z54" s="646"/>
    </row>
    <row r="55" spans="1:33" ht="21.95" customHeight="1" x14ac:dyDescent="0.25">
      <c r="A55" s="51"/>
      <c r="B55" s="51"/>
      <c r="C55" s="51"/>
      <c r="D55"/>
      <c r="E55" s="22" t="s">
        <v>1249</v>
      </c>
      <c r="F55" s="2">
        <v>89.35</v>
      </c>
      <c r="G55" s="2">
        <v>89.35</v>
      </c>
      <c r="H55">
        <v>0</v>
      </c>
      <c r="I55" s="2">
        <v>0</v>
      </c>
      <c r="J55" s="2">
        <v>0</v>
      </c>
      <c r="K55" s="2">
        <v>74.930000000000291</v>
      </c>
      <c r="L55" s="131">
        <v>0</v>
      </c>
      <c r="M55" s="2">
        <v>74.930000000000291</v>
      </c>
      <c r="N55">
        <v>0</v>
      </c>
      <c r="O55" t="s">
        <v>1308</v>
      </c>
      <c r="P55" s="131">
        <v>2.0145495243424735E-2</v>
      </c>
      <c r="Q55" s="131">
        <v>-6.9999999999999999E-4</v>
      </c>
      <c r="T55" s="48"/>
      <c r="W55" s="876"/>
      <c r="X55" s="876"/>
      <c r="Y55" s="646"/>
      <c r="AC55"/>
      <c r="AD55"/>
      <c r="AE55"/>
      <c r="AF55"/>
      <c r="AG55"/>
    </row>
    <row r="56" spans="1:33" ht="21.95" customHeight="1" x14ac:dyDescent="0.25">
      <c r="A56" s="51"/>
      <c r="B56" s="149"/>
      <c r="C56" s="268"/>
      <c r="D56"/>
      <c r="E56" s="22" t="s">
        <v>1275</v>
      </c>
      <c r="F56" s="2">
        <v>133.75</v>
      </c>
      <c r="G56" s="2">
        <v>133.75</v>
      </c>
      <c r="H56">
        <v>0</v>
      </c>
      <c r="I56" s="2">
        <v>0</v>
      </c>
      <c r="J56" s="2">
        <v>0</v>
      </c>
      <c r="K56" s="2">
        <v>94.199999999999818</v>
      </c>
      <c r="L56" s="131">
        <v>0</v>
      </c>
      <c r="M56" s="2">
        <v>94.199999999999818</v>
      </c>
      <c r="N56">
        <v>0</v>
      </c>
      <c r="O56" t="s">
        <v>1293</v>
      </c>
      <c r="P56" s="131">
        <v>6.5794392523364489E-3</v>
      </c>
      <c r="Q56" s="131">
        <v>3.9100000000000003E-2</v>
      </c>
      <c r="R56" s="2">
        <v>30.39772727272727</v>
      </c>
      <c r="W56" s="876"/>
      <c r="X56" s="876"/>
      <c r="Y56" s="646"/>
      <c r="Z56" s="876"/>
      <c r="AC56"/>
      <c r="AD56"/>
      <c r="AE56"/>
      <c r="AF56"/>
      <c r="AG56"/>
    </row>
    <row r="57" spans="1:33" ht="21.95" customHeight="1" x14ac:dyDescent="0.25">
      <c r="A57" s="50"/>
      <c r="B57" s="50"/>
      <c r="C57" s="51"/>
      <c r="D57"/>
      <c r="E57" s="22" t="s">
        <v>46</v>
      </c>
      <c r="F57" s="2">
        <v>11.51</v>
      </c>
      <c r="G57" s="2">
        <v>11.51</v>
      </c>
      <c r="H57">
        <v>0</v>
      </c>
      <c r="I57" s="2">
        <v>0</v>
      </c>
      <c r="J57" s="2">
        <v>0</v>
      </c>
      <c r="K57" s="2">
        <v>470.39999999999964</v>
      </c>
      <c r="L57" s="131">
        <v>0</v>
      </c>
      <c r="M57" s="2">
        <v>470.39999999999964</v>
      </c>
      <c r="N57">
        <v>0</v>
      </c>
      <c r="O57" t="s">
        <v>1326</v>
      </c>
      <c r="P57" s="131">
        <v>2.1720243266724587E-2</v>
      </c>
      <c r="Q57" s="131">
        <v>4.7E-2</v>
      </c>
      <c r="R57" s="2">
        <v>8.5259259259259252</v>
      </c>
      <c r="S57" s="29">
        <v>43461</v>
      </c>
      <c r="T57" s="48"/>
      <c r="W57" s="876"/>
      <c r="X57" s="646"/>
      <c r="Y57" s="876"/>
    </row>
    <row r="58" spans="1:33" ht="21.95" customHeight="1" x14ac:dyDescent="0.25">
      <c r="A58" s="50"/>
      <c r="B58" s="50"/>
      <c r="C58" s="51"/>
      <c r="D58"/>
      <c r="E58" s="22" t="s">
        <v>970</v>
      </c>
      <c r="F58" s="2">
        <v>60.56</v>
      </c>
      <c r="G58" s="2">
        <v>60.56</v>
      </c>
      <c r="H58">
        <v>0</v>
      </c>
      <c r="I58" s="2">
        <v>0</v>
      </c>
      <c r="J58" s="2">
        <v>0</v>
      </c>
      <c r="K58" s="2">
        <v>458.44000000000051</v>
      </c>
      <c r="L58" s="131">
        <v>0</v>
      </c>
      <c r="M58" s="2">
        <v>458.44000000000051</v>
      </c>
      <c r="N58">
        <v>0</v>
      </c>
      <c r="P58" s="131">
        <v>2.4768824306472918E-2</v>
      </c>
      <c r="Q58" s="131">
        <v>4.1999999999999997E-3</v>
      </c>
      <c r="W58" s="876"/>
      <c r="X58" s="646"/>
      <c r="Y58" s="876"/>
      <c r="Z58" s="646"/>
      <c r="AC58"/>
      <c r="AD58"/>
      <c r="AE58"/>
      <c r="AF58"/>
      <c r="AG58"/>
    </row>
    <row r="59" spans="1:33" ht="21.95" customHeight="1" x14ac:dyDescent="0.25">
      <c r="A59" s="50"/>
      <c r="B59" s="51"/>
      <c r="C59" s="51"/>
      <c r="D59"/>
      <c r="E59" s="22" t="s">
        <v>192</v>
      </c>
      <c r="F59" s="2">
        <v>9.16</v>
      </c>
      <c r="G59" s="2">
        <v>9.16</v>
      </c>
      <c r="H59">
        <v>0</v>
      </c>
      <c r="I59" s="2">
        <v>0</v>
      </c>
      <c r="J59" s="2">
        <v>0</v>
      </c>
      <c r="K59" s="2">
        <v>0</v>
      </c>
      <c r="L59" s="131">
        <v>0</v>
      </c>
      <c r="M59" s="2">
        <v>495.20999999999913</v>
      </c>
      <c r="N59">
        <v>0</v>
      </c>
      <c r="P59" s="131">
        <v>5.1499999999999997E-2</v>
      </c>
      <c r="Q59" s="131">
        <v>-2.0500000000000001E-2</v>
      </c>
      <c r="T59" s="48"/>
      <c r="W59" s="876"/>
      <c r="X59" s="646"/>
      <c r="Y59" s="876"/>
    </row>
    <row r="60" spans="1:33" ht="21.95" customHeight="1" x14ac:dyDescent="0.25">
      <c r="A60" s="50"/>
      <c r="B60" s="50"/>
      <c r="C60" s="51"/>
      <c r="D60"/>
      <c r="E60" s="22" t="s">
        <v>262</v>
      </c>
      <c r="F60" s="2">
        <v>131.74</v>
      </c>
      <c r="G60" s="2">
        <v>131.74</v>
      </c>
      <c r="H60">
        <v>0</v>
      </c>
      <c r="I60" s="2">
        <v>0</v>
      </c>
      <c r="J60" s="2">
        <v>0</v>
      </c>
      <c r="K60" s="2">
        <v>765.82999999999993</v>
      </c>
      <c r="L60" s="131">
        <v>0</v>
      </c>
      <c r="M60" s="2">
        <v>920.60999999999967</v>
      </c>
      <c r="N60">
        <v>0</v>
      </c>
      <c r="P60" s="131">
        <v>2.5700000000000001E-2</v>
      </c>
      <c r="Q60" s="131">
        <v>1.49E-2</v>
      </c>
      <c r="R60" s="2">
        <v>16.224137931034484</v>
      </c>
      <c r="W60" s="876"/>
      <c r="X60" s="646"/>
      <c r="Y60" s="876"/>
    </row>
    <row r="61" spans="1:33" ht="21.95" customHeight="1" x14ac:dyDescent="0.25">
      <c r="A61" s="50"/>
      <c r="B61" s="51"/>
      <c r="C61" s="51"/>
      <c r="D61"/>
      <c r="E61" s="22" t="s">
        <v>757</v>
      </c>
      <c r="F61" s="2">
        <v>103.62</v>
      </c>
      <c r="G61" s="2">
        <v>103.62</v>
      </c>
      <c r="H61">
        <v>0</v>
      </c>
      <c r="I61" s="2">
        <v>0</v>
      </c>
      <c r="J61" s="2">
        <v>0</v>
      </c>
      <c r="K61" s="2">
        <v>695.89000000000033</v>
      </c>
      <c r="L61" s="131">
        <v>0</v>
      </c>
      <c r="M61" s="2">
        <v>1673.0599999999986</v>
      </c>
      <c r="N61">
        <v>0</v>
      </c>
      <c r="O61" t="s">
        <v>1306</v>
      </c>
      <c r="P61" s="131">
        <v>6.5624396834587919E-3</v>
      </c>
      <c r="Q61" s="131">
        <v>2.1000000000000001E-2</v>
      </c>
      <c r="R61" s="2">
        <v>21.814736842105265</v>
      </c>
      <c r="W61" s="876"/>
      <c r="X61" s="646"/>
      <c r="Y61" s="876"/>
    </row>
    <row r="62" spans="1:33" ht="21.95" customHeight="1" x14ac:dyDescent="0.25">
      <c r="A62" s="50"/>
      <c r="B62" s="50"/>
      <c r="C62" s="51"/>
      <c r="D62"/>
      <c r="E62" s="22" t="s">
        <v>886</v>
      </c>
      <c r="F62" s="2">
        <v>46.22</v>
      </c>
      <c r="G62" s="2">
        <v>46.22</v>
      </c>
      <c r="H62">
        <v>0</v>
      </c>
      <c r="I62" s="2">
        <v>0</v>
      </c>
      <c r="J62" s="2">
        <v>0</v>
      </c>
      <c r="K62" s="2">
        <v>1966.5599999999977</v>
      </c>
      <c r="L62" s="131">
        <v>0</v>
      </c>
      <c r="M62" s="2">
        <v>1966.5599999999977</v>
      </c>
      <c r="N62">
        <v>0</v>
      </c>
      <c r="O62" t="s">
        <v>1315</v>
      </c>
      <c r="P62" s="131">
        <v>1.6443098225876245E-2</v>
      </c>
      <c r="Q62" s="131">
        <v>1.11E-2</v>
      </c>
      <c r="R62" s="2">
        <v>18.488</v>
      </c>
      <c r="S62" s="29">
        <v>43366</v>
      </c>
      <c r="W62" s="876"/>
      <c r="X62" s="646"/>
      <c r="Y62" s="876"/>
    </row>
    <row r="63" spans="1:33" ht="21.95" customHeight="1" x14ac:dyDescent="0.25">
      <c r="A63" s="50"/>
      <c r="B63" s="51"/>
      <c r="C63" s="51"/>
      <c r="D63"/>
      <c r="E63" s="22" t="s">
        <v>887</v>
      </c>
      <c r="F63" s="2">
        <v>50.79</v>
      </c>
      <c r="G63" s="2">
        <v>50.79</v>
      </c>
      <c r="H63">
        <v>0</v>
      </c>
      <c r="I63" s="2">
        <v>0</v>
      </c>
      <c r="J63" s="2">
        <v>0</v>
      </c>
      <c r="K63" s="2">
        <v>500.88000000000011</v>
      </c>
      <c r="L63" s="131">
        <v>0</v>
      </c>
      <c r="M63" s="2">
        <v>500.88000000000011</v>
      </c>
      <c r="N63">
        <v>0</v>
      </c>
      <c r="P63" s="131">
        <v>1.2600905690096476E-2</v>
      </c>
      <c r="Q63" s="131">
        <v>6.7000000000000002E-3</v>
      </c>
      <c r="R63" s="2">
        <v>6.8821138211382111</v>
      </c>
      <c r="T63" s="48"/>
      <c r="W63" s="876"/>
      <c r="X63" s="646"/>
      <c r="Y63" s="876"/>
      <c r="Z63" s="876"/>
    </row>
    <row r="64" spans="1:33" ht="21.95" customHeight="1" x14ac:dyDescent="0.25">
      <c r="A64" s="50"/>
      <c r="B64" s="50"/>
      <c r="C64" s="51"/>
      <c r="D64"/>
      <c r="E64" s="22" t="s">
        <v>846</v>
      </c>
      <c r="F64" s="2">
        <v>269.36</v>
      </c>
      <c r="G64" s="2">
        <v>269.36</v>
      </c>
      <c r="H64">
        <v>0</v>
      </c>
      <c r="I64" s="2">
        <v>0</v>
      </c>
      <c r="J64" s="2">
        <v>0</v>
      </c>
      <c r="K64" s="2">
        <v>423.00000000000364</v>
      </c>
      <c r="L64" s="131">
        <v>0</v>
      </c>
      <c r="M64" s="2">
        <v>423.00000000000364</v>
      </c>
      <c r="N64">
        <v>0</v>
      </c>
      <c r="P64" s="131">
        <v>1.9900000000000001E-2</v>
      </c>
      <c r="Q64" s="131">
        <v>1.18E-2</v>
      </c>
      <c r="R64" s="2">
        <v>16.34</v>
      </c>
      <c r="W64" s="876"/>
      <c r="X64" s="876"/>
      <c r="Y64" s="646"/>
      <c r="Z64" s="876"/>
    </row>
    <row r="65" spans="1:33" ht="21.95" customHeight="1" x14ac:dyDescent="0.25">
      <c r="A65" s="50"/>
      <c r="B65" s="50"/>
      <c r="C65" s="51"/>
      <c r="D65"/>
      <c r="E65" s="22" t="s">
        <v>290</v>
      </c>
      <c r="F65" s="2">
        <v>219.7</v>
      </c>
      <c r="G65" s="2">
        <v>219.7</v>
      </c>
      <c r="H65">
        <v>0</v>
      </c>
      <c r="I65" s="2">
        <v>0</v>
      </c>
      <c r="J65" s="2">
        <v>0</v>
      </c>
      <c r="K65" s="2">
        <v>0</v>
      </c>
      <c r="L65" s="131">
        <v>0</v>
      </c>
      <c r="M65" s="2">
        <v>720.56000000000131</v>
      </c>
      <c r="N65">
        <v>0</v>
      </c>
      <c r="P65" s="131">
        <v>0</v>
      </c>
      <c r="Q65" s="131">
        <v>1.83E-2</v>
      </c>
      <c r="T65" s="48"/>
      <c r="W65" s="876"/>
      <c r="X65" s="646"/>
      <c r="Y65" s="876"/>
    </row>
    <row r="66" spans="1:33" ht="21.95" customHeight="1" x14ac:dyDescent="0.25">
      <c r="A66" s="50"/>
      <c r="B66" s="51"/>
      <c r="C66" s="51"/>
      <c r="D66"/>
      <c r="E66" s="22" t="s">
        <v>622</v>
      </c>
      <c r="F66" s="2">
        <v>55.19</v>
      </c>
      <c r="G66" s="2">
        <v>55.19</v>
      </c>
      <c r="H66">
        <v>0</v>
      </c>
      <c r="I66" s="2">
        <v>0</v>
      </c>
      <c r="J66" s="2">
        <v>0</v>
      </c>
      <c r="K66" s="2">
        <v>0</v>
      </c>
      <c r="L66" s="131">
        <v>0</v>
      </c>
      <c r="M66" s="2">
        <v>329.55999999999949</v>
      </c>
      <c r="N66">
        <v>0</v>
      </c>
      <c r="P66" s="131">
        <v>1.78E-2</v>
      </c>
      <c r="Q66" s="131">
        <v>2.1499999999999998E-2</v>
      </c>
      <c r="T66" s="48"/>
      <c r="W66" s="876"/>
      <c r="X66" s="646"/>
      <c r="Y66" s="876"/>
      <c r="Z66" s="876"/>
    </row>
    <row r="67" spans="1:33" ht="21.95" customHeight="1" x14ac:dyDescent="0.25">
      <c r="A67" s="50"/>
      <c r="B67" s="50"/>
      <c r="C67" s="51"/>
      <c r="D67"/>
      <c r="E67" s="22" t="s">
        <v>874</v>
      </c>
      <c r="F67" s="2">
        <v>40.28</v>
      </c>
      <c r="G67" s="2">
        <v>40.28</v>
      </c>
      <c r="H67">
        <v>0</v>
      </c>
      <c r="I67" s="2">
        <v>0</v>
      </c>
      <c r="J67" s="2">
        <v>0</v>
      </c>
      <c r="K67" s="2">
        <v>2227.6699999999946</v>
      </c>
      <c r="L67" s="131">
        <v>0</v>
      </c>
      <c r="M67" s="2">
        <v>2227.6699999999946</v>
      </c>
      <c r="N67">
        <v>0</v>
      </c>
      <c r="O67" t="s">
        <v>1205</v>
      </c>
      <c r="P67" s="131">
        <v>3.4260178748758682E-2</v>
      </c>
      <c r="Q67" s="131">
        <v>1.7600000000000001E-2</v>
      </c>
      <c r="R67" s="2">
        <v>9.1545454545454543</v>
      </c>
      <c r="S67" s="29">
        <v>43314</v>
      </c>
      <c r="U67" s="876"/>
      <c r="W67" s="876"/>
      <c r="X67" s="876"/>
      <c r="Y67" s="646"/>
      <c r="Z67" s="876"/>
    </row>
    <row r="68" spans="1:33" ht="21.95" customHeight="1" x14ac:dyDescent="0.25">
      <c r="A68" s="51"/>
      <c r="B68" s="51"/>
      <c r="C68" s="51"/>
      <c r="D68"/>
      <c r="E68" s="22" t="s">
        <v>55</v>
      </c>
      <c r="F68" s="2">
        <v>65.73</v>
      </c>
      <c r="G68" s="2">
        <v>65.73</v>
      </c>
      <c r="H68">
        <v>0</v>
      </c>
      <c r="I68" s="2">
        <v>0</v>
      </c>
      <c r="J68" s="2">
        <v>0</v>
      </c>
      <c r="K68" s="2">
        <v>113.94999999999982</v>
      </c>
      <c r="L68" s="131">
        <v>0</v>
      </c>
      <c r="M68" s="2">
        <v>924.07999999998992</v>
      </c>
      <c r="N68">
        <v>0</v>
      </c>
      <c r="O68" t="s">
        <v>1123</v>
      </c>
      <c r="P68" s="131">
        <v>3.1644606724478927E-2</v>
      </c>
      <c r="Q68" s="131">
        <v>1.0800000000000001E-2</v>
      </c>
      <c r="R68" s="2">
        <v>10.174922600619196</v>
      </c>
      <c r="W68" s="876"/>
      <c r="X68" s="646"/>
      <c r="Y68" s="876"/>
      <c r="Z68" s="646"/>
    </row>
    <row r="69" spans="1:33" ht="21.95" customHeight="1" x14ac:dyDescent="0.25">
      <c r="A69" s="50"/>
      <c r="B69" s="50"/>
      <c r="C69" s="51"/>
      <c r="D69"/>
      <c r="E69" s="22" t="s">
        <v>711</v>
      </c>
      <c r="F69" s="2">
        <v>9.34</v>
      </c>
      <c r="G69" s="2">
        <v>9.34</v>
      </c>
      <c r="H69">
        <v>0</v>
      </c>
      <c r="I69" s="2">
        <v>0</v>
      </c>
      <c r="J69" s="2">
        <v>0</v>
      </c>
      <c r="K69" s="2">
        <v>-353.91000000000349</v>
      </c>
      <c r="L69" s="131">
        <v>0</v>
      </c>
      <c r="M69" s="2">
        <v>-353.91000000000349</v>
      </c>
      <c r="N69">
        <v>0</v>
      </c>
      <c r="P69" s="131">
        <v>1.7130620985010708E-2</v>
      </c>
      <c r="Q69" s="131">
        <v>6.2E-2</v>
      </c>
      <c r="R69" s="2">
        <v>9.8315789473684205</v>
      </c>
      <c r="S69" s="29">
        <v>43337</v>
      </c>
      <c r="W69" s="876"/>
      <c r="X69" s="876"/>
      <c r="Y69" s="646"/>
    </row>
    <row r="70" spans="1:33" ht="21.95" customHeight="1" x14ac:dyDescent="0.25">
      <c r="A70" s="50"/>
      <c r="B70" s="50"/>
      <c r="C70" s="51"/>
      <c r="D70"/>
      <c r="E70" s="22" t="s">
        <v>1068</v>
      </c>
      <c r="F70" s="2">
        <v>52.43</v>
      </c>
      <c r="G70" s="2">
        <v>52.43</v>
      </c>
      <c r="H70">
        <v>0</v>
      </c>
      <c r="I70" s="2">
        <v>0</v>
      </c>
      <c r="J70" s="2">
        <v>0</v>
      </c>
      <c r="K70" s="2">
        <v>1697.5200000000041</v>
      </c>
      <c r="L70" s="131">
        <v>0</v>
      </c>
      <c r="M70" s="2">
        <v>1697.5200000000041</v>
      </c>
      <c r="N70">
        <v>0</v>
      </c>
      <c r="P70" s="131">
        <v>2.4794964714857908E-2</v>
      </c>
      <c r="Q70" s="131">
        <v>-7.4000000000000003E-3</v>
      </c>
      <c r="S70" s="29">
        <v>43421</v>
      </c>
      <c r="U70" s="876"/>
      <c r="W70" s="876"/>
      <c r="X70" s="646"/>
      <c r="Y70" s="876"/>
      <c r="Z70" s="646"/>
      <c r="AC70"/>
      <c r="AD70"/>
      <c r="AE70"/>
      <c r="AF70"/>
      <c r="AG70"/>
    </row>
    <row r="71" spans="1:33" ht="21.95" customHeight="1" x14ac:dyDescent="0.25">
      <c r="A71" s="50"/>
      <c r="B71" s="51"/>
      <c r="C71" s="51"/>
      <c r="D71"/>
      <c r="E71" s="22" t="s">
        <v>1276</v>
      </c>
      <c r="F71" s="2">
        <v>131.84</v>
      </c>
      <c r="G71" s="2">
        <v>131.84</v>
      </c>
      <c r="H71">
        <v>0</v>
      </c>
      <c r="I71" s="2">
        <v>0</v>
      </c>
      <c r="J71" s="2">
        <v>0</v>
      </c>
      <c r="K71" s="2">
        <v>567.85999999999967</v>
      </c>
      <c r="L71" s="131">
        <v>0</v>
      </c>
      <c r="M71" s="2">
        <v>1715.6899999999996</v>
      </c>
      <c r="N71">
        <v>0</v>
      </c>
      <c r="O71" t="s">
        <v>1321</v>
      </c>
      <c r="P71" s="131">
        <v>8.7621359223300967E-3</v>
      </c>
      <c r="Q71" s="131">
        <v>-2.4299999999999999E-2</v>
      </c>
      <c r="U71" s="876"/>
      <c r="W71" s="876"/>
      <c r="X71" s="646"/>
      <c r="Y71" s="876"/>
      <c r="Z71" s="876"/>
      <c r="AC71"/>
      <c r="AD71"/>
      <c r="AE71"/>
      <c r="AF71"/>
      <c r="AG71"/>
    </row>
    <row r="72" spans="1:33" ht="21.95" customHeight="1" x14ac:dyDescent="0.25">
      <c r="A72" s="50"/>
      <c r="B72" s="51"/>
      <c r="C72" s="51"/>
      <c r="D72"/>
      <c r="E72" s="22" t="s">
        <v>1280</v>
      </c>
      <c r="F72" s="2">
        <v>155.31</v>
      </c>
      <c r="G72" s="2">
        <v>155.31</v>
      </c>
      <c r="H72">
        <v>0</v>
      </c>
      <c r="I72" s="2">
        <v>0</v>
      </c>
      <c r="J72" s="2">
        <v>0</v>
      </c>
      <c r="K72" s="2">
        <v>186.67000000000007</v>
      </c>
      <c r="L72" s="131">
        <v>0</v>
      </c>
      <c r="M72" s="2">
        <v>444.12000000000035</v>
      </c>
      <c r="N72">
        <v>0</v>
      </c>
      <c r="P72" s="131">
        <v>7.4380271714635246E-3</v>
      </c>
      <c r="Q72" s="131">
        <v>-1.26E-2</v>
      </c>
      <c r="T72" s="48"/>
      <c r="U72" s="876"/>
      <c r="W72" s="876"/>
      <c r="X72" s="646"/>
      <c r="Y72" s="876"/>
    </row>
    <row r="73" spans="1:33" ht="21.95" customHeight="1" x14ac:dyDescent="0.25">
      <c r="A73" s="50"/>
      <c r="B73" s="50"/>
      <c r="C73" s="51"/>
      <c r="D73"/>
      <c r="E73" s="22" t="s">
        <v>191</v>
      </c>
      <c r="F73" s="2">
        <v>25.72</v>
      </c>
      <c r="G73" s="2">
        <v>25.72</v>
      </c>
      <c r="H73">
        <v>0</v>
      </c>
      <c r="I73" s="2">
        <v>0</v>
      </c>
      <c r="J73" s="2">
        <v>0</v>
      </c>
      <c r="K73" s="2">
        <v>0</v>
      </c>
      <c r="L73" s="131">
        <v>0</v>
      </c>
      <c r="M73" s="2">
        <v>7328.5800000000963</v>
      </c>
      <c r="N73">
        <v>0</v>
      </c>
      <c r="P73" s="131">
        <v>2.1772939346811824E-2</v>
      </c>
      <c r="Q73" s="131">
        <v>7.2700000000000001E-2</v>
      </c>
      <c r="R73" s="2">
        <v>12.395180722891565</v>
      </c>
      <c r="S73" s="29">
        <v>43358</v>
      </c>
      <c r="T73" s="48"/>
      <c r="W73" s="876"/>
      <c r="X73" s="646"/>
      <c r="Y73" s="876"/>
    </row>
    <row r="74" spans="1:33" ht="21.95" customHeight="1" x14ac:dyDescent="0.25">
      <c r="A74" s="50"/>
      <c r="B74" s="50"/>
      <c r="C74" s="51"/>
      <c r="D74"/>
      <c r="E74" s="22" t="s">
        <v>873</v>
      </c>
      <c r="F74" s="2">
        <v>266.85000000000002</v>
      </c>
      <c r="G74" s="2">
        <v>266.85000000000002</v>
      </c>
      <c r="H74">
        <v>0</v>
      </c>
      <c r="I74" s="2">
        <v>0</v>
      </c>
      <c r="J74" s="2">
        <v>0</v>
      </c>
      <c r="K74" s="2">
        <v>725.41999999999462</v>
      </c>
      <c r="L74" s="131">
        <v>0</v>
      </c>
      <c r="M74" s="2">
        <v>725.41999999999462</v>
      </c>
      <c r="N74">
        <v>0</v>
      </c>
      <c r="O74" t="s">
        <v>1323</v>
      </c>
      <c r="P74" s="131">
        <v>7.1950534007869582E-3</v>
      </c>
      <c r="Q74" s="131">
        <v>1.12E-2</v>
      </c>
      <c r="R74" s="2">
        <v>30.957076566125295</v>
      </c>
      <c r="S74" s="29">
        <v>43426</v>
      </c>
      <c r="W74" s="876"/>
      <c r="X74" s="646"/>
      <c r="Y74" s="876"/>
    </row>
    <row r="75" spans="1:33" ht="21.95" customHeight="1" x14ac:dyDescent="0.25">
      <c r="A75" s="50"/>
      <c r="B75" s="50"/>
      <c r="C75" s="51"/>
      <c r="D75"/>
      <c r="E75" s="22" t="s">
        <v>851</v>
      </c>
      <c r="F75" s="2">
        <v>92.5</v>
      </c>
      <c r="G75" s="2">
        <v>92.5</v>
      </c>
      <c r="H75">
        <v>0</v>
      </c>
      <c r="I75" s="2">
        <v>0</v>
      </c>
      <c r="J75" s="2">
        <v>0</v>
      </c>
      <c r="K75" s="2">
        <v>870.23999999999796</v>
      </c>
      <c r="L75" s="131">
        <v>0</v>
      </c>
      <c r="M75" s="2">
        <v>870.23999999999796</v>
      </c>
      <c r="N75">
        <v>0</v>
      </c>
      <c r="P75" s="131">
        <v>1.0378378378378378E-2</v>
      </c>
      <c r="Q75" s="131">
        <v>1.18E-2</v>
      </c>
      <c r="R75" s="2">
        <v>26.056338028169016</v>
      </c>
      <c r="T75" s="48"/>
      <c r="W75" s="876"/>
      <c r="X75" s="646"/>
      <c r="Y75" s="876"/>
      <c r="Z75" s="646"/>
    </row>
    <row r="76" spans="1:33" ht="21.95" customHeight="1" x14ac:dyDescent="0.25">
      <c r="A76" s="50"/>
      <c r="B76" s="50"/>
      <c r="C76" s="51"/>
      <c r="D76"/>
      <c r="E76" s="22" t="s">
        <v>190</v>
      </c>
      <c r="F76" s="2">
        <v>87.69</v>
      </c>
      <c r="G76" s="2">
        <v>87.69</v>
      </c>
      <c r="H76">
        <v>0</v>
      </c>
      <c r="I76" s="2">
        <v>0</v>
      </c>
      <c r="J76" s="2">
        <v>0</v>
      </c>
      <c r="K76" s="2">
        <v>0</v>
      </c>
      <c r="L76" s="131">
        <v>0</v>
      </c>
      <c r="M76" s="2">
        <v>785.90999999999985</v>
      </c>
      <c r="N76">
        <v>0</v>
      </c>
      <c r="P76" s="131">
        <v>1.29E-2</v>
      </c>
      <c r="Q76" s="131">
        <v>1.12E-2</v>
      </c>
      <c r="T76" s="48"/>
      <c r="W76" s="876"/>
      <c r="X76" s="646"/>
      <c r="Y76" s="876"/>
    </row>
    <row r="77" spans="1:33" ht="21.95" customHeight="1" x14ac:dyDescent="0.25">
      <c r="A77" s="50"/>
      <c r="B77" s="50"/>
      <c r="C77" s="51"/>
      <c r="D77"/>
      <c r="E77" s="22" t="s">
        <v>1282</v>
      </c>
      <c r="F77" s="2">
        <v>43.42</v>
      </c>
      <c r="G77" s="2">
        <v>43.42</v>
      </c>
      <c r="H77">
        <v>0</v>
      </c>
      <c r="I77" s="2">
        <v>0</v>
      </c>
      <c r="J77" s="2">
        <v>0</v>
      </c>
      <c r="K77" s="2">
        <v>557.90999999999985</v>
      </c>
      <c r="L77" s="131">
        <v>0</v>
      </c>
      <c r="M77" s="2">
        <v>905.33999999999878</v>
      </c>
      <c r="N77">
        <v>0</v>
      </c>
      <c r="P77" s="131">
        <v>2.660525103638876E-2</v>
      </c>
      <c r="Q77" s="131">
        <v>-1.61E-2</v>
      </c>
      <c r="W77" s="876"/>
      <c r="X77" s="646"/>
      <c r="Y77" s="876"/>
      <c r="AC77"/>
      <c r="AD77"/>
      <c r="AE77"/>
      <c r="AF77"/>
      <c r="AG77"/>
    </row>
    <row r="78" spans="1:33" ht="21.95" customHeight="1" x14ac:dyDescent="0.25">
      <c r="A78" s="50"/>
      <c r="B78" s="51"/>
      <c r="C78" s="51"/>
      <c r="D78"/>
      <c r="E78" s="22" t="s">
        <v>22</v>
      </c>
      <c r="F78" s="2">
        <v>65.510000000000005</v>
      </c>
      <c r="G78" s="2">
        <v>65.510000000000005</v>
      </c>
      <c r="H78">
        <v>0</v>
      </c>
      <c r="I78" s="2">
        <v>0</v>
      </c>
      <c r="J78" s="2">
        <v>0</v>
      </c>
      <c r="K78" s="2">
        <v>0</v>
      </c>
      <c r="L78" s="131">
        <v>0</v>
      </c>
      <c r="M78" s="2">
        <v>3178.8000000000466</v>
      </c>
      <c r="N78">
        <v>0</v>
      </c>
      <c r="P78" s="131">
        <v>2.07E-2</v>
      </c>
      <c r="Q78" s="131">
        <v>3.0000000000000001E-3</v>
      </c>
      <c r="T78" s="48"/>
      <c r="W78" s="876"/>
      <c r="X78" s="646"/>
      <c r="Y78" s="876"/>
    </row>
    <row r="79" spans="1:33" ht="21.95" customHeight="1" x14ac:dyDescent="0.25">
      <c r="A79" s="50"/>
      <c r="B79" s="51"/>
      <c r="C79" s="51"/>
      <c r="D79"/>
      <c r="E79" s="22" t="s">
        <v>36</v>
      </c>
      <c r="F79" s="2">
        <v>54.48</v>
      </c>
      <c r="G79" s="2">
        <v>54.48</v>
      </c>
      <c r="H79">
        <v>0</v>
      </c>
      <c r="I79" s="2">
        <v>0</v>
      </c>
      <c r="J79" s="2">
        <v>0</v>
      </c>
      <c r="K79" s="2">
        <v>0</v>
      </c>
      <c r="L79" s="131">
        <v>0</v>
      </c>
      <c r="M79" s="2">
        <v>117.73999999999978</v>
      </c>
      <c r="N79">
        <v>0</v>
      </c>
      <c r="P79" s="131">
        <v>0</v>
      </c>
      <c r="Q79" s="131">
        <v>-6.7999999999999996E-3</v>
      </c>
      <c r="T79" s="48"/>
      <c r="U79" s="876"/>
      <c r="W79" s="876"/>
      <c r="X79" s="876"/>
      <c r="Y79" s="646"/>
    </row>
    <row r="80" spans="1:33" ht="21.95" customHeight="1" x14ac:dyDescent="0.25">
      <c r="A80" s="51"/>
      <c r="B80" s="149"/>
      <c r="C80" s="268"/>
      <c r="D80"/>
      <c r="E80" s="22" t="s">
        <v>198</v>
      </c>
      <c r="F80" s="2">
        <v>20.86</v>
      </c>
      <c r="G80" s="2">
        <v>20.86</v>
      </c>
      <c r="H80">
        <v>0</v>
      </c>
      <c r="I80" s="2">
        <v>0</v>
      </c>
      <c r="J80" s="2">
        <v>0</v>
      </c>
      <c r="K80" s="2">
        <v>0</v>
      </c>
      <c r="L80" s="131">
        <v>0</v>
      </c>
      <c r="M80" s="2">
        <v>555.54</v>
      </c>
      <c r="N80">
        <v>0</v>
      </c>
      <c r="P80" s="131">
        <v>0</v>
      </c>
      <c r="Q80" s="131">
        <v>4.7999999999999996E-3</v>
      </c>
      <c r="T80" s="48"/>
      <c r="W80" s="876"/>
      <c r="X80" s="876"/>
      <c r="Y80" s="646"/>
      <c r="Z80" s="876"/>
      <c r="AC80"/>
      <c r="AD80"/>
      <c r="AE80" s="2"/>
      <c r="AF80"/>
      <c r="AG80"/>
    </row>
    <row r="81" spans="1:33" ht="21.95" customHeight="1" x14ac:dyDescent="0.25">
      <c r="A81" s="50"/>
      <c r="B81" s="50"/>
      <c r="C81" s="51"/>
      <c r="D81"/>
      <c r="E81" s="22" t="s">
        <v>217</v>
      </c>
      <c r="F81" s="2">
        <v>54.08</v>
      </c>
      <c r="G81" s="2">
        <v>54.08</v>
      </c>
      <c r="H81">
        <v>0</v>
      </c>
      <c r="I81" s="2">
        <v>0</v>
      </c>
      <c r="J81" s="2">
        <v>0</v>
      </c>
      <c r="K81" s="2">
        <v>0</v>
      </c>
      <c r="L81" s="131">
        <v>0</v>
      </c>
      <c r="M81" s="2">
        <v>257.64999999999964</v>
      </c>
      <c r="N81">
        <v>0</v>
      </c>
      <c r="P81" s="131">
        <v>0</v>
      </c>
      <c r="Q81" s="131">
        <v>4.4999999999999997E-3</v>
      </c>
      <c r="W81" s="876"/>
      <c r="X81" s="646"/>
      <c r="Y81" s="876"/>
      <c r="Z81" s="876"/>
    </row>
    <row r="82" spans="1:33" ht="21.95" customHeight="1" x14ac:dyDescent="0.25">
      <c r="A82" s="50"/>
      <c r="B82" s="51"/>
      <c r="C82" s="51"/>
      <c r="D82"/>
      <c r="E82" s="22" t="s">
        <v>34</v>
      </c>
      <c r="F82" s="2">
        <v>49.6</v>
      </c>
      <c r="G82" s="2">
        <v>49.6</v>
      </c>
      <c r="H82">
        <v>0</v>
      </c>
      <c r="I82" s="2">
        <v>0</v>
      </c>
      <c r="J82" s="2">
        <v>0</v>
      </c>
      <c r="K82" s="2">
        <v>0</v>
      </c>
      <c r="L82" s="131">
        <v>0</v>
      </c>
      <c r="M82" s="2">
        <v>21137.586999999941</v>
      </c>
      <c r="N82">
        <v>0</v>
      </c>
      <c r="P82" s="131">
        <v>0</v>
      </c>
      <c r="Q82" s="131">
        <v>5.1000000000000004E-3</v>
      </c>
      <c r="W82" s="876"/>
      <c r="X82" s="646"/>
      <c r="Y82" s="876"/>
    </row>
    <row r="83" spans="1:33" ht="21.95" customHeight="1" x14ac:dyDescent="0.25">
      <c r="A83" s="149"/>
      <c r="B83" s="50"/>
      <c r="C83" s="51"/>
      <c r="D83"/>
      <c r="E83" s="22" t="s">
        <v>169</v>
      </c>
      <c r="F83" s="2">
        <v>41.07</v>
      </c>
      <c r="G83" s="2">
        <v>41.07</v>
      </c>
      <c r="H83">
        <v>0</v>
      </c>
      <c r="I83" s="2">
        <v>0</v>
      </c>
      <c r="J83" s="2">
        <v>0</v>
      </c>
      <c r="K83" s="2">
        <v>0</v>
      </c>
      <c r="L83" s="131">
        <v>0</v>
      </c>
      <c r="M83" s="2">
        <v>119.92000000000053</v>
      </c>
      <c r="N83">
        <v>0</v>
      </c>
      <c r="P83" s="131">
        <v>3.6400000000000002E-2</v>
      </c>
      <c r="Q83" s="131">
        <v>1.38E-2</v>
      </c>
      <c r="W83" s="876"/>
      <c r="X83" s="646"/>
      <c r="Y83" s="876"/>
      <c r="Z83" s="876"/>
      <c r="AC83"/>
      <c r="AD83"/>
      <c r="AE83"/>
      <c r="AF83"/>
      <c r="AG83"/>
    </row>
    <row r="84" spans="1:33" ht="21.95" customHeight="1" x14ac:dyDescent="0.25">
      <c r="A84" s="50"/>
      <c r="B84" s="50"/>
      <c r="C84" s="51"/>
      <c r="D84"/>
      <c r="E84" s="22" t="s">
        <v>27</v>
      </c>
      <c r="F84" s="2">
        <v>50.9</v>
      </c>
      <c r="G84" s="2">
        <v>50.9</v>
      </c>
      <c r="H84">
        <v>0</v>
      </c>
      <c r="I84" s="2">
        <v>0</v>
      </c>
      <c r="J84" s="2">
        <v>0</v>
      </c>
      <c r="K84" s="2">
        <v>0</v>
      </c>
      <c r="L84" s="131">
        <v>0</v>
      </c>
      <c r="M84" s="2">
        <v>1407.5400000000009</v>
      </c>
      <c r="N84">
        <v>0</v>
      </c>
      <c r="P84" s="131">
        <v>3.0200000000000001E-2</v>
      </c>
      <c r="Q84" s="131">
        <v>3.8999999999999998E-3</v>
      </c>
      <c r="T84" s="48"/>
      <c r="W84" s="876"/>
      <c r="X84" s="646"/>
      <c r="Y84" s="876"/>
    </row>
    <row r="85" spans="1:33" ht="21.95" customHeight="1" x14ac:dyDescent="0.25">
      <c r="A85" s="57"/>
      <c r="B85" s="58"/>
      <c r="C85" s="57"/>
      <c r="D85"/>
      <c r="E85" s="22" t="s">
        <v>42</v>
      </c>
      <c r="F85" s="2">
        <v>166.05</v>
      </c>
      <c r="G85" s="2">
        <v>166.05</v>
      </c>
      <c r="H85">
        <v>0</v>
      </c>
      <c r="I85" s="2">
        <v>0</v>
      </c>
      <c r="J85" s="2">
        <v>0</v>
      </c>
      <c r="K85" s="2">
        <v>0</v>
      </c>
      <c r="L85" s="131">
        <v>0</v>
      </c>
      <c r="M85" s="2">
        <v>128.08999999999833</v>
      </c>
      <c r="N85">
        <v>0</v>
      </c>
      <c r="P85" s="131">
        <v>2.18E-2</v>
      </c>
      <c r="Q85" s="131">
        <v>1.0500000000000001E-2</v>
      </c>
      <c r="W85" s="876"/>
      <c r="X85" s="646"/>
      <c r="Y85" s="876"/>
      <c r="Z85" s="646"/>
    </row>
    <row r="86" spans="1:33" ht="21.95" customHeight="1" x14ac:dyDescent="0.25">
      <c r="A86" s="51"/>
      <c r="B86" s="50"/>
      <c r="C86" s="51"/>
      <c r="D86"/>
      <c r="E86" s="22" t="s">
        <v>260</v>
      </c>
      <c r="F86" s="2">
        <v>53.51</v>
      </c>
      <c r="G86" s="2">
        <v>53.51</v>
      </c>
      <c r="H86">
        <v>0</v>
      </c>
      <c r="I86" s="2">
        <v>0</v>
      </c>
      <c r="J86" s="2">
        <v>0</v>
      </c>
      <c r="K86" s="2">
        <v>0</v>
      </c>
      <c r="L86" s="131">
        <v>0</v>
      </c>
      <c r="M86" s="2">
        <v>427.92000000000007</v>
      </c>
      <c r="N86">
        <v>0</v>
      </c>
      <c r="P86" s="131">
        <v>0</v>
      </c>
      <c r="Q86" s="131">
        <v>9.2999999999999992E-3</v>
      </c>
      <c r="T86" s="48"/>
      <c r="W86" s="876"/>
      <c r="X86" s="646"/>
      <c r="Y86" s="876"/>
    </row>
    <row r="87" spans="1:33" ht="21.95" customHeight="1" x14ac:dyDescent="0.25">
      <c r="A87" s="50"/>
      <c r="B87" s="50"/>
      <c r="C87" s="51"/>
      <c r="D87"/>
      <c r="E87" s="22" t="s">
        <v>167</v>
      </c>
      <c r="F87" s="2">
        <v>79.84</v>
      </c>
      <c r="G87" s="2">
        <v>79.84</v>
      </c>
      <c r="H87">
        <v>0</v>
      </c>
      <c r="I87" s="2">
        <v>0</v>
      </c>
      <c r="J87" s="2">
        <v>0</v>
      </c>
      <c r="K87" s="2">
        <v>0</v>
      </c>
      <c r="L87" s="131">
        <v>0</v>
      </c>
      <c r="M87" s="2">
        <v>1368.9000000000015</v>
      </c>
      <c r="N87">
        <v>0</v>
      </c>
      <c r="P87" s="131">
        <v>1.14E-2</v>
      </c>
      <c r="Q87" s="131">
        <v>-3.0000000000000001E-3</v>
      </c>
      <c r="T87" s="48"/>
      <c r="W87" s="876"/>
      <c r="X87" s="646"/>
      <c r="Y87" s="876"/>
      <c r="Z87" s="876"/>
    </row>
    <row r="88" spans="1:33" ht="21.95" customHeight="1" x14ac:dyDescent="0.25">
      <c r="A88" s="51"/>
      <c r="B88" s="50"/>
      <c r="C88" s="51"/>
      <c r="D88"/>
      <c r="E88" s="22" t="s">
        <v>8</v>
      </c>
      <c r="F88" s="2">
        <v>89.35</v>
      </c>
      <c r="G88" s="2">
        <v>89.35</v>
      </c>
      <c r="H88">
        <v>0</v>
      </c>
      <c r="I88" s="2">
        <v>0</v>
      </c>
      <c r="J88" s="2">
        <v>0</v>
      </c>
      <c r="K88" s="2">
        <v>0</v>
      </c>
      <c r="L88" s="131">
        <v>0</v>
      </c>
      <c r="M88" s="2">
        <v>121.94999999999982</v>
      </c>
      <c r="N88">
        <v>0</v>
      </c>
      <c r="P88" s="131">
        <v>1.67E-2</v>
      </c>
      <c r="Q88" s="131">
        <v>7.1999999999999998E-3</v>
      </c>
      <c r="W88" s="876"/>
      <c r="X88" s="646"/>
      <c r="Y88" s="876"/>
      <c r="Z88" s="876"/>
    </row>
    <row r="89" spans="1:33" ht="21.95" customHeight="1" x14ac:dyDescent="0.25">
      <c r="A89" s="50"/>
      <c r="B89" s="50"/>
      <c r="C89" s="51"/>
      <c r="D89"/>
      <c r="E89" s="22" t="s">
        <v>216</v>
      </c>
      <c r="F89" s="2">
        <v>49.91</v>
      </c>
      <c r="G89" s="2">
        <v>49.91</v>
      </c>
      <c r="H89">
        <v>0</v>
      </c>
      <c r="I89" s="2">
        <v>0</v>
      </c>
      <c r="J89" s="2">
        <v>0</v>
      </c>
      <c r="K89" s="2">
        <v>0</v>
      </c>
      <c r="L89" s="131">
        <v>0</v>
      </c>
      <c r="M89" s="2">
        <v>4376.9599999999991</v>
      </c>
      <c r="N89">
        <v>0</v>
      </c>
      <c r="O89" t="s">
        <v>1124</v>
      </c>
      <c r="P89" s="131">
        <v>4.0899999999999999E-2</v>
      </c>
      <c r="Q89" s="131">
        <v>2.69E-2</v>
      </c>
      <c r="T89" s="48"/>
      <c r="W89" s="876"/>
      <c r="X89" s="646"/>
      <c r="Y89" s="876"/>
    </row>
    <row r="90" spans="1:33" ht="21.95" customHeight="1" x14ac:dyDescent="0.25">
      <c r="A90" s="50"/>
      <c r="B90" s="50"/>
      <c r="C90" s="51"/>
      <c r="D90"/>
      <c r="E90" s="22" t="s">
        <v>321</v>
      </c>
      <c r="F90" s="2">
        <v>108.78</v>
      </c>
      <c r="G90" s="2">
        <v>108.78</v>
      </c>
      <c r="H90">
        <v>0</v>
      </c>
      <c r="I90" s="2">
        <v>0</v>
      </c>
      <c r="J90" s="2">
        <v>0</v>
      </c>
      <c r="K90" s="2">
        <v>129.92000000000007</v>
      </c>
      <c r="L90" s="131">
        <v>0</v>
      </c>
      <c r="M90" s="2">
        <v>2190.3500000000004</v>
      </c>
      <c r="N90">
        <v>0</v>
      </c>
      <c r="P90" s="131">
        <v>4.3499999999999997E-2</v>
      </c>
      <c r="Q90" s="131">
        <v>1.61E-2</v>
      </c>
      <c r="R90" s="2">
        <v>20.72</v>
      </c>
      <c r="T90" s="48"/>
      <c r="W90" s="876"/>
      <c r="X90" s="646"/>
      <c r="Y90" s="876"/>
      <c r="Z90" s="646"/>
    </row>
    <row r="91" spans="1:33" ht="21.95" customHeight="1" x14ac:dyDescent="0.25">
      <c r="A91" s="50"/>
      <c r="B91" s="50"/>
      <c r="C91" s="51"/>
      <c r="D91" s="694"/>
      <c r="E91" s="22" t="s">
        <v>171</v>
      </c>
      <c r="F91" s="2">
        <v>17.920000000000002</v>
      </c>
      <c r="G91" s="2">
        <v>17.920000000000002</v>
      </c>
      <c r="H91">
        <v>0</v>
      </c>
      <c r="I91" s="2">
        <v>0</v>
      </c>
      <c r="J91" s="2">
        <v>0</v>
      </c>
      <c r="K91" s="2">
        <v>-3702.1100000000006</v>
      </c>
      <c r="L91" s="131">
        <v>0</v>
      </c>
      <c r="M91" s="2">
        <v>-3627.0900000000006</v>
      </c>
      <c r="N91">
        <v>0</v>
      </c>
      <c r="O91" t="s">
        <v>1351</v>
      </c>
      <c r="P91" s="131">
        <v>5.1339285714285712E-2</v>
      </c>
      <c r="Q91" s="131">
        <v>-2.2200000000000001E-2</v>
      </c>
      <c r="R91" s="2">
        <v>11.561290322580646</v>
      </c>
      <c r="S91" s="29">
        <v>43417</v>
      </c>
      <c r="T91" s="48"/>
      <c r="W91" s="876"/>
      <c r="X91" s="646"/>
      <c r="Y91" s="876"/>
    </row>
    <row r="92" spans="1:33" ht="21.95" customHeight="1" x14ac:dyDescent="0.25">
      <c r="A92" s="50"/>
      <c r="B92" s="50"/>
      <c r="C92" s="51"/>
      <c r="D92"/>
      <c r="E92" s="22" t="s">
        <v>1137</v>
      </c>
      <c r="F92" s="2">
        <v>3502.99</v>
      </c>
      <c r="G92" s="2">
        <v>3502.99</v>
      </c>
      <c r="H92">
        <v>0</v>
      </c>
      <c r="I92" s="2">
        <v>0</v>
      </c>
      <c r="J92" s="2">
        <v>0</v>
      </c>
      <c r="K92" s="2">
        <v>1153.9500000000007</v>
      </c>
      <c r="L92" s="131">
        <v>0</v>
      </c>
      <c r="M92" s="2">
        <v>1153.9500000000007</v>
      </c>
      <c r="N92">
        <v>0</v>
      </c>
      <c r="O92" t="s">
        <v>1314</v>
      </c>
      <c r="P92" s="131">
        <v>0</v>
      </c>
      <c r="Q92" s="131">
        <v>2.2100000000000002E-2</v>
      </c>
      <c r="R92" s="2">
        <v>18.056649484536081</v>
      </c>
      <c r="S92" s="29">
        <v>43422</v>
      </c>
      <c r="W92" s="876"/>
      <c r="X92" s="876"/>
      <c r="Y92" s="646"/>
      <c r="Z92" s="876"/>
    </row>
    <row r="93" spans="1:33" ht="21.95" customHeight="1" x14ac:dyDescent="0.25">
      <c r="A93" s="50"/>
      <c r="B93" s="50"/>
      <c r="C93" s="51"/>
      <c r="D93"/>
      <c r="E93" s="22" t="s">
        <v>45</v>
      </c>
      <c r="F93" s="2">
        <v>108.41</v>
      </c>
      <c r="G93" s="2">
        <v>108.41</v>
      </c>
      <c r="H93">
        <v>0</v>
      </c>
      <c r="I93" s="2">
        <v>0</v>
      </c>
      <c r="J93" s="2">
        <v>0</v>
      </c>
      <c r="K93" s="2">
        <v>0</v>
      </c>
      <c r="L93" s="131">
        <v>0</v>
      </c>
      <c r="M93" s="2">
        <v>523.61999999999898</v>
      </c>
      <c r="N93">
        <v>0</v>
      </c>
      <c r="P93" s="131">
        <v>1.67E-2</v>
      </c>
      <c r="Q93" s="131">
        <v>7.4000000000000003E-3</v>
      </c>
      <c r="T93" s="48"/>
      <c r="W93" s="876"/>
      <c r="X93" s="876"/>
      <c r="Y93" s="646"/>
      <c r="AC93"/>
      <c r="AD93"/>
      <c r="AE93"/>
      <c r="AF93"/>
      <c r="AG93"/>
    </row>
    <row r="94" spans="1:33" ht="21.95" customHeight="1" x14ac:dyDescent="0.25">
      <c r="A94" s="50"/>
      <c r="B94" s="50"/>
      <c r="C94" s="51"/>
      <c r="D94"/>
      <c r="E94" s="22" t="s">
        <v>47</v>
      </c>
      <c r="F94" s="2">
        <v>179.51</v>
      </c>
      <c r="G94" s="2">
        <v>179.51</v>
      </c>
      <c r="H94">
        <v>0</v>
      </c>
      <c r="I94" s="2">
        <v>0</v>
      </c>
      <c r="J94" s="2">
        <v>0</v>
      </c>
      <c r="K94" s="2">
        <v>0</v>
      </c>
      <c r="L94" s="131">
        <v>0</v>
      </c>
      <c r="M94" s="2">
        <v>-168.6200000000008</v>
      </c>
      <c r="N94">
        <v>0</v>
      </c>
      <c r="P94" s="131">
        <v>0</v>
      </c>
      <c r="Q94" s="131">
        <v>1.04E-2</v>
      </c>
      <c r="W94" s="876"/>
      <c r="X94" s="646"/>
      <c r="Y94" s="876"/>
    </row>
    <row r="95" spans="1:33" ht="21.95" customHeight="1" x14ac:dyDescent="0.25">
      <c r="A95" s="51"/>
      <c r="B95" s="51"/>
      <c r="C95" s="51"/>
      <c r="D95"/>
      <c r="E95" s="22" t="s">
        <v>33</v>
      </c>
      <c r="F95" s="2">
        <v>285.45999999999998</v>
      </c>
      <c r="G95" s="2">
        <v>285.45999999999998</v>
      </c>
      <c r="H95">
        <v>0</v>
      </c>
      <c r="I95" s="2">
        <v>0</v>
      </c>
      <c r="J95" s="2">
        <v>0</v>
      </c>
      <c r="K95" s="2">
        <v>0</v>
      </c>
      <c r="L95" s="131">
        <v>0</v>
      </c>
      <c r="M95" s="2">
        <v>780.73999999999796</v>
      </c>
      <c r="N95">
        <v>0</v>
      </c>
      <c r="P95" s="131">
        <v>1.8599999999999998E-2</v>
      </c>
      <c r="Q95" s="131">
        <v>2.7000000000000001E-3</v>
      </c>
      <c r="T95" s="48"/>
      <c r="W95" s="876"/>
      <c r="X95" s="646"/>
      <c r="Y95" s="876"/>
      <c r="Z95" s="876"/>
    </row>
    <row r="96" spans="1:33" ht="21.95" customHeight="1" x14ac:dyDescent="0.25">
      <c r="A96" s="50"/>
      <c r="B96" s="50"/>
      <c r="C96" s="51"/>
      <c r="D96"/>
      <c r="E96" s="22" t="s">
        <v>13</v>
      </c>
      <c r="F96" s="2">
        <v>88.21</v>
      </c>
      <c r="G96" s="2">
        <v>88.21</v>
      </c>
      <c r="H96">
        <v>0</v>
      </c>
      <c r="I96" s="2">
        <v>0</v>
      </c>
      <c r="J96" s="2">
        <v>0</v>
      </c>
      <c r="K96" s="2">
        <v>0</v>
      </c>
      <c r="L96" s="131">
        <v>0</v>
      </c>
      <c r="M96" s="2">
        <v>1461.5600000000013</v>
      </c>
      <c r="N96">
        <v>0</v>
      </c>
      <c r="P96" s="131">
        <v>0</v>
      </c>
      <c r="Q96" s="131">
        <v>6.7000000000000002E-3</v>
      </c>
      <c r="T96" s="48"/>
      <c r="W96" s="876"/>
      <c r="X96" s="876"/>
      <c r="Y96" s="646"/>
    </row>
    <row r="97" spans="1:26" ht="21.95" customHeight="1" x14ac:dyDescent="0.25">
      <c r="A97" s="50"/>
      <c r="B97" s="51"/>
      <c r="C97" s="51"/>
      <c r="D97"/>
      <c r="E97" s="22" t="s">
        <v>52</v>
      </c>
      <c r="F97" s="2">
        <v>47.17</v>
      </c>
      <c r="G97" s="2">
        <v>47.17</v>
      </c>
      <c r="H97">
        <v>0</v>
      </c>
      <c r="I97" s="2">
        <v>0</v>
      </c>
      <c r="J97" s="2">
        <v>0</v>
      </c>
      <c r="K97" s="2">
        <v>1824.2300000000032</v>
      </c>
      <c r="L97" s="131">
        <v>0</v>
      </c>
      <c r="M97" s="2">
        <v>2880.9700000000012</v>
      </c>
      <c r="N97">
        <v>0</v>
      </c>
      <c r="O97" t="s">
        <v>1322</v>
      </c>
      <c r="P97" s="131">
        <v>4.0364638541445834E-2</v>
      </c>
      <c r="Q97" s="131">
        <v>2.3599999999999999E-2</v>
      </c>
      <c r="R97" s="2">
        <v>9.6265306122448973</v>
      </c>
      <c r="S97" s="29">
        <v>43323</v>
      </c>
      <c r="W97" s="876"/>
      <c r="X97" s="646"/>
      <c r="Y97" s="876"/>
      <c r="Z97" s="876"/>
    </row>
    <row r="98" spans="1:26"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row>
    <row r="99" spans="1:26"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646"/>
      <c r="Y99" s="876"/>
      <c r="Z99" s="876"/>
    </row>
    <row r="100" spans="1:26" ht="21.95" customHeight="1" x14ac:dyDescent="0.25">
      <c r="A100" s="50"/>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row>
    <row r="101" spans="1:26" ht="21.95" customHeight="1" x14ac:dyDescent="0.25">
      <c r="A101" s="51"/>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646"/>
      <c r="Y101" s="876"/>
      <c r="Z101" s="876"/>
    </row>
    <row r="102" spans="1:26"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c r="Z102" s="876"/>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U103" s="876"/>
      <c r="W103" s="876"/>
      <c r="X103" s="646"/>
      <c r="Y103" s="876"/>
      <c r="Z103" s="876"/>
    </row>
    <row r="104" spans="1:26" ht="21.95" customHeight="1" x14ac:dyDescent="0.25">
      <c r="A104" s="50"/>
      <c r="B104" s="50"/>
      <c r="C104" s="50"/>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646"/>
      <c r="Y104" s="876"/>
      <c r="Z104" s="646"/>
    </row>
    <row r="105" spans="1:26"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876"/>
      <c r="Y105" s="646"/>
    </row>
    <row r="106" spans="1:26"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876"/>
      <c r="Y106" s="646"/>
    </row>
    <row r="107" spans="1:26" ht="21.95" customHeight="1" x14ac:dyDescent="0.25">
      <c r="A107" s="149"/>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SIG!A1" display="SIG"/>
    <hyperlink ref="E8" location="ABMD!A1" display="ABMD"/>
    <hyperlink ref="E28" location="AXP!A1" display="AXP"/>
    <hyperlink ref="E29" location="DG!A1" display="DG"/>
    <hyperlink ref="E30" location="PINC!A1" display="PINC"/>
    <hyperlink ref="E31" location="AOBC!A1" display="AOBC"/>
    <hyperlink ref="E32" location="CCEP!A1" display="CCEP"/>
    <hyperlink ref="E33" location="BMY!A1" display="BMY"/>
    <hyperlink ref="E34" location="GPS!A1" display="GPS"/>
    <hyperlink ref="E35" location="AKAM!A1" display="AKAM"/>
    <hyperlink ref="E36" location="ARNC!A1" display="ARNC"/>
    <hyperlink ref="E12" location="AYI!A1" display="AYI"/>
    <hyperlink ref="E37" location="BIIB!A1" display="BIIB"/>
    <hyperlink ref="E20" location="CTVA!A1" display="CTVA"/>
    <hyperlink ref="E38" location="CPRI!A1" display="CPRI"/>
    <hyperlink ref="E39" location="COST!A1" display="COST"/>
    <hyperlink ref="E40" location="AA!A1" display="AA"/>
    <hyperlink ref="E41" location="ADBE!A1" display="ADBE"/>
    <hyperlink ref="E42" location="AOS!A1" display="AOS"/>
    <hyperlink ref="E43" location="AAP!A1" display="AAP"/>
    <hyperlink ref="E44" location="AZO!A1" display="AZO"/>
    <hyperlink ref="E45" location="CMG!A1" display="CMG"/>
    <hyperlink ref="E9" location="CVS!A1" display="CVS"/>
    <hyperlink ref="E46" location="PPC!A1" display="PPC"/>
    <hyperlink ref="E47" location="SKX!A1" display="SKX"/>
    <hyperlink ref="E18" location="DD!A1" display="DD"/>
    <hyperlink ref="E48" location="EOG!A1" display="EOG"/>
    <hyperlink ref="E49" location="FOXA!A1" display="FOXA"/>
    <hyperlink ref="E50" location="FDX!A1" display="FDX"/>
    <hyperlink ref="E13" location="CCL!A1" display="CCL"/>
    <hyperlink ref="E24"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61" location="FRC!A1" display="FRC"/>
    <hyperlink ref="E62" location="CMCSA!A1" display="CMCSA"/>
    <hyperlink ref="E63" location="XEC!A1" display="XEC"/>
    <hyperlink ref="E64" location="DIA!A1" display="DIA"/>
    <hyperlink ref="E65" location="EW!A1" display="EW"/>
    <hyperlink ref="E66" location="TJX!A1" display="TJX"/>
    <hyperlink ref="E67" location="FL!A1" display="FL"/>
    <hyperlink ref="E68" location="GILD!A1" display="GILD"/>
    <hyperlink ref="E11" location="HAS!A1" display="HAS"/>
    <hyperlink ref="E69" location="GE!A1" display="GE"/>
    <hyperlink ref="E14" location="HSIC!A1" display="HSIC"/>
    <hyperlink ref="E70" location="IEMG!A1" display="IEMG"/>
    <hyperlink ref="E71" location="IPGP!A1" display="IPGP"/>
    <hyperlink ref="E72" location="IWM!A1" display="IWM"/>
    <hyperlink ref="E22" location="KBWY!A1" display="KBWY"/>
    <hyperlink ref="E4" location="KHC!A1" display="KHC"/>
    <hyperlink ref="E73" location="KR!A1" display="KR"/>
    <hyperlink ref="E74" location="MLM!A1" display="MLM"/>
    <hyperlink ref="E75" location="ICE!A1" display="ICE"/>
    <hyperlink ref="E76" location="NKE!A1" display="NKE"/>
    <hyperlink ref="E77" location="KWEB!A1" display="KWEB"/>
    <hyperlink ref="E19" location="MO!A1" display="MO"/>
    <hyperlink ref="E78" location="HES!A1" display="HES"/>
    <hyperlink ref="E79" location="LUV!A1" display="LUV"/>
    <hyperlink ref="E6" location="MOS!A1" display="MOS"/>
    <hyperlink ref="E2" location="MRO!A1" display="MRO"/>
    <hyperlink ref="E80" location="MYL!A1" display="MYL"/>
    <hyperlink ref="E81" location="VGK!A1" display="VGK"/>
    <hyperlink ref="E82" location="MU!A1" display="MU"/>
    <hyperlink ref="E83" location="IP!A1" display="IP"/>
    <hyperlink ref="E84" location="INTC!A1" display="INTC"/>
    <hyperlink ref="E85" location="UNP!A1" display="UNP"/>
    <hyperlink ref="E86" location="NCLH!A1" display="NCLH"/>
    <hyperlink ref="E87" location="SWKS!A1" display="SWKS"/>
    <hyperlink ref="E88" location="CNI!A1" display="CNI"/>
    <hyperlink ref="E89" location="CF!A1" display="CF"/>
    <hyperlink ref="E90" location="TGT!A1" display="TGT"/>
    <hyperlink ref="E91" location="NWL!A1" display="NWL"/>
    <hyperlink ref="E17" location="PDCO!A1" display="PDCO"/>
    <hyperlink ref="E92" location="NVR!A1" display="NVR"/>
    <hyperlink ref="E23" location="QQQ!A1" display="QQQ"/>
    <hyperlink ref="E21" location="SPY!A1" display="SPY"/>
    <hyperlink ref="E93" location="ALL!A1" display="ALL"/>
    <hyperlink ref="E94" location="NSC!A1" display="NSC"/>
    <hyperlink ref="E95" location="AVGO!A1" display="AVGO"/>
    <hyperlink ref="E96" location="UAL!A1" display="UAL"/>
    <hyperlink ref="E97" location="CAH!A1" display="CAH"/>
    <hyperlink ref="E16" location="DAL!A1" display="DAL"/>
    <hyperlink ref="E98" location="T!A1" display="T"/>
    <hyperlink ref="E99" location="DIS!A1" display="DIS"/>
    <hyperlink ref="E100" location="STNE!A1" display="STNE"/>
    <hyperlink ref="E3" location="TEVA!A1" display="TEVA"/>
    <hyperlink ref="E101" location="ULTA!A1" display="ULTA"/>
    <hyperlink ref="E10"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3"/>
  <sheetViews>
    <sheetView tabSelected="1" zoomScaleNormal="100" workbookViewId="0">
      <pane ySplit="1" topLeftCell="A1067" activePane="bottomLeft" state="frozen"/>
      <selection activeCell="M34" sqref="M34"/>
      <selection pane="bottomLeft" activeCell="N1083" sqref="N1083"/>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56596.859999999986</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row r="1081" spans="1:26" ht="20.100000000000001" customHeight="1" x14ac:dyDescent="0.2">
      <c r="A1081" s="775">
        <f t="shared" ref="A1081" si="833">B1081-$B$2</f>
        <v>1652</v>
      </c>
      <c r="B1081" s="794">
        <v>43885</v>
      </c>
      <c r="C1081" s="819">
        <v>3225.89</v>
      </c>
      <c r="D1081" s="791">
        <f t="shared" ref="D1081" si="834">(C1081-C1080)/C1080</f>
        <v>-3.3513594487304357E-2</v>
      </c>
      <c r="E1081" s="818">
        <f t="shared" ref="E1081" si="835">(C1081-$C$2)/$C$2</f>
        <v>0.53435532048476997</v>
      </c>
      <c r="F1081" s="815">
        <v>9221.2800000000007</v>
      </c>
      <c r="G1081" s="791">
        <f t="shared" ref="G1081" si="836">(F1081-F1080)/F1080</f>
        <v>-3.7101932942727997E-2</v>
      </c>
      <c r="H1081" s="796">
        <f t="shared" ref="H1081" si="837">(F1081-F$2)/F$2</f>
        <v>0.811041498909991</v>
      </c>
      <c r="I1081" s="840">
        <v>284793.15999999997</v>
      </c>
      <c r="J1081" s="799">
        <v>200000</v>
      </c>
      <c r="K1081" s="799">
        <f t="shared" ref="K1081" si="838">I1081-I1080-J1081+J1080</f>
        <v>-9003.1600000000326</v>
      </c>
      <c r="L1081" s="791">
        <f t="shared" ref="L1081" si="839">K1081/I1080</f>
        <v>-3.0644223181556639E-2</v>
      </c>
      <c r="M1081" s="816">
        <f t="shared" ref="M1081" si="840">I1081-J1081</f>
        <v>84793.159999999974</v>
      </c>
      <c r="N1081" s="801">
        <f t="shared" ref="N1081" si="841">M1081/J1081</f>
        <v>0.42396579999999989</v>
      </c>
      <c r="O1081" s="785">
        <f t="shared" ref="O1081" si="842">N1081/(A1081/365.25)</f>
        <v>9.3736990587167043E-2</v>
      </c>
      <c r="P1081" s="816" t="b">
        <f t="shared" ref="P1081" si="843">L1081&gt;D1081</f>
        <v>1</v>
      </c>
      <c r="Q1081" s="801">
        <f>COUNTIF(P$2:P1081, TRUE)/(COUNTIF(P$2:P1081,FALSE) + COUNTIF(P$2:P1081, TRUE))</f>
        <v>0.4824074074074074</v>
      </c>
      <c r="R1081" s="843">
        <v>238643.56</v>
      </c>
      <c r="S1081" s="845">
        <f t="shared" ref="S1081" si="844">I1081-R1081</f>
        <v>46149.599999999977</v>
      </c>
      <c r="V1081" s="801">
        <f>STDEV(D$2:D1081)*SQRT(252)</f>
        <v>0.14283466603863268</v>
      </c>
      <c r="W1081" s="801">
        <f>STDEV(L$2:L1081)*SQRT(252)</f>
        <v>0.23895671247186978</v>
      </c>
      <c r="X1081" s="800">
        <f t="shared" ref="X1081" si="845">E1081/(A1081/365.25)/V1081</f>
        <v>0.82713556678069378</v>
      </c>
      <c r="Y1081" s="800">
        <f t="shared" ref="Y1081" si="846">O1081/W1081</f>
        <v>0.39227603032160835</v>
      </c>
      <c r="Z1081" s="806">
        <f t="shared" ref="Z1081" si="847">-(E1081-N1081)</f>
        <v>-0.11038952048477008</v>
      </c>
    </row>
    <row r="1082" spans="1:26" ht="20.100000000000001" customHeight="1" x14ac:dyDescent="0.2">
      <c r="A1082" s="775">
        <f t="shared" ref="A1082" si="848">B1082-$B$2</f>
        <v>1653</v>
      </c>
      <c r="B1082" s="794">
        <v>43886</v>
      </c>
      <c r="C1082" s="819">
        <v>3128.21</v>
      </c>
      <c r="D1082" s="791">
        <f t="shared" ref="D1082" si="849">(C1082-C1081)/C1081</f>
        <v>-3.0280015747592089E-2</v>
      </c>
      <c r="E1082" s="818">
        <f t="shared" ref="E1082" si="850">(C1082-$C$2)/$C$2</f>
        <v>0.48789501721808942</v>
      </c>
      <c r="F1082" s="815">
        <v>8965.61</v>
      </c>
      <c r="G1082" s="791">
        <f t="shared" ref="G1082" si="851">(F1082-F1081)/F1081</f>
        <v>-2.7726085749483809E-2</v>
      </c>
      <c r="H1082" s="796">
        <f t="shared" ref="H1082" si="852">(F1082-F$2)/F$2</f>
        <v>0.76082840701533883</v>
      </c>
      <c r="I1082" s="840">
        <v>274965.34999999998</v>
      </c>
      <c r="J1082" s="799">
        <v>200000</v>
      </c>
      <c r="K1082" s="799">
        <f t="shared" ref="K1082" si="853">I1082-I1081-J1082+J1081</f>
        <v>-9827.8099999999977</v>
      </c>
      <c r="L1082" s="791">
        <f t="shared" ref="L1082" si="854">K1082/I1081</f>
        <v>-3.4508588619192954E-2</v>
      </c>
      <c r="M1082" s="816">
        <f t="shared" ref="M1082" si="855">I1082-J1082</f>
        <v>74965.349999999977</v>
      </c>
      <c r="N1082" s="801">
        <f t="shared" ref="N1082" si="856">M1082/J1082</f>
        <v>0.37482674999999988</v>
      </c>
      <c r="O1082" s="785">
        <f t="shared" ref="O1082" si="857">N1082/(A1082/365.25)</f>
        <v>8.2822426156987275E-2</v>
      </c>
      <c r="P1082" s="816" t="b">
        <f t="shared" ref="P1082" si="858">L1082&gt;D1082</f>
        <v>0</v>
      </c>
      <c r="Q1082" s="801">
        <f>COUNTIF(P$2:P1082, TRUE)/(COUNTIF(P$2:P1082,FALSE) + COUNTIF(P$2:P1082, TRUE))</f>
        <v>0.48196114708603144</v>
      </c>
      <c r="R1082" s="843">
        <v>238459.98</v>
      </c>
      <c r="S1082" s="845">
        <f t="shared" ref="S1082" si="859">I1082-R1082</f>
        <v>36505.369999999966</v>
      </c>
      <c r="V1082" s="801">
        <f>STDEV(D$2:D1082)*SQRT(252)</f>
        <v>0.14353744014890385</v>
      </c>
      <c r="W1082" s="801">
        <f>STDEV(L$2:L1082)*SQRT(252)</f>
        <v>0.23943980317904354</v>
      </c>
      <c r="X1082" s="800">
        <f t="shared" ref="X1082" si="860">E1082/(A1082/365.25)/V1082</f>
        <v>0.75106678636214286</v>
      </c>
      <c r="Y1082" s="800">
        <f t="shared" ref="Y1082" si="861">O1082/W1082</f>
        <v>0.34590082792147958</v>
      </c>
      <c r="Z1082" s="806">
        <f t="shared" ref="Z1082" si="862">-(E1082-N1082)</f>
        <v>-0.11306826721808955</v>
      </c>
    </row>
    <row r="1083" spans="1:26" ht="20.100000000000001" customHeight="1" x14ac:dyDescent="0.2">
      <c r="A1083" s="775">
        <f t="shared" ref="A1083" si="863">B1083-$B$2</f>
        <v>1655</v>
      </c>
      <c r="B1083" s="794">
        <v>43888</v>
      </c>
      <c r="C1083" s="819">
        <v>2978.76</v>
      </c>
      <c r="D1083" s="791">
        <f t="shared" ref="D1083" si="864">(C1083-C1082)/C1082</f>
        <v>-4.7774925596427292E-2</v>
      </c>
      <c r="E1083" s="818">
        <f t="shared" ref="E1083" si="865">(C1083-$C$2)/$C$2</f>
        <v>0.41681094347520031</v>
      </c>
      <c r="F1083" s="815">
        <v>8566.4699999999993</v>
      </c>
      <c r="G1083" s="791">
        <f t="shared" ref="G1083" si="866">(F1083-F1082)/F1082</f>
        <v>-4.4519000938028894E-2</v>
      </c>
      <c r="H1083" s="796">
        <f t="shared" ref="H1083" si="867">(F1083-F$2)/F$2</f>
        <v>0.68243808551171503</v>
      </c>
      <c r="I1083" s="840">
        <v>266596.86</v>
      </c>
      <c r="J1083" s="799">
        <v>210000</v>
      </c>
      <c r="K1083" s="799">
        <f t="shared" ref="K1083" si="868">I1083-I1082-J1083+J1082</f>
        <v>-18368.489999999991</v>
      </c>
      <c r="L1083" s="791">
        <f t="shared" ref="L1083" si="869">K1083/I1082</f>
        <v>-6.680292625961777E-2</v>
      </c>
      <c r="M1083" s="816">
        <f t="shared" ref="M1083" si="870">I1083-J1083</f>
        <v>56596.859999999986</v>
      </c>
      <c r="N1083" s="801">
        <f t="shared" ref="N1083" si="871">M1083/J1083</f>
        <v>0.26950885714285705</v>
      </c>
      <c r="O1083" s="785">
        <f t="shared" ref="O1083" si="872">N1083/(A1083/365.25)</f>
        <v>5.9479220586965885E-2</v>
      </c>
      <c r="P1083" s="816" t="b">
        <f t="shared" ref="P1083" si="873">L1083&gt;D1083</f>
        <v>0</v>
      </c>
      <c r="Q1083" s="801">
        <f>COUNTIF(P$2:P1083, TRUE)/(COUNTIF(P$2:P1083,FALSE) + COUNTIF(P$2:P1083, TRUE))</f>
        <v>0.48151571164510165</v>
      </c>
      <c r="R1083" s="843">
        <v>236573.04</v>
      </c>
      <c r="S1083" s="845">
        <f t="shared" ref="S1083" si="874">I1083-R1083</f>
        <v>30023.819999999978</v>
      </c>
      <c r="V1083" s="801">
        <f>STDEV(D$2:D1083)*SQRT(252)</f>
        <v>0.145344914091523</v>
      </c>
      <c r="W1083" s="801">
        <f>STDEV(L$2:L1083)*SQRT(252)</f>
        <v>0.24151507743742548</v>
      </c>
      <c r="X1083" s="800">
        <f t="shared" ref="X1083" si="875">E1083/(A1083/365.25)/V1083</f>
        <v>0.63289475988265098</v>
      </c>
      <c r="Y1083" s="800">
        <f t="shared" ref="Y1083" si="876">O1083/W1083</f>
        <v>0.2462753928991305</v>
      </c>
      <c r="Z1083" s="806">
        <f t="shared" ref="Z1083" si="877">-(E1083-N1083)</f>
        <v>-0.14730208633234326</v>
      </c>
    </row>
  </sheetData>
  <conditionalFormatting sqref="L1:L2 L108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3">
    <cfRule type="colorScale" priority="1002">
      <colorScale>
        <cfvo type="min"/>
        <cfvo type="num" val="0"/>
        <cfvo type="max"/>
        <color rgb="FFF8696B"/>
        <color rgb="FFFFEB84"/>
        <color rgb="FF63BE7B"/>
      </colorScale>
    </cfRule>
  </conditionalFormatting>
  <conditionalFormatting sqref="G3:G1083">
    <cfRule type="colorScale" priority="1004">
      <colorScale>
        <cfvo type="min"/>
        <cfvo type="num" val="0"/>
        <cfvo type="max"/>
        <color rgb="FFF8696B"/>
        <color rgb="FFFFEB84"/>
        <color rgb="FF63BE7B"/>
      </colorScale>
    </cfRule>
  </conditionalFormatting>
  <conditionalFormatting sqref="L3:L108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4"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6">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6"/>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6">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6"/>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6">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6"/>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86201.87800000167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56596.85800000163</v>
      </c>
      <c r="Q271" s="278"/>
      <c r="R271" s="356"/>
      <c r="S271" s="374"/>
      <c r="T271" s="335">
        <v>17.93</v>
      </c>
      <c r="U271" s="24" t="s">
        <v>1348</v>
      </c>
    </row>
    <row r="272" spans="1:21" ht="18" customHeight="1" x14ac:dyDescent="0.25">
      <c r="M272" s="25" t="s">
        <v>141</v>
      </c>
      <c r="N272" s="137">
        <f>Balance!AA2</f>
        <v>56596.859999999986</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-1.9999983560410328E-3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309" priority="7">
      <formula>#REF!&gt;0</formula>
    </cfRule>
    <cfRule type="expression" dxfId="430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7" t="s">
        <v>78</v>
      </c>
      <c r="P42" s="887"/>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307" priority="35">
      <formula>N19&gt;0</formula>
    </cfRule>
    <cfRule type="expression" dxfId="430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305" priority="21">
      <formula>F25&gt;0</formula>
    </cfRule>
    <cfRule type="expression" dxfId="4304" priority="22">
      <formula>F25&lt;0</formula>
    </cfRule>
  </conditionalFormatting>
  <conditionalFormatting sqref="H25:H47">
    <cfRule type="expression" dxfId="4303" priority="19">
      <formula>H25&gt;0</formula>
    </cfRule>
    <cfRule type="expression" dxfId="4302" priority="20">
      <formula>H25&lt;0</formula>
    </cfRule>
  </conditionalFormatting>
  <conditionalFormatting sqref="I25:I27">
    <cfRule type="expression" dxfId="4301" priority="15">
      <formula>I25&gt;0</formula>
    </cfRule>
    <cfRule type="expression" dxfId="4300" priority="16">
      <formula>I25&lt;0</formula>
    </cfRule>
  </conditionalFormatting>
  <conditionalFormatting sqref="Q7">
    <cfRule type="expression" dxfId="4299" priority="5">
      <formula>Q7&gt;0</formula>
    </cfRule>
    <cfRule type="expression" dxfId="4298" priority="6">
      <formula>Q7&lt;0</formula>
    </cfRule>
  </conditionalFormatting>
  <conditionalFormatting sqref="Q8">
    <cfRule type="expression" dxfId="4297" priority="3">
      <formula>Q8&gt;0</formula>
    </cfRule>
    <cfRule type="expression" dxfId="429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95" priority="31">
      <formula>F7&gt;0</formula>
    </cfRule>
    <cfRule type="expression" dxfId="4294" priority="32">
      <formula>F7&lt;0</formula>
    </cfRule>
  </conditionalFormatting>
  <conditionalFormatting sqref="Q8">
    <cfRule type="expression" dxfId="4293" priority="29">
      <formula>Q8&gt;0</formula>
    </cfRule>
    <cfRule type="expression" dxfId="4292" priority="30">
      <formula>Q8&lt;0</formula>
    </cfRule>
  </conditionalFormatting>
  <conditionalFormatting sqref="Q10">
    <cfRule type="expression" dxfId="4291" priority="23">
      <formula>Q10&gt;0</formula>
    </cfRule>
    <cfRule type="expression" dxfId="4290" priority="24">
      <formula>Q10&lt;0</formula>
    </cfRule>
  </conditionalFormatting>
  <conditionalFormatting sqref="J25:J38">
    <cfRule type="expression" dxfId="4289" priority="21">
      <formula>J25&gt;0</formula>
    </cfRule>
    <cfRule type="expression" dxfId="4288" priority="22">
      <formula>J25&lt;0</formula>
    </cfRule>
  </conditionalFormatting>
  <conditionalFormatting sqref="L25:L38">
    <cfRule type="expression" dxfId="4287" priority="17">
      <formula>L25&gt;0</formula>
    </cfRule>
    <cfRule type="expression" dxfId="4286" priority="18">
      <formula>L25&lt;0</formula>
    </cfRule>
  </conditionalFormatting>
  <conditionalFormatting sqref="F93:F114">
    <cfRule type="expression" dxfId="4285" priority="15">
      <formula>F93&gt;0</formula>
    </cfRule>
    <cfRule type="expression" dxfId="4284" priority="16">
      <formula>F93&lt;0</formula>
    </cfRule>
  </conditionalFormatting>
  <conditionalFormatting sqref="H93:H114">
    <cfRule type="expression" dxfId="4283" priority="13">
      <formula>H93&gt;0</formula>
    </cfRule>
    <cfRule type="expression" dxfId="4282" priority="14">
      <formula>H93&lt;0</formula>
    </cfRule>
  </conditionalFormatting>
  <conditionalFormatting sqref="J93:J106">
    <cfRule type="expression" dxfId="4281" priority="11">
      <formula>J93&gt;0</formula>
    </cfRule>
    <cfRule type="expression" dxfId="4280" priority="12">
      <formula>J93&lt;0</formula>
    </cfRule>
  </conditionalFormatting>
  <conditionalFormatting sqref="K93:K106">
    <cfRule type="expression" dxfId="4279" priority="9">
      <formula>K93&gt;0</formula>
    </cfRule>
    <cfRule type="expression" dxfId="4278" priority="10">
      <formula>K93&lt;0</formula>
    </cfRule>
  </conditionalFormatting>
  <conditionalFormatting sqref="L93:L106">
    <cfRule type="expression" dxfId="4277" priority="7">
      <formula>L93&gt;0</formula>
    </cfRule>
    <cfRule type="expression" dxfId="4276" priority="8">
      <formula>L93&lt;0</formula>
    </cfRule>
  </conditionalFormatting>
  <conditionalFormatting sqref="F25:F32">
    <cfRule type="expression" dxfId="4275" priority="5">
      <formula>F25&gt;0</formula>
    </cfRule>
    <cfRule type="expression" dxfId="4274" priority="6">
      <formula>F25&lt;0</formula>
    </cfRule>
  </conditionalFormatting>
  <conditionalFormatting sqref="H25:H32">
    <cfRule type="expression" dxfId="4273" priority="3">
      <formula>H25&gt;0</formula>
    </cfRule>
    <cfRule type="expression" dxfId="4272" priority="4">
      <formula>H25&lt;0</formula>
    </cfRule>
  </conditionalFormatting>
  <conditionalFormatting sqref="H60:H63 F60:F63">
    <cfRule type="expression" dxfId="4271" priority="1">
      <formula>F60&gt;0</formula>
    </cfRule>
    <cfRule type="expression" dxfId="427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69" priority="64">
      <formula>N23&gt;0</formula>
    </cfRule>
    <cfRule type="expression" dxfId="426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67" priority="58">
      <formula>F79&gt;0</formula>
    </cfRule>
    <cfRule type="expression" dxfId="4266" priority="59">
      <formula>F79&lt;0</formula>
    </cfRule>
  </conditionalFormatting>
  <conditionalFormatting sqref="H79:H97 H101:H118">
    <cfRule type="expression" dxfId="4265" priority="56">
      <formula>H79&gt;0</formula>
    </cfRule>
    <cfRule type="expression" dxfId="4264" priority="57">
      <formula>H79&lt;0</formula>
    </cfRule>
  </conditionalFormatting>
  <conditionalFormatting sqref="I75:I97 I100:I118">
    <cfRule type="expression" dxfId="4263" priority="54">
      <formula>I75&gt;0</formula>
    </cfRule>
    <cfRule type="expression" dxfId="4262" priority="55">
      <formula>I75&lt;0</formula>
    </cfRule>
  </conditionalFormatting>
  <conditionalFormatting sqref="Q7">
    <cfRule type="expression" dxfId="4261" priority="52">
      <formula>Q7&gt;0</formula>
    </cfRule>
    <cfRule type="expression" dxfId="4260" priority="53">
      <formula>Q7&lt;0</formula>
    </cfRule>
  </conditionalFormatting>
  <conditionalFormatting sqref="Q8">
    <cfRule type="expression" dxfId="4259" priority="50">
      <formula>Q8&gt;0</formula>
    </cfRule>
    <cfRule type="expression" dxfId="4258" priority="51">
      <formula>Q8&lt;0</formula>
    </cfRule>
  </conditionalFormatting>
  <conditionalFormatting sqref="F75:F78">
    <cfRule type="expression" dxfId="4257" priority="48">
      <formula>F75&gt;0</formula>
    </cfRule>
    <cfRule type="expression" dxfId="4256" priority="49">
      <formula>F75&lt;0</formula>
    </cfRule>
  </conditionalFormatting>
  <conditionalFormatting sqref="H75:H78">
    <cfRule type="expression" dxfId="4255" priority="46">
      <formula>H75&gt;0</formula>
    </cfRule>
    <cfRule type="expression" dxfId="4254" priority="47">
      <formula>H75&lt;0</formula>
    </cfRule>
  </conditionalFormatting>
  <conditionalFormatting sqref="F100:F114">
    <cfRule type="expression" dxfId="4253" priority="40">
      <formula>F100&gt;0</formula>
    </cfRule>
    <cfRule type="expression" dxfId="4252" priority="41">
      <formula>F100&lt;0</formula>
    </cfRule>
  </conditionalFormatting>
  <conditionalFormatting sqref="H100:H114">
    <cfRule type="expression" dxfId="4251" priority="38">
      <formula>H100&gt;0</formula>
    </cfRule>
    <cfRule type="expression" dxfId="4250" priority="39">
      <formula>H100&lt;0</formula>
    </cfRule>
  </conditionalFormatting>
  <conditionalFormatting sqref="F29:F67">
    <cfRule type="expression" dxfId="4249" priority="36">
      <formula>F29&gt;0</formula>
    </cfRule>
    <cfRule type="expression" dxfId="4248" priority="37">
      <formula>F29&lt;0</formula>
    </cfRule>
  </conditionalFormatting>
  <conditionalFormatting sqref="H29:H63">
    <cfRule type="expression" dxfId="4247" priority="34">
      <formula>H29&gt;0</formula>
    </cfRule>
    <cfRule type="expression" dxfId="4246" priority="35">
      <formula>H29&lt;0</formula>
    </cfRule>
  </conditionalFormatting>
  <conditionalFormatting sqref="J38:J68">
    <cfRule type="expression" dxfId="4245" priority="32">
      <formula>J38&gt;0</formula>
    </cfRule>
    <cfRule type="expression" dxfId="4244" priority="33">
      <formula>J38&lt;0</formula>
    </cfRule>
  </conditionalFormatting>
  <conditionalFormatting sqref="J43">
    <cfRule type="expression" dxfId="4243" priority="30">
      <formula>J43&gt;0</formula>
    </cfRule>
    <cfRule type="expression" dxfId="4242" priority="31">
      <formula>J43&lt;0</formula>
    </cfRule>
  </conditionalFormatting>
  <conditionalFormatting sqref="Q9">
    <cfRule type="expression" dxfId="4241" priority="24">
      <formula>Q9&gt;0</formula>
    </cfRule>
    <cfRule type="expression" dxfId="4240" priority="25">
      <formula>Q9&lt;0</formula>
    </cfRule>
  </conditionalFormatting>
  <conditionalFormatting sqref="R4">
    <cfRule type="expression" dxfId="4239" priority="26">
      <formula>R4&gt;0</formula>
    </cfRule>
    <cfRule type="expression" dxfId="423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37" priority="21">
      <formula>F120&gt;0</formula>
    </cfRule>
    <cfRule type="expression" dxfId="4236" priority="22">
      <formula>F120&lt;0</formula>
    </cfRule>
  </conditionalFormatting>
  <conditionalFormatting sqref="H120:H160">
    <cfRule type="expression" dxfId="4235" priority="19">
      <formula>H120&gt;0</formula>
    </cfRule>
    <cfRule type="expression" dxfId="4234" priority="20">
      <formula>H120&lt;0</formula>
    </cfRule>
  </conditionalFormatting>
  <conditionalFormatting sqref="J129:J160">
    <cfRule type="expression" dxfId="4233" priority="17">
      <formula>J129&gt;0</formula>
    </cfRule>
    <cfRule type="expression" dxfId="4232" priority="18">
      <formula>J129&lt;0</formula>
    </cfRule>
  </conditionalFormatting>
  <conditionalFormatting sqref="J134">
    <cfRule type="expression" dxfId="4231" priority="15">
      <formula>J134&gt;0</formula>
    </cfRule>
    <cfRule type="expression" dxfId="4230" priority="16">
      <formula>J134&lt;0</formula>
    </cfRule>
  </conditionalFormatting>
  <conditionalFormatting sqref="J31:J40">
    <cfRule type="expression" dxfId="4229" priority="13">
      <formula>J31&gt;0</formula>
    </cfRule>
    <cfRule type="expression" dxfId="4228" priority="14">
      <formula>J31&lt;0</formula>
    </cfRule>
  </conditionalFormatting>
  <conditionalFormatting sqref="J36:J37">
    <cfRule type="expression" dxfId="4227" priority="11">
      <formula>J36&gt;0</formula>
    </cfRule>
    <cfRule type="expression" dxfId="4226" priority="12">
      <formula>J36&lt;0</formula>
    </cfRule>
  </conditionalFormatting>
  <conditionalFormatting sqref="Q10">
    <cfRule type="expression" dxfId="4225" priority="9">
      <formula>Q10&gt;0</formula>
    </cfRule>
    <cfRule type="expression" dxfId="4224" priority="10">
      <formula>Q10&lt;0</formula>
    </cfRule>
  </conditionalFormatting>
  <conditionalFormatting sqref="K38:K55 K57:K68">
    <cfRule type="expression" dxfId="4223" priority="7">
      <formula>K38&gt;0</formula>
    </cfRule>
    <cfRule type="expression" dxfId="4222" priority="8">
      <formula>K38&lt;0</formula>
    </cfRule>
  </conditionalFormatting>
  <conditionalFormatting sqref="K43">
    <cfRule type="expression" dxfId="4221" priority="5">
      <formula>K43&gt;0</formula>
    </cfRule>
    <cfRule type="expression" dxfId="4220" priority="6">
      <formula>K43&lt;0</formula>
    </cfRule>
  </conditionalFormatting>
  <conditionalFormatting sqref="K31:K40">
    <cfRule type="expression" dxfId="4219" priority="3">
      <formula>K31&gt;0</formula>
    </cfRule>
    <cfRule type="expression" dxfId="4218" priority="4">
      <formula>K31&lt;0</formula>
    </cfRule>
  </conditionalFormatting>
  <conditionalFormatting sqref="K36:K37">
    <cfRule type="expression" dxfId="4217" priority="1">
      <formula>K36&gt;0</formula>
    </cfRule>
    <cfRule type="expression" dxfId="421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153.97</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12317.6</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-3045.8500000000004</v>
      </c>
      <c r="R7">
        <v>40</v>
      </c>
    </row>
    <row r="8" spans="1:21" x14ac:dyDescent="0.25">
      <c r="B8" s="69"/>
      <c r="C8" s="4"/>
      <c r="D8" s="3"/>
      <c r="E8" s="3"/>
      <c r="F8" s="3"/>
      <c r="G8" s="69"/>
      <c r="H8" s="158"/>
      <c r="I8" s="3"/>
      <c r="J8" s="3"/>
      <c r="K8" s="3"/>
      <c r="L8" s="4"/>
      <c r="M8" s="4"/>
      <c r="O8" s="11" t="s">
        <v>177</v>
      </c>
      <c r="P8" s="33"/>
      <c r="Q8" s="2">
        <f>K18+M18-F18+Q2*Q4</f>
        <v>-3045.8500000000004</v>
      </c>
      <c r="T8" s="1"/>
      <c r="U8" s="727"/>
    </row>
    <row r="9" spans="1:21" x14ac:dyDescent="0.25">
      <c r="B9" s="69"/>
      <c r="C9" s="4"/>
      <c r="D9" s="3"/>
      <c r="E9" s="3"/>
      <c r="F9" s="3"/>
      <c r="G9" s="4"/>
      <c r="H9" s="158"/>
      <c r="I9" s="3"/>
      <c r="J9" s="3"/>
      <c r="K9" s="3"/>
      <c r="L9" s="4"/>
      <c r="M9" s="4"/>
      <c r="O9" s="11" t="s">
        <v>202</v>
      </c>
      <c r="Q9" s="131">
        <f>IF(Q2=0, 0, Q8/Q6)</f>
        <v>-0.19825299656001746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169.36700000000002</v>
      </c>
    </row>
    <row r="20" spans="1:20" x14ac:dyDescent="0.25">
      <c r="O20" s="78">
        <v>1.0900000000000001</v>
      </c>
      <c r="P20" s="78">
        <f t="shared" ref="P20:P39" si="0">O20*$Q$4</f>
        <v>167.82730000000001</v>
      </c>
    </row>
    <row r="21" spans="1:20" x14ac:dyDescent="0.25">
      <c r="O21" s="78">
        <v>1.08</v>
      </c>
      <c r="P21" s="78">
        <f t="shared" si="0"/>
        <v>166.2876</v>
      </c>
      <c r="T21" s="1"/>
    </row>
    <row r="22" spans="1:20" x14ac:dyDescent="0.25">
      <c r="O22" s="78">
        <v>1.07</v>
      </c>
      <c r="P22" s="78">
        <f t="shared" si="0"/>
        <v>164.74790000000002</v>
      </c>
    </row>
    <row r="23" spans="1:20" x14ac:dyDescent="0.25">
      <c r="O23" s="78">
        <v>1.06</v>
      </c>
      <c r="P23" s="78">
        <f t="shared" si="0"/>
        <v>163.20820000000001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161.66849999999999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160.12880000000001</v>
      </c>
    </row>
    <row r="26" spans="1:20" x14ac:dyDescent="0.25">
      <c r="B26" s="161">
        <v>43626</v>
      </c>
      <c r="C26" s="10">
        <v>0</v>
      </c>
      <c r="D26" s="39">
        <v>252.2</v>
      </c>
      <c r="E26" s="39">
        <v>275.81</v>
      </c>
      <c r="F26" s="39"/>
      <c r="G26" s="39"/>
      <c r="H26" s="175"/>
      <c r="I26" s="39"/>
      <c r="J26" s="39">
        <v>476.09</v>
      </c>
      <c r="K26" s="39"/>
      <c r="L26" s="39"/>
      <c r="O26" s="78">
        <v>1.03</v>
      </c>
      <c r="P26" s="78">
        <f t="shared" si="0"/>
        <v>158.5891</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157.04939999999999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155.50970000000001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153.97</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152.43029999999999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150.89060000000001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149.3509</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147.81119999999999</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146.2715</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144.73179999999999</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143.19210000000001</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141.6524</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140.11269999999999</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138.57300000000001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215" priority="35">
      <formula>Q7&gt;0</formula>
    </cfRule>
    <cfRule type="expression" dxfId="4214" priority="36">
      <formula>Q7&lt;0</formula>
    </cfRule>
  </conditionalFormatting>
  <conditionalFormatting sqref="Q8">
    <cfRule type="expression" dxfId="4213" priority="33">
      <formula>Q8&gt;0</formula>
    </cfRule>
    <cfRule type="expression" dxfId="4212" priority="34">
      <formula>Q8&lt;0</formula>
    </cfRule>
  </conditionalFormatting>
  <conditionalFormatting sqref="F34:F54 F58:F63">
    <cfRule type="expression" dxfId="4211" priority="31">
      <formula>F34&gt;0</formula>
    </cfRule>
    <cfRule type="expression" dxfId="4210" priority="32">
      <formula>F34&lt;0</formula>
    </cfRule>
  </conditionalFormatting>
  <conditionalFormatting sqref="H34:H54 H58:H63">
    <cfRule type="expression" dxfId="4209" priority="29">
      <formula>H34&gt;0</formula>
    </cfRule>
    <cfRule type="expression" dxfId="4208" priority="30">
      <formula>H34&lt;0</formula>
    </cfRule>
  </conditionalFormatting>
  <conditionalFormatting sqref="Q10">
    <cfRule type="expression" dxfId="4207" priority="27">
      <formula>Q10&gt;0</formula>
    </cfRule>
    <cfRule type="expression" dxfId="4206" priority="28">
      <formula>Q10&lt;0</formula>
    </cfRule>
  </conditionalFormatting>
  <conditionalFormatting sqref="J25:J39">
    <cfRule type="expression" dxfId="4205" priority="25">
      <formula>J25&gt;0</formula>
    </cfRule>
    <cfRule type="expression" dxfId="4204" priority="26">
      <formula>J25&lt;0</formula>
    </cfRule>
  </conditionalFormatting>
  <conditionalFormatting sqref="K25:K35 K37:K38">
    <cfRule type="expression" dxfId="4203" priority="23">
      <formula>K25&gt;0</formula>
    </cfRule>
    <cfRule type="expression" dxfId="4202" priority="24">
      <formula>K25&lt;0</formula>
    </cfRule>
  </conditionalFormatting>
  <conditionalFormatting sqref="F89:F110">
    <cfRule type="expression" dxfId="4201" priority="21">
      <formula>F89&gt;0</formula>
    </cfRule>
    <cfRule type="expression" dxfId="4200" priority="22">
      <formula>F89&lt;0</formula>
    </cfRule>
  </conditionalFormatting>
  <conditionalFormatting sqref="H89:H110">
    <cfRule type="expression" dxfId="4199" priority="19">
      <formula>H89&gt;0</formula>
    </cfRule>
    <cfRule type="expression" dxfId="4198" priority="20">
      <formula>H89&lt;0</formula>
    </cfRule>
  </conditionalFormatting>
  <conditionalFormatting sqref="J89:J102">
    <cfRule type="expression" dxfId="4197" priority="17">
      <formula>J89&gt;0</formula>
    </cfRule>
    <cfRule type="expression" dxfId="4196" priority="18">
      <formula>J89&lt;0</formula>
    </cfRule>
  </conditionalFormatting>
  <conditionalFormatting sqref="K89:K102">
    <cfRule type="expression" dxfId="4195" priority="15">
      <formula>K89&gt;0</formula>
    </cfRule>
    <cfRule type="expression" dxfId="4194" priority="16">
      <formula>K89&lt;0</formula>
    </cfRule>
  </conditionalFormatting>
  <conditionalFormatting sqref="L89:L102">
    <cfRule type="expression" dxfId="4193" priority="13">
      <formula>L89&gt;0</formula>
    </cfRule>
    <cfRule type="expression" dxfId="4192" priority="14">
      <formula>L89&lt;0</formula>
    </cfRule>
  </conditionalFormatting>
  <conditionalFormatting sqref="F25:F26 F30:F33">
    <cfRule type="expression" dxfId="4191" priority="11">
      <formula>F25&gt;0</formula>
    </cfRule>
    <cfRule type="expression" dxfId="4190" priority="12">
      <formula>F25&lt;0</formula>
    </cfRule>
  </conditionalFormatting>
  <conditionalFormatting sqref="H25:H33">
    <cfRule type="expression" dxfId="4189" priority="9">
      <formula>H25&gt;0</formula>
    </cfRule>
    <cfRule type="expression" dxfId="4188" priority="10">
      <formula>H25&lt;0</formula>
    </cfRule>
  </conditionalFormatting>
  <conditionalFormatting sqref="J54">
    <cfRule type="expression" dxfId="4187" priority="7">
      <formula>J54&gt;0</formula>
    </cfRule>
    <cfRule type="expression" dxfId="4186" priority="8">
      <formula>J54&lt;0</formula>
    </cfRule>
  </conditionalFormatting>
  <conditionalFormatting sqref="F55:F57">
    <cfRule type="expression" dxfId="4185" priority="5">
      <formula>F55&gt;0</formula>
    </cfRule>
    <cfRule type="expression" dxfId="4184" priority="6">
      <formula>F55&lt;0</formula>
    </cfRule>
  </conditionalFormatting>
  <conditionalFormatting sqref="H55:H57">
    <cfRule type="expression" dxfId="4183" priority="3">
      <formula>H55&gt;0</formula>
    </cfRule>
    <cfRule type="expression" dxfId="4182" priority="4">
      <formula>H55&lt;0</formula>
    </cfRule>
  </conditionalFormatting>
  <conditionalFormatting sqref="F27:F29">
    <cfRule type="expression" dxfId="4181" priority="1">
      <formula>F27&gt;0</formula>
    </cfRule>
    <cfRule type="expression" dxfId="418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7" t="s">
        <v>78</v>
      </c>
      <c r="P40" s="887"/>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79" priority="9">
      <formula>F36&gt;0</formula>
    </cfRule>
    <cfRule type="expression" dxfId="4178" priority="10">
      <formula>F36&lt;0</formula>
    </cfRule>
  </conditionalFormatting>
  <conditionalFormatting sqref="F25:F35">
    <cfRule type="expression" dxfId="4177" priority="7">
      <formula>F25&gt;0</formula>
    </cfRule>
    <cfRule type="expression" dxfId="4176" priority="8">
      <formula>F25&lt;0</formula>
    </cfRule>
  </conditionalFormatting>
  <conditionalFormatting sqref="H25:H35">
    <cfRule type="expression" dxfId="4175" priority="5">
      <formula>H25&gt;0</formula>
    </cfRule>
    <cfRule type="expression" dxfId="4174" priority="6">
      <formula>H25&lt;0</formula>
    </cfRule>
  </conditionalFormatting>
  <conditionalFormatting sqref="Q7">
    <cfRule type="expression" dxfId="4173" priority="3">
      <formula>Q7&gt;0</formula>
    </cfRule>
    <cfRule type="expression" dxfId="4172" priority="4">
      <formula>Q7&lt;0</formula>
    </cfRule>
  </conditionalFormatting>
  <conditionalFormatting sqref="Q8">
    <cfRule type="expression" dxfId="4171" priority="1">
      <formula>Q8&gt;0</formula>
    </cfRule>
    <cfRule type="expression" dxfId="417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7" t="s">
        <v>78</v>
      </c>
      <c r="P40" s="887"/>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69" priority="37">
      <formula>F25&gt;0</formula>
    </cfRule>
    <cfRule type="expression" dxfId="4168" priority="38">
      <formula>F25&lt;0</formula>
    </cfRule>
  </conditionalFormatting>
  <conditionalFormatting sqref="Q7">
    <cfRule type="expression" dxfId="4167" priority="35">
      <formula>Q7&gt;0</formula>
    </cfRule>
    <cfRule type="expression" dxfId="4166" priority="36">
      <formula>Q7&lt;0</formula>
    </cfRule>
  </conditionalFormatting>
  <conditionalFormatting sqref="Q8">
    <cfRule type="expression" dxfId="4165" priority="33">
      <formula>Q8&gt;0</formula>
    </cfRule>
    <cfRule type="expression" dxfId="4164" priority="34">
      <formula>Q8&lt;0</formula>
    </cfRule>
  </conditionalFormatting>
  <conditionalFormatting sqref="F44:F46">
    <cfRule type="expression" dxfId="4163" priority="31">
      <formula>F44&gt;0</formula>
    </cfRule>
    <cfRule type="expression" dxfId="4162" priority="32">
      <formula>F44&lt;0</formula>
    </cfRule>
  </conditionalFormatting>
  <conditionalFormatting sqref="H44:H46">
    <cfRule type="expression" dxfId="4161" priority="29">
      <formula>H44&gt;0</formula>
    </cfRule>
    <cfRule type="expression" dxfId="4160" priority="30">
      <formula>H44&lt;0</formula>
    </cfRule>
  </conditionalFormatting>
  <conditionalFormatting sqref="F89:F110">
    <cfRule type="expression" dxfId="4159" priority="27">
      <formula>F89&gt;0</formula>
    </cfRule>
    <cfRule type="expression" dxfId="4158" priority="28">
      <formula>F89&lt;0</formula>
    </cfRule>
  </conditionalFormatting>
  <conditionalFormatting sqref="H89:H110">
    <cfRule type="expression" dxfId="4157" priority="25">
      <formula>H89&gt;0</formula>
    </cfRule>
    <cfRule type="expression" dxfId="4156" priority="26">
      <formula>H89&lt;0</formula>
    </cfRule>
  </conditionalFormatting>
  <conditionalFormatting sqref="Q10">
    <cfRule type="expression" dxfId="4155" priority="23">
      <formula>Q10&gt;0</formula>
    </cfRule>
    <cfRule type="expression" dxfId="4154" priority="24">
      <formula>Q10&lt;0</formula>
    </cfRule>
  </conditionalFormatting>
  <conditionalFormatting sqref="J25:J38">
    <cfRule type="expression" dxfId="4153" priority="21">
      <formula>J25&gt;0</formula>
    </cfRule>
    <cfRule type="expression" dxfId="4152" priority="22">
      <formula>J25&lt;0</formula>
    </cfRule>
  </conditionalFormatting>
  <conditionalFormatting sqref="K25:K38">
    <cfRule type="expression" dxfId="4151" priority="19">
      <formula>K25&gt;0</formula>
    </cfRule>
    <cfRule type="expression" dxfId="4150" priority="20">
      <formula>K25&lt;0</formula>
    </cfRule>
  </conditionalFormatting>
  <conditionalFormatting sqref="L25:L38">
    <cfRule type="expression" dxfId="4149" priority="17">
      <formula>L25&gt;0</formula>
    </cfRule>
    <cfRule type="expression" dxfId="4148" priority="18">
      <formula>L25&lt;0</formula>
    </cfRule>
  </conditionalFormatting>
  <conditionalFormatting sqref="J40">
    <cfRule type="expression" dxfId="4147" priority="15">
      <formula>J40&gt;0</formula>
    </cfRule>
    <cfRule type="expression" dxfId="4146" priority="16">
      <formula>J40&lt;0</formula>
    </cfRule>
  </conditionalFormatting>
  <conditionalFormatting sqref="L39">
    <cfRule type="expression" dxfId="4145" priority="11">
      <formula>L39&gt;0</formula>
    </cfRule>
    <cfRule type="expression" dxfId="4144" priority="12">
      <formula>L39&lt;0</formula>
    </cfRule>
  </conditionalFormatting>
  <conditionalFormatting sqref="F39">
    <cfRule type="expression" dxfId="4143" priority="9">
      <formula>F39&gt;0</formula>
    </cfRule>
    <cfRule type="expression" dxfId="4142" priority="10">
      <formula>F39&lt;0</formula>
    </cfRule>
  </conditionalFormatting>
  <conditionalFormatting sqref="H39">
    <cfRule type="expression" dxfId="4141" priority="7">
      <formula>H39&gt;0</formula>
    </cfRule>
    <cfRule type="expression" dxfId="4140" priority="8">
      <formula>H39&lt;0</formula>
    </cfRule>
  </conditionalFormatting>
  <conditionalFormatting sqref="J41">
    <cfRule type="expression" dxfId="4139" priority="5">
      <formula>J41&gt;0</formula>
    </cfRule>
    <cfRule type="expression" dxfId="4138" priority="6">
      <formula>J41&lt;0</formula>
    </cfRule>
  </conditionalFormatting>
  <conditionalFormatting sqref="J43">
    <cfRule type="expression" dxfId="4137" priority="3">
      <formula>J43&gt;0</formula>
    </cfRule>
    <cfRule type="expression" dxfId="4136" priority="4">
      <formula>J43&lt;0</formula>
    </cfRule>
  </conditionalFormatting>
  <conditionalFormatting sqref="J44">
    <cfRule type="expression" dxfId="4135" priority="1">
      <formula>J44&gt;0</formula>
    </cfRule>
    <cfRule type="expression" dxfId="413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7" t="s">
        <v>78</v>
      </c>
      <c r="Q39" s="887"/>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33" priority="31">
      <formula>F29&gt;0</formula>
    </cfRule>
    <cfRule type="expression" dxfId="4132" priority="32">
      <formula>F29&lt;0</formula>
    </cfRule>
  </conditionalFormatting>
  <conditionalFormatting sqref="F29 F31:F35">
    <cfRule type="expression" dxfId="4131" priority="33">
      <formula>F29&gt;0</formula>
    </cfRule>
    <cfRule type="expression" dxfId="4130" priority="34">
      <formula>F29&lt;0</formula>
    </cfRule>
  </conditionalFormatting>
  <conditionalFormatting sqref="H29 H31:H35">
    <cfRule type="expression" dxfId="4129" priority="29">
      <formula>H29&gt;0</formula>
    </cfRule>
    <cfRule type="expression" dxfId="4128" priority="30">
      <formula>H29&lt;0</formula>
    </cfRule>
  </conditionalFormatting>
  <conditionalFormatting sqref="F21:F28">
    <cfRule type="expression" dxfId="4127" priority="27">
      <formula>F21&gt;0</formula>
    </cfRule>
    <cfRule type="expression" dxfId="4126" priority="28">
      <formula>F21&lt;0</formula>
    </cfRule>
  </conditionalFormatting>
  <conditionalFormatting sqref="H21:H28">
    <cfRule type="expression" dxfId="4125" priority="25">
      <formula>H21&gt;0</formula>
    </cfRule>
    <cfRule type="expression" dxfId="4124" priority="26">
      <formula>H21&lt;0</formula>
    </cfRule>
  </conditionalFormatting>
  <conditionalFormatting sqref="Q8">
    <cfRule type="expression" dxfId="4123" priority="21">
      <formula>Q8&gt;0</formula>
    </cfRule>
    <cfRule type="expression" dxfId="4122" priority="22">
      <formula>Q8&lt;0</formula>
    </cfRule>
  </conditionalFormatting>
  <conditionalFormatting sqref="Q7">
    <cfRule type="expression" dxfId="4121" priority="23">
      <formula>Q7&gt;0</formula>
    </cfRule>
    <cfRule type="expression" dxfId="4120" priority="24">
      <formula>Q7&lt;0</formula>
    </cfRule>
  </conditionalFormatting>
  <conditionalFormatting sqref="F30">
    <cfRule type="expression" dxfId="4119" priority="19">
      <formula>F30&gt;0</formula>
    </cfRule>
    <cfRule type="expression" dxfId="4118" priority="20">
      <formula>F30&lt;0</formula>
    </cfRule>
  </conditionalFormatting>
  <conditionalFormatting sqref="H30">
    <cfRule type="expression" dxfId="4117" priority="17">
      <formula>H30&gt;0</formula>
    </cfRule>
    <cfRule type="expression" dxfId="4116" priority="18">
      <formula>H30&lt;0</formula>
    </cfRule>
  </conditionalFormatting>
  <conditionalFormatting sqref="F68 F70:F74">
    <cfRule type="expression" dxfId="4115" priority="13">
      <formula>F68&gt;0</formula>
    </cfRule>
    <cfRule type="expression" dxfId="4114" priority="14">
      <formula>F68&lt;0</formula>
    </cfRule>
  </conditionalFormatting>
  <conditionalFormatting sqref="F68 F70:F74">
    <cfRule type="expression" dxfId="4113" priority="15">
      <formula>F68&gt;0</formula>
    </cfRule>
    <cfRule type="expression" dxfId="4112" priority="16">
      <formula>F68&lt;0</formula>
    </cfRule>
  </conditionalFormatting>
  <conditionalFormatting sqref="H68 H70:H74">
    <cfRule type="expression" dxfId="4111" priority="11">
      <formula>H68&gt;0</formula>
    </cfRule>
    <cfRule type="expression" dxfId="4110" priority="12">
      <formula>H68&lt;0</formula>
    </cfRule>
  </conditionalFormatting>
  <conditionalFormatting sqref="F60:F67">
    <cfRule type="expression" dxfId="4109" priority="9">
      <formula>F60&gt;0</formula>
    </cfRule>
    <cfRule type="expression" dxfId="4108" priority="10">
      <formula>F60&lt;0</formula>
    </cfRule>
  </conditionalFormatting>
  <conditionalFormatting sqref="H60:H67">
    <cfRule type="expression" dxfId="4107" priority="7">
      <formula>H60&gt;0</formula>
    </cfRule>
    <cfRule type="expression" dxfId="4106" priority="8">
      <formula>H60&lt;0</formula>
    </cfRule>
  </conditionalFormatting>
  <conditionalFormatting sqref="F69">
    <cfRule type="expression" dxfId="4105" priority="5">
      <formula>F69&gt;0</formula>
    </cfRule>
    <cfRule type="expression" dxfId="4104" priority="6">
      <formula>F69&lt;0</formula>
    </cfRule>
  </conditionalFormatting>
  <conditionalFormatting sqref="H69">
    <cfRule type="expression" dxfId="4103" priority="3">
      <formula>H69&gt;0</formula>
    </cfRule>
    <cfRule type="expression" dxfId="4102" priority="4">
      <formula>H69&lt;0</formula>
    </cfRule>
  </conditionalFormatting>
  <conditionalFormatting sqref="Q10">
    <cfRule type="expression" dxfId="4101" priority="1">
      <formula>Q10&gt;0</formula>
    </cfRule>
    <cfRule type="expression" dxfId="410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7" t="s">
        <v>78</v>
      </c>
      <c r="P15" s="887"/>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99" priority="75">
      <formula>F32&gt;0</formula>
    </cfRule>
    <cfRule type="expression" dxfId="4098" priority="76">
      <formula>F32&lt;0</formula>
    </cfRule>
  </conditionalFormatting>
  <conditionalFormatting sqref="Q7">
    <cfRule type="expression" dxfId="4097" priority="73">
      <formula>Q7&gt;0</formula>
    </cfRule>
    <cfRule type="expression" dxfId="4096" priority="74">
      <formula>Q7&lt;0</formula>
    </cfRule>
  </conditionalFormatting>
  <conditionalFormatting sqref="Q8">
    <cfRule type="expression" dxfId="4095" priority="71">
      <formula>Q8&gt;0</formula>
    </cfRule>
    <cfRule type="expression" dxfId="409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93" priority="63">
      <formula>M58&gt;0</formula>
    </cfRule>
    <cfRule type="expression" dxfId="4092" priority="64">
      <formula>M58&lt;0</formula>
    </cfRule>
  </conditionalFormatting>
  <conditionalFormatting sqref="Q10">
    <cfRule type="expression" dxfId="4091" priority="61">
      <formula>Q10&gt;0</formula>
    </cfRule>
    <cfRule type="expression" dxfId="4090" priority="62">
      <formula>Q10&lt;0</formula>
    </cfRule>
  </conditionalFormatting>
  <conditionalFormatting sqref="F29:F31">
    <cfRule type="expression" dxfId="4089" priority="59">
      <formula>F29&gt;0</formula>
    </cfRule>
    <cfRule type="expression" dxfId="4088" priority="60">
      <formula>F29&lt;0</formula>
    </cfRule>
  </conditionalFormatting>
  <conditionalFormatting sqref="H29:H31">
    <cfRule type="expression" dxfId="4087" priority="57">
      <formula>H29&gt;0</formula>
    </cfRule>
    <cfRule type="expression" dxfId="4086" priority="58">
      <formula>H29&lt;0</formula>
    </cfRule>
  </conditionalFormatting>
  <conditionalFormatting sqref="F83:F94">
    <cfRule type="expression" dxfId="4085" priority="55">
      <formula>F83&gt;0</formula>
    </cfRule>
    <cfRule type="expression" dxfId="4084" priority="56">
      <formula>F83&lt;0</formula>
    </cfRule>
  </conditionalFormatting>
  <conditionalFormatting sqref="H83:H94">
    <cfRule type="expression" dxfId="4083" priority="53">
      <formula>H83&gt;0</formula>
    </cfRule>
    <cfRule type="expression" dxfId="4082" priority="54">
      <formula>H83&lt;0</formula>
    </cfRule>
  </conditionalFormatting>
  <conditionalFormatting sqref="J41">
    <cfRule type="expression" dxfId="4081" priority="51">
      <formula>J41&gt;0</formula>
    </cfRule>
    <cfRule type="expression" dxfId="4080" priority="52">
      <formula>J41&lt;0</formula>
    </cfRule>
  </conditionalFormatting>
  <conditionalFormatting sqref="J39:J47">
    <cfRule type="expression" dxfId="4079" priority="49">
      <formula>J39&gt;0</formula>
    </cfRule>
    <cfRule type="expression" dxfId="4078" priority="50">
      <formula>J39&lt;0</formula>
    </cfRule>
  </conditionalFormatting>
  <conditionalFormatting sqref="F48:F51 H48:H51">
    <cfRule type="expression" dxfId="4077" priority="47">
      <formula>F48&gt;0</formula>
    </cfRule>
    <cfRule type="expression" dxfId="4076" priority="48">
      <formula>F48&lt;0</formula>
    </cfRule>
  </conditionalFormatting>
  <conditionalFormatting sqref="J48:J57">
    <cfRule type="expression" dxfId="4075" priority="45">
      <formula>J48&gt;0</formula>
    </cfRule>
    <cfRule type="expression" dxfId="4074" priority="46">
      <formula>J48&lt;0</formula>
    </cfRule>
  </conditionalFormatting>
  <conditionalFormatting sqref="K45:K52">
    <cfRule type="expression" dxfId="4073" priority="43">
      <formula>K45&gt;0</formula>
    </cfRule>
    <cfRule type="expression" dxfId="4072" priority="44">
      <formula>K45&lt;0</formula>
    </cfRule>
  </conditionalFormatting>
  <conditionalFormatting sqref="K45:K52">
    <cfRule type="expression" dxfId="4071" priority="41">
      <formula>K45&gt;0</formula>
    </cfRule>
    <cfRule type="expression" dxfId="4070" priority="42">
      <formula>K45&lt;0</formula>
    </cfRule>
  </conditionalFormatting>
  <conditionalFormatting sqref="F102:F118 H102:H118 H120:H128 F120:F128">
    <cfRule type="expression" dxfId="4069" priority="37">
      <formula>F102&gt;0</formula>
    </cfRule>
    <cfRule type="expression" dxfId="4068" priority="38">
      <formula>F102&lt;0</formula>
    </cfRule>
  </conditionalFormatting>
  <conditionalFormatting sqref="F96:F101">
    <cfRule type="expression" dxfId="4067" priority="35">
      <formula>F96&gt;0</formula>
    </cfRule>
    <cfRule type="expression" dxfId="4066" priority="36">
      <formula>F96&lt;0</formula>
    </cfRule>
  </conditionalFormatting>
  <conditionalFormatting sqref="H96:H101">
    <cfRule type="expression" dxfId="4065" priority="33">
      <formula>H96&gt;0</formula>
    </cfRule>
    <cfRule type="expression" dxfId="4064" priority="34">
      <formula>H96&lt;0</formula>
    </cfRule>
  </conditionalFormatting>
  <conditionalFormatting sqref="J112">
    <cfRule type="expression" dxfId="4063" priority="31">
      <formula>J112&gt;0</formula>
    </cfRule>
    <cfRule type="expression" dxfId="4062" priority="32">
      <formula>J112&lt;0</formula>
    </cfRule>
  </conditionalFormatting>
  <conditionalFormatting sqref="J110:J118 J120">
    <cfRule type="expression" dxfId="4061" priority="29">
      <formula>J110&gt;0</formula>
    </cfRule>
    <cfRule type="expression" dxfId="4060" priority="30">
      <formula>J110&lt;0</formula>
    </cfRule>
  </conditionalFormatting>
  <conditionalFormatting sqref="F119 H119">
    <cfRule type="expression" dxfId="4059" priority="27">
      <formula>F119&gt;0</formula>
    </cfRule>
    <cfRule type="expression" dxfId="4058" priority="28">
      <formula>F119&lt;0</formula>
    </cfRule>
  </conditionalFormatting>
  <conditionalFormatting sqref="J119">
    <cfRule type="expression" dxfId="4057" priority="25">
      <formula>J119&gt;0</formula>
    </cfRule>
    <cfRule type="expression" dxfId="4056" priority="26">
      <formula>J119&lt;0</formula>
    </cfRule>
  </conditionalFormatting>
  <conditionalFormatting sqref="K112:K123">
    <cfRule type="expression" dxfId="4055" priority="23">
      <formula>K112&gt;0</formula>
    </cfRule>
    <cfRule type="expression" dxfId="4054" priority="24">
      <formula>K112&lt;0</formula>
    </cfRule>
  </conditionalFormatting>
  <conditionalFormatting sqref="K110:K123">
    <cfRule type="expression" dxfId="4053" priority="21">
      <formula>K110&gt;0</formula>
    </cfRule>
    <cfRule type="expression" dxfId="4052" priority="22">
      <formula>K110&lt;0</formula>
    </cfRule>
  </conditionalFormatting>
  <conditionalFormatting sqref="J121">
    <cfRule type="expression" dxfId="4051" priority="19">
      <formula>J121&gt;0</formula>
    </cfRule>
    <cfRule type="expression" dxfId="4050" priority="20">
      <formula>J121&lt;0</formula>
    </cfRule>
  </conditionalFormatting>
  <conditionalFormatting sqref="F25:F28">
    <cfRule type="expression" dxfId="4049" priority="17">
      <formula>F25&gt;0</formula>
    </cfRule>
    <cfRule type="expression" dxfId="4048" priority="18">
      <formula>F25&lt;0</formula>
    </cfRule>
  </conditionalFormatting>
  <conditionalFormatting sqref="H25:H28">
    <cfRule type="expression" dxfId="4047" priority="15">
      <formula>H25&gt;0</formula>
    </cfRule>
    <cfRule type="expression" dxfId="4046" priority="16">
      <formula>H25&lt;0</formula>
    </cfRule>
  </conditionalFormatting>
  <conditionalFormatting sqref="J27:J29">
    <cfRule type="expression" dxfId="4045" priority="13">
      <formula>J27&gt;0</formula>
    </cfRule>
    <cfRule type="expression" dxfId="4044" priority="14">
      <formula>J27&lt;0</formula>
    </cfRule>
  </conditionalFormatting>
  <conditionalFormatting sqref="J30:J31">
    <cfRule type="expression" dxfId="4043" priority="11">
      <formula>J30&gt;0</formula>
    </cfRule>
    <cfRule type="expression" dxfId="4042" priority="12">
      <formula>J30&lt;0</formula>
    </cfRule>
  </conditionalFormatting>
  <conditionalFormatting sqref="J33">
    <cfRule type="expression" dxfId="4041" priority="9">
      <formula>J33&gt;0</formula>
    </cfRule>
    <cfRule type="expression" dxfId="4040" priority="10">
      <formula>J33&lt;0</formula>
    </cfRule>
  </conditionalFormatting>
  <conditionalFormatting sqref="J34">
    <cfRule type="expression" dxfId="4039" priority="7">
      <formula>J34&gt;0</formula>
    </cfRule>
    <cfRule type="expression" dxfId="4038" priority="8">
      <formula>J34&lt;0</formula>
    </cfRule>
  </conditionalFormatting>
  <conditionalFormatting sqref="J35:J43">
    <cfRule type="expression" dxfId="4037" priority="5">
      <formula>J35&gt;0</formula>
    </cfRule>
    <cfRule type="expression" dxfId="403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35" priority="1">
      <formula>Q9&gt;0</formula>
    </cfRule>
    <cfRule type="expression" dxfId="403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33" priority="27">
      <formula>F27&gt;0</formula>
    </cfRule>
    <cfRule type="expression" dxfId="4032" priority="28">
      <formula>F27&lt;0</formula>
    </cfRule>
  </conditionalFormatting>
  <conditionalFormatting sqref="Q8">
    <cfRule type="expression" dxfId="4031" priority="15">
      <formula>Q8&gt;0</formula>
    </cfRule>
    <cfRule type="expression" dxfId="4030" priority="16">
      <formula>Q8&lt;0</formula>
    </cfRule>
  </conditionalFormatting>
  <conditionalFormatting sqref="Q7">
    <cfRule type="expression" dxfId="4029" priority="17">
      <formula>Q7&gt;0</formula>
    </cfRule>
    <cfRule type="expression" dxfId="4028" priority="18">
      <formula>Q7&lt;0</formula>
    </cfRule>
  </conditionalFormatting>
  <conditionalFormatting sqref="F37:F38">
    <cfRule type="expression" dxfId="4027" priority="13">
      <formula>F37&gt;0</formula>
    </cfRule>
    <cfRule type="expression" dxfId="4026" priority="14">
      <formula>F37&lt;0</formula>
    </cfRule>
  </conditionalFormatting>
  <conditionalFormatting sqref="H37:H38">
    <cfRule type="expression" dxfId="4025" priority="11">
      <formula>H37&gt;0</formula>
    </cfRule>
    <cfRule type="expression" dxfId="4024" priority="12">
      <formula>H37&lt;0</formula>
    </cfRule>
  </conditionalFormatting>
  <conditionalFormatting sqref="F23:F26 H23:H26">
    <cfRule type="expression" dxfId="4023" priority="9">
      <formula>F23&gt;0</formula>
    </cfRule>
    <cfRule type="expression" dxfId="4022" priority="10">
      <formula>F23&lt;0</formula>
    </cfRule>
  </conditionalFormatting>
  <conditionalFormatting sqref="Q10">
    <cfRule type="expression" dxfId="4021" priority="3">
      <formula>Q10&gt;0</formula>
    </cfRule>
    <cfRule type="expression" dxfId="4020" priority="4">
      <formula>Q10&lt;0</formula>
    </cfRule>
  </conditionalFormatting>
  <conditionalFormatting sqref="F22 H22">
    <cfRule type="expression" dxfId="4019" priority="1">
      <formula>F22&gt;0</formula>
    </cfRule>
    <cfRule type="expression" dxfId="4018" priority="2">
      <formula>F22&lt;0</formula>
    </cfRule>
  </conditionalFormatting>
  <conditionalFormatting sqref="M41">
    <cfRule type="expression" dxfId="4017" priority="5">
      <formula>M41&gt;0</formula>
    </cfRule>
    <cfRule type="expression" dxfId="401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7" t="s">
        <v>78</v>
      </c>
      <c r="P40" s="887"/>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015" priority="29">
      <formula>F25&gt;0</formula>
    </cfRule>
    <cfRule type="expression" dxfId="4014" priority="30">
      <formula>F25&lt;0</formula>
    </cfRule>
  </conditionalFormatting>
  <conditionalFormatting sqref="Q7">
    <cfRule type="expression" dxfId="4013" priority="27">
      <formula>Q7&gt;0</formula>
    </cfRule>
    <cfRule type="expression" dxfId="4012" priority="28">
      <formula>Q7&lt;0</formula>
    </cfRule>
  </conditionalFormatting>
  <conditionalFormatting sqref="Q8">
    <cfRule type="expression" dxfId="4011" priority="25">
      <formula>Q8&gt;0</formula>
    </cfRule>
    <cfRule type="expression" dxfId="4010" priority="26">
      <formula>Q8&lt;0</formula>
    </cfRule>
  </conditionalFormatting>
  <conditionalFormatting sqref="Q10">
    <cfRule type="expression" dxfId="4009" priority="13">
      <formula>Q10&gt;0</formula>
    </cfRule>
    <cfRule type="expression" dxfId="4008" priority="14">
      <formula>Q10&lt;0</formula>
    </cfRule>
  </conditionalFormatting>
  <conditionalFormatting sqref="M46">
    <cfRule type="expression" dxfId="4007" priority="11">
      <formula>M46&gt;0</formula>
    </cfRule>
    <cfRule type="expression" dxfId="4006" priority="12">
      <formula>M46&lt;0</formula>
    </cfRule>
  </conditionalFormatting>
  <conditionalFormatting sqref="F80:F88 H80:H88">
    <cfRule type="expression" dxfId="4005" priority="9">
      <formula>F80&gt;0</formula>
    </cfRule>
    <cfRule type="expression" dxfId="4004" priority="10">
      <formula>F80&lt;0</formula>
    </cfRule>
  </conditionalFormatting>
  <conditionalFormatting sqref="F75:F79">
    <cfRule type="expression" dxfId="4003" priority="7">
      <formula>F75&gt;0</formula>
    </cfRule>
    <cfRule type="expression" dxfId="4002" priority="8">
      <formula>F75&lt;0</formula>
    </cfRule>
  </conditionalFormatting>
  <conditionalFormatting sqref="H75:H79">
    <cfRule type="expression" dxfId="4001" priority="5">
      <formula>H75&gt;0</formula>
    </cfRule>
    <cfRule type="expression" dxfId="4000" priority="6">
      <formula>H75&lt;0</formula>
    </cfRule>
  </conditionalFormatting>
  <conditionalFormatting sqref="F71:F74">
    <cfRule type="expression" dxfId="3999" priority="3">
      <formula>F71&gt;0</formula>
    </cfRule>
    <cfRule type="expression" dxfId="3998" priority="4">
      <formula>F71&lt;0</formula>
    </cfRule>
  </conditionalFormatting>
  <conditionalFormatting sqref="H71:H74">
    <cfRule type="expression" dxfId="3997" priority="1">
      <formula>H71&gt;0</formula>
    </cfRule>
    <cfRule type="expression" dxfId="399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7" t="s">
        <v>78</v>
      </c>
      <c r="P40" s="887"/>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95" priority="21">
      <formula>F47&gt;0</formula>
    </cfRule>
    <cfRule type="expression" dxfId="3994" priority="22">
      <formula>F47&lt;0</formula>
    </cfRule>
  </conditionalFormatting>
  <conditionalFormatting sqref="Q7">
    <cfRule type="expression" dxfId="3993" priority="19">
      <formula>Q7&gt;0</formula>
    </cfRule>
    <cfRule type="expression" dxfId="3992" priority="20">
      <formula>Q7&lt;0</formula>
    </cfRule>
  </conditionalFormatting>
  <conditionalFormatting sqref="Q8">
    <cfRule type="expression" dxfId="3991" priority="17">
      <formula>Q8&gt;0</formula>
    </cfRule>
    <cfRule type="expression" dxfId="3990" priority="18">
      <formula>Q8&lt;0</formula>
    </cfRule>
  </conditionalFormatting>
  <conditionalFormatting sqref="F25:F46">
    <cfRule type="expression" dxfId="3989" priority="15">
      <formula>F25&gt;0</formula>
    </cfRule>
    <cfRule type="expression" dxfId="3988" priority="16">
      <formula>F25&lt;0</formula>
    </cfRule>
  </conditionalFormatting>
  <conditionalFormatting sqref="H25:H46">
    <cfRule type="expression" dxfId="3987" priority="13">
      <formula>H25&gt;0</formula>
    </cfRule>
    <cfRule type="expression" dxfId="3986" priority="14">
      <formula>H25&lt;0</formula>
    </cfRule>
  </conditionalFormatting>
  <conditionalFormatting sqref="F89:F110">
    <cfRule type="expression" dxfId="3985" priority="11">
      <formula>F89&gt;0</formula>
    </cfRule>
    <cfRule type="expression" dxfId="3984" priority="12">
      <formula>F89&lt;0</formula>
    </cfRule>
  </conditionalFormatting>
  <conditionalFormatting sqref="H89:H110">
    <cfRule type="expression" dxfId="3983" priority="9">
      <formula>H89&gt;0</formula>
    </cfRule>
    <cfRule type="expression" dxfId="3982" priority="10">
      <formula>H89&lt;0</formula>
    </cfRule>
  </conditionalFormatting>
  <conditionalFormatting sqref="Q10">
    <cfRule type="expression" dxfId="3981" priority="7">
      <formula>Q10&gt;0</formula>
    </cfRule>
    <cfRule type="expression" dxfId="3980" priority="8">
      <formula>Q10&lt;0</formula>
    </cfRule>
  </conditionalFormatting>
  <conditionalFormatting sqref="J25:J38">
    <cfRule type="expression" dxfId="3979" priority="5">
      <formula>J25&gt;0</formula>
    </cfRule>
    <cfRule type="expression" dxfId="3978" priority="6">
      <formula>J25&lt;0</formula>
    </cfRule>
  </conditionalFormatting>
  <conditionalFormatting sqref="K25:K38">
    <cfRule type="expression" dxfId="3977" priority="3">
      <formula>K25&gt;0</formula>
    </cfRule>
    <cfRule type="expression" dxfId="3976" priority="4">
      <formula>K25&lt;0</formula>
    </cfRule>
  </conditionalFormatting>
  <conditionalFormatting sqref="L25:L38">
    <cfRule type="expression" dxfId="3975" priority="1">
      <formula>L25&gt;0</formula>
    </cfRule>
    <cfRule type="expression" dxfId="39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7" t="s">
        <v>78</v>
      </c>
      <c r="P40" s="887"/>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73" priority="23">
      <formula>F34&gt;0</formula>
    </cfRule>
    <cfRule type="expression" dxfId="3972" priority="24">
      <formula>F34&lt;0</formula>
    </cfRule>
  </conditionalFormatting>
  <conditionalFormatting sqref="Q7">
    <cfRule type="expression" dxfId="3971" priority="21">
      <formula>Q7&gt;0</formula>
    </cfRule>
    <cfRule type="expression" dxfId="3970" priority="22">
      <formula>Q7&lt;0</formula>
    </cfRule>
  </conditionalFormatting>
  <conditionalFormatting sqref="Q8">
    <cfRule type="expression" dxfId="3969" priority="19">
      <formula>Q8&gt;0</formula>
    </cfRule>
    <cfRule type="expression" dxfId="3968" priority="20">
      <formula>Q8&lt;0</formula>
    </cfRule>
  </conditionalFormatting>
  <conditionalFormatting sqref="F25:F33">
    <cfRule type="expression" dxfId="3967" priority="17">
      <formula>F25&gt;0</formula>
    </cfRule>
    <cfRule type="expression" dxfId="3966" priority="18">
      <formula>F25&lt;0</formula>
    </cfRule>
  </conditionalFormatting>
  <conditionalFormatting sqref="H25:H33">
    <cfRule type="expression" dxfId="3965" priority="15">
      <formula>H25&gt;0</formula>
    </cfRule>
    <cfRule type="expression" dxfId="3964" priority="16">
      <formula>H25&lt;0</formula>
    </cfRule>
  </conditionalFormatting>
  <conditionalFormatting sqref="M46">
    <cfRule type="expression" dxfId="3963" priority="13">
      <formula>M46&gt;0</formula>
    </cfRule>
    <cfRule type="expression" dxfId="3962" priority="14">
      <formula>M46&lt;0</formula>
    </cfRule>
  </conditionalFormatting>
  <conditionalFormatting sqref="F79:F87 H79:H87">
    <cfRule type="expression" dxfId="3961" priority="11">
      <formula>F79&gt;0</formula>
    </cfRule>
    <cfRule type="expression" dxfId="3960" priority="12">
      <formula>F79&lt;0</formula>
    </cfRule>
  </conditionalFormatting>
  <conditionalFormatting sqref="F70:F78">
    <cfRule type="expression" dxfId="3959" priority="9">
      <formula>F70&gt;0</formula>
    </cfRule>
    <cfRule type="expression" dxfId="3958" priority="10">
      <formula>F70&lt;0</formula>
    </cfRule>
  </conditionalFormatting>
  <conditionalFormatting sqref="H70:H78">
    <cfRule type="expression" dxfId="3957" priority="7">
      <formula>H70&gt;0</formula>
    </cfRule>
    <cfRule type="expression" dxfId="3956" priority="8">
      <formula>H70&lt;0</formula>
    </cfRule>
  </conditionalFormatting>
  <conditionalFormatting sqref="J27:K27 J30:K30 J33:K33 J36:K36 J39:K39 J42:K42">
    <cfRule type="expression" dxfId="3955" priority="5">
      <formula>J27&gt;0</formula>
    </cfRule>
    <cfRule type="expression" dxfId="3954" priority="6">
      <formula>J27&lt;0</formula>
    </cfRule>
  </conditionalFormatting>
  <conditionalFormatting sqref="J28:K29 J31:K32 J34:K35 J37:K38 J40:K41">
    <cfRule type="expression" dxfId="3953" priority="3">
      <formula>J28&gt;0</formula>
    </cfRule>
    <cfRule type="expression" dxfId="3952" priority="4">
      <formula>J28&lt;0</formula>
    </cfRule>
  </conditionalFormatting>
  <conditionalFormatting sqref="L27:L42">
    <cfRule type="expression" dxfId="3951" priority="1">
      <formula>L27&gt;0</formula>
    </cfRule>
    <cfRule type="expression" dxfId="395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7" t="s">
        <v>78</v>
      </c>
      <c r="P40" s="887"/>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49" priority="9">
      <formula>F57&gt;0</formula>
    </cfRule>
    <cfRule type="expression" dxfId="3948" priority="10">
      <formula>F57&lt;0</formula>
    </cfRule>
  </conditionalFormatting>
  <conditionalFormatting sqref="Q7">
    <cfRule type="expression" dxfId="3947" priority="7">
      <formula>Q7&gt;0</formula>
    </cfRule>
    <cfRule type="expression" dxfId="3946" priority="8">
      <formula>Q7&lt;0</formula>
    </cfRule>
  </conditionalFormatting>
  <conditionalFormatting sqref="Q8">
    <cfRule type="expression" dxfId="3945" priority="5">
      <formula>Q8&gt;0</formula>
    </cfRule>
    <cfRule type="expression" dxfId="3944" priority="6">
      <formula>Q8&lt;0</formula>
    </cfRule>
  </conditionalFormatting>
  <conditionalFormatting sqref="F25:F56">
    <cfRule type="expression" dxfId="3943" priority="3">
      <formula>F25&gt;0</formula>
    </cfRule>
    <cfRule type="expression" dxfId="3942" priority="4">
      <formula>F25&lt;0</formula>
    </cfRule>
  </conditionalFormatting>
  <conditionalFormatting sqref="H25:H56">
    <cfRule type="expression" dxfId="3941" priority="1">
      <formula>H25&gt;0</formula>
    </cfRule>
    <cfRule type="expression" dxfId="394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20" activePane="bottomLeft" state="frozen"/>
      <selection activeCell="A2" sqref="A2"/>
      <selection pane="bottomLeft" activeCell="J42" sqref="J42:J4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70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116.00214285714286</v>
      </c>
      <c r="T3" s="1"/>
    </row>
    <row r="4" spans="1:21" x14ac:dyDescent="0.25">
      <c r="B4" s="398">
        <v>43648</v>
      </c>
      <c r="C4" s="4">
        <v>20</v>
      </c>
      <c r="D4" s="3">
        <v>123</v>
      </c>
      <c r="E4" s="3">
        <v>0</v>
      </c>
      <c r="F4" s="3">
        <f>C4*D4+E4</f>
        <v>2460</v>
      </c>
      <c r="G4" s="69"/>
      <c r="H4" s="158"/>
      <c r="I4" s="3"/>
      <c r="J4" s="3"/>
      <c r="K4" s="3"/>
      <c r="L4" s="69">
        <v>43864</v>
      </c>
      <c r="M4" s="43">
        <v>6.5</v>
      </c>
      <c r="O4" s="11" t="s">
        <v>66</v>
      </c>
      <c r="Q4" s="53">
        <v>99.75</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6982.5</v>
      </c>
      <c r="U5" s="396" t="s">
        <v>929</v>
      </c>
    </row>
    <row r="6" spans="1:21" x14ac:dyDescent="0.25">
      <c r="B6" s="884">
        <v>43886</v>
      </c>
      <c r="C6" s="4">
        <v>20</v>
      </c>
      <c r="D6" s="3">
        <v>109</v>
      </c>
      <c r="E6" s="3">
        <v>0</v>
      </c>
      <c r="F6" s="3">
        <f>C6*D6+E6</f>
        <v>2180</v>
      </c>
      <c r="G6" s="69"/>
      <c r="H6" s="158"/>
      <c r="I6" s="3"/>
      <c r="J6" s="3"/>
      <c r="K6" s="3"/>
      <c r="L6" s="69"/>
      <c r="M6" s="3"/>
      <c r="O6" s="11" t="s">
        <v>64</v>
      </c>
      <c r="Q6" s="2">
        <f>Q3*Q2</f>
        <v>8120.15</v>
      </c>
    </row>
    <row r="7" spans="1:21" x14ac:dyDescent="0.25">
      <c r="B7" s="398"/>
      <c r="C7" s="4"/>
      <c r="D7" s="3"/>
      <c r="E7" s="3"/>
      <c r="F7" s="3"/>
      <c r="G7" s="69"/>
      <c r="H7" s="158"/>
      <c r="I7" s="3"/>
      <c r="J7" s="3"/>
      <c r="K7" s="3"/>
      <c r="L7" s="4"/>
      <c r="M7" s="4"/>
      <c r="O7" s="11" t="s">
        <v>175</v>
      </c>
      <c r="Q7" s="2">
        <f>Q10+Q8</f>
        <v>1264.0499999999829</v>
      </c>
      <c r="R7">
        <v>50</v>
      </c>
      <c r="T7" s="1">
        <v>43221</v>
      </c>
      <c r="U7" s="727" t="s">
        <v>967</v>
      </c>
    </row>
    <row r="8" spans="1:21" x14ac:dyDescent="0.25">
      <c r="B8" s="398"/>
      <c r="C8" s="4"/>
      <c r="D8" s="3"/>
      <c r="E8" s="3"/>
      <c r="F8" s="3"/>
      <c r="G8" s="69"/>
      <c r="H8" s="158"/>
      <c r="I8" s="3"/>
      <c r="J8" s="3"/>
      <c r="K8" s="3"/>
      <c r="L8" s="4"/>
      <c r="M8" s="4"/>
      <c r="O8" s="11" t="s">
        <v>177</v>
      </c>
      <c r="P8" s="33"/>
      <c r="Q8" s="2">
        <f>K29+M29-F29+Q2*Q4</f>
        <v>-1137.6499999999996</v>
      </c>
      <c r="U8" t="s">
        <v>968</v>
      </c>
    </row>
    <row r="9" spans="1:21" x14ac:dyDescent="0.25">
      <c r="B9" s="398"/>
      <c r="C9" s="4"/>
      <c r="D9" s="3"/>
      <c r="E9" s="3"/>
      <c r="F9" s="3"/>
      <c r="G9" s="69"/>
      <c r="H9" s="158"/>
      <c r="I9" s="3"/>
      <c r="J9" s="3"/>
      <c r="K9" s="3"/>
      <c r="L9" s="4"/>
      <c r="M9" s="4"/>
      <c r="O9" s="11" t="s">
        <v>202</v>
      </c>
      <c r="Q9" s="131">
        <f>IF(Q2=0, 0, Q8/Q6)</f>
        <v>-0.14010209171012847</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5.2130325814536346E-3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11.571925754060326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109.72500000000001</v>
      </c>
    </row>
    <row r="20" spans="1:21" x14ac:dyDescent="0.25">
      <c r="B20" s="398"/>
      <c r="C20" s="4"/>
      <c r="D20" s="3"/>
      <c r="E20" s="3"/>
      <c r="F20" s="3"/>
      <c r="G20" s="69"/>
      <c r="H20" s="158"/>
      <c r="I20" s="3"/>
      <c r="J20" s="3"/>
      <c r="K20" s="3"/>
      <c r="L20" s="4"/>
      <c r="M20" s="4"/>
      <c r="O20" s="78">
        <v>1.0900000000000001</v>
      </c>
      <c r="P20" s="78">
        <f t="shared" ref="P20:P39" si="0">O20*$Q$4</f>
        <v>108.72750000000001</v>
      </c>
      <c r="T20" s="1">
        <v>43279</v>
      </c>
      <c r="U20" t="s">
        <v>1070</v>
      </c>
    </row>
    <row r="21" spans="1:21" x14ac:dyDescent="0.25">
      <c r="B21" s="398"/>
      <c r="C21" s="4"/>
      <c r="D21" s="3"/>
      <c r="E21" s="3"/>
      <c r="F21" s="3"/>
      <c r="G21" s="4"/>
      <c r="H21" s="4"/>
      <c r="I21" s="3"/>
      <c r="J21" s="3"/>
      <c r="K21" s="3"/>
      <c r="L21" s="4"/>
      <c r="M21" s="4"/>
      <c r="O21" s="78">
        <v>1.08</v>
      </c>
      <c r="P21" s="78">
        <f t="shared" si="0"/>
        <v>107.73</v>
      </c>
    </row>
    <row r="22" spans="1:21" x14ac:dyDescent="0.25">
      <c r="B22" s="398"/>
      <c r="C22" s="4"/>
      <c r="D22" s="3"/>
      <c r="E22" s="3"/>
      <c r="F22" s="3"/>
      <c r="G22" s="4"/>
      <c r="H22" s="4"/>
      <c r="I22" s="3"/>
      <c r="J22" s="3"/>
      <c r="K22" s="3"/>
      <c r="L22" s="4"/>
      <c r="M22" s="4"/>
      <c r="O22" s="78">
        <v>1.07</v>
      </c>
      <c r="P22" s="78">
        <f t="shared" si="0"/>
        <v>106.7325</v>
      </c>
    </row>
    <row r="23" spans="1:21" x14ac:dyDescent="0.25">
      <c r="B23" s="398"/>
      <c r="C23" s="4"/>
      <c r="D23" s="3"/>
      <c r="E23" s="3"/>
      <c r="F23" s="3"/>
      <c r="G23" s="4"/>
      <c r="H23" s="4"/>
      <c r="I23" s="3"/>
      <c r="J23" s="3"/>
      <c r="K23" s="3"/>
      <c r="L23" s="4"/>
      <c r="M23" s="4"/>
      <c r="O23" s="78">
        <v>1.06</v>
      </c>
      <c r="P23" s="78">
        <f t="shared" si="0"/>
        <v>105.735</v>
      </c>
    </row>
    <row r="24" spans="1:21" x14ac:dyDescent="0.25">
      <c r="B24" s="398"/>
      <c r="C24" s="4"/>
      <c r="D24" s="3"/>
      <c r="E24" s="3"/>
      <c r="F24" s="3"/>
      <c r="G24" s="4"/>
      <c r="H24" s="4"/>
      <c r="I24" s="3"/>
      <c r="J24" s="3"/>
      <c r="K24" s="3"/>
      <c r="L24" s="4"/>
      <c r="M24" s="4"/>
      <c r="O24" s="78">
        <v>1.05</v>
      </c>
      <c r="P24" s="78">
        <f t="shared" si="0"/>
        <v>104.73750000000001</v>
      </c>
    </row>
    <row r="25" spans="1:21" x14ac:dyDescent="0.25">
      <c r="B25" s="29"/>
      <c r="O25" s="78">
        <v>1.04</v>
      </c>
      <c r="P25" s="78">
        <f t="shared" si="0"/>
        <v>103.74000000000001</v>
      </c>
      <c r="T25" s="153">
        <v>43305</v>
      </c>
      <c r="U25" t="s">
        <v>1101</v>
      </c>
    </row>
    <row r="26" spans="1:21" x14ac:dyDescent="0.25">
      <c r="B26" s="29"/>
      <c r="O26" s="78">
        <v>1.03</v>
      </c>
      <c r="P26" s="78">
        <f t="shared" si="0"/>
        <v>102.74250000000001</v>
      </c>
      <c r="T26" s="64"/>
    </row>
    <row r="27" spans="1:21" x14ac:dyDescent="0.25">
      <c r="B27" s="29"/>
      <c r="O27" s="78">
        <v>1.02</v>
      </c>
      <c r="P27" s="78">
        <f t="shared" si="0"/>
        <v>101.745</v>
      </c>
      <c r="T27" s="153">
        <v>43313</v>
      </c>
      <c r="U27" t="s">
        <v>1100</v>
      </c>
    </row>
    <row r="28" spans="1:21" x14ac:dyDescent="0.25">
      <c r="B28" s="29"/>
      <c r="O28" s="78">
        <v>1.01</v>
      </c>
      <c r="P28" s="78">
        <f t="shared" si="0"/>
        <v>100.7475</v>
      </c>
      <c r="T28" s="153">
        <v>43314</v>
      </c>
      <c r="U28" t="s">
        <v>1103</v>
      </c>
    </row>
    <row r="29" spans="1:21" x14ac:dyDescent="0.25">
      <c r="A29" s="31" t="s">
        <v>81</v>
      </c>
      <c r="B29" s="399"/>
      <c r="C29" s="14">
        <f>SUM(C2:C28)</f>
        <v>90</v>
      </c>
      <c r="D29" s="18"/>
      <c r="E29" s="18"/>
      <c r="F29" s="18">
        <f>SUM(F2:F28)</f>
        <v>10668.4</v>
      </c>
      <c r="G29" s="14"/>
      <c r="H29" s="68">
        <f>SUM(H2:H20)</f>
        <v>20</v>
      </c>
      <c r="I29" s="18"/>
      <c r="J29" s="18"/>
      <c r="K29" s="18">
        <f>SUM(K2:K20)</f>
        <v>2533.9499999999998</v>
      </c>
      <c r="L29" s="14"/>
      <c r="M29" s="18">
        <f>SUM(M2:M10)</f>
        <v>14.3</v>
      </c>
      <c r="O29" s="78">
        <v>1</v>
      </c>
      <c r="P29" s="78">
        <f t="shared" si="0"/>
        <v>99.75</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98.752499999999998</v>
      </c>
    </row>
    <row r="31" spans="1:21" x14ac:dyDescent="0.25">
      <c r="B31" s="29"/>
      <c r="O31" s="78">
        <v>0.98</v>
      </c>
      <c r="P31" s="78">
        <f t="shared" si="0"/>
        <v>97.754999999999995</v>
      </c>
      <c r="T31" s="1">
        <v>43474</v>
      </c>
      <c r="U31" t="s">
        <v>1302</v>
      </c>
    </row>
    <row r="32" spans="1:21" x14ac:dyDescent="0.25">
      <c r="B32" s="29"/>
      <c r="O32" s="78">
        <v>0.97</v>
      </c>
      <c r="P32" s="78">
        <f t="shared" si="0"/>
        <v>96.757499999999993</v>
      </c>
    </row>
    <row r="33" spans="1:17" x14ac:dyDescent="0.25">
      <c r="B33" s="29"/>
      <c r="O33" s="78">
        <v>0.96</v>
      </c>
      <c r="P33" s="78">
        <f t="shared" si="0"/>
        <v>95.759999999999991</v>
      </c>
    </row>
    <row r="34" spans="1:17" x14ac:dyDescent="0.25">
      <c r="B34" s="29"/>
      <c r="O34" s="78">
        <v>0.95</v>
      </c>
      <c r="P34" s="78">
        <f t="shared" si="0"/>
        <v>94.762499999999989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93.765000000000001</v>
      </c>
    </row>
    <row r="36" spans="1:17" x14ac:dyDescent="0.25">
      <c r="A36" s="4"/>
      <c r="B36" s="147">
        <v>43648</v>
      </c>
      <c r="C36" s="10">
        <v>30</v>
      </c>
      <c r="D36" s="39">
        <v>117.815</v>
      </c>
      <c r="E36" s="39">
        <v>127</v>
      </c>
      <c r="F36" s="98">
        <f t="shared" ref="F36:F43" si="1">C36*(E36-D36)</f>
        <v>275.55000000000007</v>
      </c>
      <c r="G36" s="39">
        <f t="shared" ref="G36:G43" si="2">D36*C36</f>
        <v>3534.45</v>
      </c>
      <c r="H36" s="175">
        <f t="shared" ref="H36:H42" si="3">(E36-D36)/D36</f>
        <v>7.7961210372193709E-2</v>
      </c>
      <c r="I36" s="39"/>
      <c r="J36" s="98">
        <f t="shared" ref="J36:J43" si="4">F36+$M$48</f>
        <v>2677.2499999999827</v>
      </c>
      <c r="K36" s="39"/>
      <c r="L36" s="39"/>
      <c r="O36" s="78">
        <v>0.93</v>
      </c>
      <c r="P36" s="78">
        <f t="shared" si="0"/>
        <v>92.767499999999998</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91.77000000000001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90.772500000000008</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89.775000000000006</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v>43886</v>
      </c>
      <c r="C43" s="10">
        <v>70</v>
      </c>
      <c r="D43" s="39">
        <v>116</v>
      </c>
      <c r="E43" s="39">
        <v>109</v>
      </c>
      <c r="F43" s="39">
        <f t="shared" si="1"/>
        <v>-490</v>
      </c>
      <c r="G43" s="39">
        <f t="shared" si="2"/>
        <v>8120</v>
      </c>
      <c r="H43" s="175"/>
      <c r="I43" s="39"/>
      <c r="J43" s="98">
        <f t="shared" si="4"/>
        <v>1911.6999999999825</v>
      </c>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39" priority="179">
      <formula>F7&gt;0</formula>
    </cfRule>
    <cfRule type="expression" dxfId="3938" priority="180">
      <formula>F7&lt;0</formula>
    </cfRule>
  </conditionalFormatting>
  <conditionalFormatting sqref="Q8">
    <cfRule type="expression" dxfId="3937" priority="177">
      <formula>Q8&gt;0</formula>
    </cfRule>
    <cfRule type="expression" dxfId="3936" priority="178">
      <formula>Q8&lt;0</formula>
    </cfRule>
  </conditionalFormatting>
  <conditionalFormatting sqref="Q10">
    <cfRule type="expression" dxfId="3935" priority="171">
      <formula>Q10&gt;0</formula>
    </cfRule>
    <cfRule type="expression" dxfId="3934" priority="172">
      <formula>Q10&lt;0</formula>
    </cfRule>
  </conditionalFormatting>
  <conditionalFormatting sqref="F79:F80">
    <cfRule type="expression" dxfId="3933" priority="163">
      <formula>F79&gt;0</formula>
    </cfRule>
    <cfRule type="expression" dxfId="3932" priority="164">
      <formula>F79&lt;0</formula>
    </cfRule>
  </conditionalFormatting>
  <conditionalFormatting sqref="H79:H80">
    <cfRule type="expression" dxfId="3931" priority="161">
      <formula>H79&gt;0</formula>
    </cfRule>
    <cfRule type="expression" dxfId="3930" priority="162">
      <formula>H79&lt;0</formula>
    </cfRule>
  </conditionalFormatting>
  <conditionalFormatting sqref="J79:J80">
    <cfRule type="expression" dxfId="3929" priority="159">
      <formula>J79&gt;0</formula>
    </cfRule>
    <cfRule type="expression" dxfId="3928" priority="160">
      <formula>J79&lt;0</formula>
    </cfRule>
  </conditionalFormatting>
  <conditionalFormatting sqref="K79:K80">
    <cfRule type="expression" dxfId="3927" priority="157">
      <formula>K79&gt;0</formula>
    </cfRule>
    <cfRule type="expression" dxfId="3926" priority="158">
      <formula>K79&lt;0</formula>
    </cfRule>
  </conditionalFormatting>
  <conditionalFormatting sqref="L79:L80">
    <cfRule type="expression" dxfId="3925" priority="155">
      <formula>L79&gt;0</formula>
    </cfRule>
    <cfRule type="expression" dxfId="3924" priority="156">
      <formula>L79&lt;0</formula>
    </cfRule>
  </conditionalFormatting>
  <conditionalFormatting sqref="H36:H39">
    <cfRule type="expression" dxfId="3923" priority="113">
      <formula>H36&gt;0</formula>
    </cfRule>
    <cfRule type="expression" dxfId="3922" priority="114">
      <formula>H36&lt;0</formula>
    </cfRule>
  </conditionalFormatting>
  <conditionalFormatting sqref="M48">
    <cfRule type="expression" dxfId="3921" priority="111">
      <formula>M48&gt;0</formula>
    </cfRule>
    <cfRule type="expression" dxfId="3920" priority="112">
      <formula>M48&lt;0</formula>
    </cfRule>
  </conditionalFormatting>
  <conditionalFormatting sqref="J36:J43">
    <cfRule type="expression" dxfId="3919" priority="81">
      <formula>J36&gt;0</formula>
    </cfRule>
    <cfRule type="expression" dxfId="3918" priority="82">
      <formula>J36&lt;0</formula>
    </cfRule>
  </conditionalFormatting>
  <conditionalFormatting sqref="F115:F117 H115:H117 H124 F124 F150:F152 H150:H152">
    <cfRule type="expression" dxfId="3917" priority="79">
      <formula>F115&gt;0</formula>
    </cfRule>
    <cfRule type="expression" dxfId="3916" priority="80">
      <formula>F115&lt;0</formula>
    </cfRule>
  </conditionalFormatting>
  <conditionalFormatting sqref="F91:F111">
    <cfRule type="expression" dxfId="3915" priority="77">
      <formula>F91&gt;0</formula>
    </cfRule>
    <cfRule type="expression" dxfId="3914" priority="78">
      <formula>F91&lt;0</formula>
    </cfRule>
  </conditionalFormatting>
  <conditionalFormatting sqref="H91:H111">
    <cfRule type="expression" dxfId="3913" priority="75">
      <formula>H91&gt;0</formula>
    </cfRule>
    <cfRule type="expression" dxfId="3912" priority="76">
      <formula>H91&lt;0</formula>
    </cfRule>
  </conditionalFormatting>
  <conditionalFormatting sqref="K82:K92 K94:K95">
    <cfRule type="expression" dxfId="3911" priority="73">
      <formula>K82&gt;0</formula>
    </cfRule>
    <cfRule type="expression" dxfId="3910" priority="74">
      <formula>K82&lt;0</formula>
    </cfRule>
  </conditionalFormatting>
  <conditionalFormatting sqref="L82">
    <cfRule type="expression" dxfId="3909" priority="71">
      <formula>L82&gt;0</formula>
    </cfRule>
    <cfRule type="expression" dxfId="3908" priority="72">
      <formula>L82&lt;0</formula>
    </cfRule>
  </conditionalFormatting>
  <conditionalFormatting sqref="F82:F90">
    <cfRule type="expression" dxfId="3907" priority="69">
      <formula>F82&gt;0</formula>
    </cfRule>
    <cfRule type="expression" dxfId="3906" priority="70">
      <formula>F82&lt;0</formula>
    </cfRule>
  </conditionalFormatting>
  <conditionalFormatting sqref="H82:H90">
    <cfRule type="expression" dxfId="3905" priority="67">
      <formula>H82&gt;0</formula>
    </cfRule>
    <cfRule type="expression" dxfId="3904" priority="68">
      <formula>H82&lt;0</formula>
    </cfRule>
  </conditionalFormatting>
  <conditionalFormatting sqref="F112:F114">
    <cfRule type="expression" dxfId="3903" priority="65">
      <formula>F112&gt;0</formula>
    </cfRule>
    <cfRule type="expression" dxfId="3902" priority="66">
      <formula>F112&lt;0</formula>
    </cfRule>
  </conditionalFormatting>
  <conditionalFormatting sqref="H112:H114">
    <cfRule type="expression" dxfId="3901" priority="63">
      <formula>H112&gt;0</formula>
    </cfRule>
    <cfRule type="expression" dxfId="3900" priority="64">
      <formula>H112&lt;0</formula>
    </cfRule>
  </conditionalFormatting>
  <conditionalFormatting sqref="H118:H120 F118:F120">
    <cfRule type="expression" dxfId="3899" priority="61">
      <formula>F118&gt;0</formula>
    </cfRule>
    <cfRule type="expression" dxfId="3898" priority="62">
      <formula>F118&lt;0</formula>
    </cfRule>
  </conditionalFormatting>
  <conditionalFormatting sqref="H121:H123 F121:F123">
    <cfRule type="expression" dxfId="3897" priority="59">
      <formula>F121&gt;0</formula>
    </cfRule>
    <cfRule type="expression" dxfId="3896" priority="60">
      <formula>F121&lt;0</formula>
    </cfRule>
  </conditionalFormatting>
  <conditionalFormatting sqref="F129:F131 H129:H131">
    <cfRule type="expression" dxfId="3895" priority="57">
      <formula>F129&gt;0</formula>
    </cfRule>
    <cfRule type="expression" dxfId="3894" priority="58">
      <formula>F129&lt;0</formula>
    </cfRule>
  </conditionalFormatting>
  <conditionalFormatting sqref="F128 H128">
    <cfRule type="expression" dxfId="3893" priority="55">
      <formula>F128&gt;0</formula>
    </cfRule>
    <cfRule type="expression" dxfId="3892" priority="56">
      <formula>F128&lt;0</formula>
    </cfRule>
  </conditionalFormatting>
  <conditionalFormatting sqref="F125:F127 H125:H127">
    <cfRule type="expression" dxfId="3891" priority="53">
      <formula>F125&gt;0</formula>
    </cfRule>
    <cfRule type="expression" dxfId="3890" priority="54">
      <formula>F125&lt;0</formula>
    </cfRule>
  </conditionalFormatting>
  <conditionalFormatting sqref="F138:F140 H138:H140">
    <cfRule type="expression" dxfId="3889" priority="51">
      <formula>F138&gt;0</formula>
    </cfRule>
    <cfRule type="expression" dxfId="3888" priority="52">
      <formula>F138&lt;0</formula>
    </cfRule>
  </conditionalFormatting>
  <conditionalFormatting sqref="H133:H135 F133:F137">
    <cfRule type="expression" dxfId="3887" priority="49">
      <formula>F133&gt;0</formula>
    </cfRule>
    <cfRule type="expression" dxfId="3886" priority="50">
      <formula>F133&lt;0</formula>
    </cfRule>
  </conditionalFormatting>
  <conditionalFormatting sqref="F132 H132">
    <cfRule type="expression" dxfId="3885" priority="47">
      <formula>F132&gt;0</formula>
    </cfRule>
    <cfRule type="expression" dxfId="3884" priority="48">
      <formula>F132&lt;0</formula>
    </cfRule>
  </conditionalFormatting>
  <conditionalFormatting sqref="H136:H137">
    <cfRule type="expression" dxfId="3883" priority="45">
      <formula>H136&gt;0</formula>
    </cfRule>
    <cfRule type="expression" dxfId="3882" priority="46">
      <formula>H136&lt;0</formula>
    </cfRule>
  </conditionalFormatting>
  <conditionalFormatting sqref="H143:H145 F143:F146">
    <cfRule type="expression" dxfId="3881" priority="43">
      <formula>F143&gt;0</formula>
    </cfRule>
    <cfRule type="expression" dxfId="3880" priority="44">
      <formula>F143&lt;0</formula>
    </cfRule>
  </conditionalFormatting>
  <conditionalFormatting sqref="F141:F142 H141:H142">
    <cfRule type="expression" dxfId="3879" priority="41">
      <formula>F141&gt;0</formula>
    </cfRule>
    <cfRule type="expression" dxfId="3878" priority="42">
      <formula>F141&lt;0</formula>
    </cfRule>
  </conditionalFormatting>
  <conditionalFormatting sqref="F149 H149">
    <cfRule type="expression" dxfId="3877" priority="39">
      <formula>F149&gt;0</formula>
    </cfRule>
    <cfRule type="expression" dxfId="3876" priority="40">
      <formula>F149&lt;0</formula>
    </cfRule>
  </conditionalFormatting>
  <conditionalFormatting sqref="F147:F148 H147:H148">
    <cfRule type="expression" dxfId="3875" priority="37">
      <formula>F147&gt;0</formula>
    </cfRule>
    <cfRule type="expression" dxfId="3874" priority="38">
      <formula>F147&lt;0</formula>
    </cfRule>
  </conditionalFormatting>
  <conditionalFormatting sqref="H146">
    <cfRule type="expression" dxfId="3873" priority="35">
      <formula>H146&gt;0</formula>
    </cfRule>
    <cfRule type="expression" dxfId="3872" priority="36">
      <formula>H146&lt;0</formula>
    </cfRule>
  </conditionalFormatting>
  <conditionalFormatting sqref="J115:J117 J124">
    <cfRule type="expression" dxfId="3871" priority="33">
      <formula>J115&gt;0</formula>
    </cfRule>
    <cfRule type="expression" dxfId="3870" priority="34">
      <formula>J115&lt;0</formula>
    </cfRule>
  </conditionalFormatting>
  <conditionalFormatting sqref="J91:J111">
    <cfRule type="expression" dxfId="3869" priority="31">
      <formula>J91&gt;0</formula>
    </cfRule>
    <cfRule type="expression" dxfId="3868" priority="32">
      <formula>J91&lt;0</formula>
    </cfRule>
  </conditionalFormatting>
  <conditionalFormatting sqref="J82:J90">
    <cfRule type="expression" dxfId="3867" priority="29">
      <formula>J82&gt;0</formula>
    </cfRule>
    <cfRule type="expression" dxfId="3866" priority="30">
      <formula>J82&lt;0</formula>
    </cfRule>
  </conditionalFormatting>
  <conditionalFormatting sqref="J112:J114">
    <cfRule type="expression" dxfId="3865" priority="27">
      <formula>J112&gt;0</formula>
    </cfRule>
    <cfRule type="expression" dxfId="3864" priority="28">
      <formula>J112&lt;0</formula>
    </cfRule>
  </conditionalFormatting>
  <conditionalFormatting sqref="J118:J120">
    <cfRule type="expression" dxfId="3863" priority="25">
      <formula>J118&gt;0</formula>
    </cfRule>
    <cfRule type="expression" dxfId="3862" priority="26">
      <formula>J118&lt;0</formula>
    </cfRule>
  </conditionalFormatting>
  <conditionalFormatting sqref="J121:J123">
    <cfRule type="expression" dxfId="3861" priority="23">
      <formula>J121&gt;0</formula>
    </cfRule>
    <cfRule type="expression" dxfId="3860" priority="24">
      <formula>J121&lt;0</formula>
    </cfRule>
  </conditionalFormatting>
  <conditionalFormatting sqref="J129:J131">
    <cfRule type="expression" dxfId="3859" priority="21">
      <formula>J129&gt;0</formula>
    </cfRule>
    <cfRule type="expression" dxfId="3858" priority="22">
      <formula>J129&lt;0</formula>
    </cfRule>
  </conditionalFormatting>
  <conditionalFormatting sqref="J128">
    <cfRule type="expression" dxfId="3857" priority="19">
      <formula>J128&gt;0</formula>
    </cfRule>
    <cfRule type="expression" dxfId="3856" priority="20">
      <formula>J128&lt;0</formula>
    </cfRule>
  </conditionalFormatting>
  <conditionalFormatting sqref="J125:J127">
    <cfRule type="expression" dxfId="3855" priority="17">
      <formula>J125&gt;0</formula>
    </cfRule>
    <cfRule type="expression" dxfId="3854" priority="18">
      <formula>J125&lt;0</formula>
    </cfRule>
  </conditionalFormatting>
  <conditionalFormatting sqref="J138:J140">
    <cfRule type="expression" dxfId="3853" priority="15">
      <formula>J138&gt;0</formula>
    </cfRule>
    <cfRule type="expression" dxfId="3852" priority="16">
      <formula>J138&lt;0</formula>
    </cfRule>
  </conditionalFormatting>
  <conditionalFormatting sqref="J133:J137">
    <cfRule type="expression" dxfId="3851" priority="13">
      <formula>J133&gt;0</formula>
    </cfRule>
    <cfRule type="expression" dxfId="3850" priority="14">
      <formula>J133&lt;0</formula>
    </cfRule>
  </conditionalFormatting>
  <conditionalFormatting sqref="J132">
    <cfRule type="expression" dxfId="3849" priority="11">
      <formula>J132&gt;0</formula>
    </cfRule>
    <cfRule type="expression" dxfId="3848" priority="12">
      <formula>J132&lt;0</formula>
    </cfRule>
  </conditionalFormatting>
  <conditionalFormatting sqref="J143:J145">
    <cfRule type="expression" dxfId="3847" priority="9">
      <formula>J143&gt;0</formula>
    </cfRule>
    <cfRule type="expression" dxfId="3846" priority="10">
      <formula>J143&lt;0</formula>
    </cfRule>
  </conditionalFormatting>
  <conditionalFormatting sqref="J141:J142">
    <cfRule type="expression" dxfId="3845" priority="7">
      <formula>J141&gt;0</formula>
    </cfRule>
    <cfRule type="expression" dxfId="3844" priority="8">
      <formula>J141&lt;0</formula>
    </cfRule>
  </conditionalFormatting>
  <conditionalFormatting sqref="J146">
    <cfRule type="expression" dxfId="3843" priority="5">
      <formula>J146&gt;0</formula>
    </cfRule>
    <cfRule type="expression" dxfId="3842" priority="6">
      <formula>J146&lt;0</formula>
    </cfRule>
  </conditionalFormatting>
  <conditionalFormatting sqref="F41:F42 H41:H42">
    <cfRule type="expression" dxfId="3841" priority="3">
      <formula>F41&gt;0</formula>
    </cfRule>
    <cfRule type="expression" dxfId="3840" priority="4">
      <formula>F41&lt;0</formula>
    </cfRule>
  </conditionalFormatting>
  <conditionalFormatting sqref="F43:F44 H43:H44">
    <cfRule type="expression" dxfId="3839" priority="1">
      <formula>F43&gt;0</formula>
    </cfRule>
    <cfRule type="expression" dxfId="3838"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7" t="s">
        <v>78</v>
      </c>
      <c r="P42" s="887"/>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37" priority="58">
      <formula>F19&gt;0</formula>
    </cfRule>
    <cfRule type="expression" dxfId="383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35" priority="47">
      <formula>H25&gt;0</formula>
    </cfRule>
    <cfRule type="expression" dxfId="3834" priority="48">
      <formula>H25&lt;0</formula>
    </cfRule>
  </conditionalFormatting>
  <conditionalFormatting sqref="M39">
    <cfRule type="expression" dxfId="3833" priority="45">
      <formula>M39&gt;0</formula>
    </cfRule>
    <cfRule type="expression" dxfId="3832" priority="46">
      <formula>M39&lt;0</formula>
    </cfRule>
  </conditionalFormatting>
  <conditionalFormatting sqref="F61:F67">
    <cfRule type="expression" dxfId="3831" priority="43">
      <formula>F61&gt;0</formula>
    </cfRule>
    <cfRule type="expression" dxfId="3830" priority="44">
      <formula>F61&lt;0</formula>
    </cfRule>
  </conditionalFormatting>
  <conditionalFormatting sqref="H61:H67">
    <cfRule type="expression" dxfId="3829" priority="41">
      <formula>H61&gt;0</formula>
    </cfRule>
    <cfRule type="expression" dxfId="3828" priority="42">
      <formula>H61&lt;0</formula>
    </cfRule>
  </conditionalFormatting>
  <conditionalFormatting sqref="F21:F24">
    <cfRule type="expression" dxfId="3827" priority="39">
      <formula>F21&gt;0</formula>
    </cfRule>
    <cfRule type="expression" dxfId="3826" priority="40">
      <formula>F21&lt;0</formula>
    </cfRule>
  </conditionalFormatting>
  <conditionalFormatting sqref="H21:H24">
    <cfRule type="expression" dxfId="3825" priority="37">
      <formula>H21&gt;0</formula>
    </cfRule>
    <cfRule type="expression" dxfId="3824" priority="38">
      <formula>H21&lt;0</formula>
    </cfRule>
  </conditionalFormatting>
  <conditionalFormatting sqref="I25:I28">
    <cfRule type="expression" dxfId="3823" priority="31">
      <formula>I25&gt;0</formula>
    </cfRule>
    <cfRule type="expression" dxfId="3822" priority="32">
      <formula>I25&lt;0</formula>
    </cfRule>
  </conditionalFormatting>
  <conditionalFormatting sqref="I21:I24">
    <cfRule type="expression" dxfId="3821" priority="29">
      <formula>I21&gt;0</formula>
    </cfRule>
    <cfRule type="expression" dxfId="3820" priority="30">
      <formula>I21&lt;0</formula>
    </cfRule>
  </conditionalFormatting>
  <conditionalFormatting sqref="H29">
    <cfRule type="expression" dxfId="3819" priority="27">
      <formula>H29&gt;0</formula>
    </cfRule>
    <cfRule type="expression" dxfId="3818" priority="28">
      <formula>H29&lt;0</formula>
    </cfRule>
  </conditionalFormatting>
  <conditionalFormatting sqref="H30">
    <cfRule type="expression" dxfId="3817" priority="25">
      <formula>H30&gt;0</formula>
    </cfRule>
    <cfRule type="expression" dxfId="3816" priority="26">
      <formula>H30&lt;0</formula>
    </cfRule>
  </conditionalFormatting>
  <conditionalFormatting sqref="H31">
    <cfRule type="expression" dxfId="3815" priority="23">
      <formula>H31&gt;0</formula>
    </cfRule>
    <cfRule type="expression" dxfId="3814" priority="24">
      <formula>H31&lt;0</formula>
    </cfRule>
  </conditionalFormatting>
  <conditionalFormatting sqref="Q7">
    <cfRule type="expression" dxfId="3813" priority="21">
      <formula>Q7&gt;0</formula>
    </cfRule>
    <cfRule type="expression" dxfId="3812" priority="22">
      <formula>Q7&lt;0</formula>
    </cfRule>
  </conditionalFormatting>
  <conditionalFormatting sqref="Q8">
    <cfRule type="expression" dxfId="3811" priority="19">
      <formula>Q8&gt;0</formula>
    </cfRule>
    <cfRule type="expression" dxfId="3810" priority="20">
      <formula>Q8&lt;0</formula>
    </cfRule>
  </conditionalFormatting>
  <conditionalFormatting sqref="F73:F82">
    <cfRule type="expression" dxfId="3809" priority="17">
      <formula>F73&gt;0</formula>
    </cfRule>
    <cfRule type="expression" dxfId="3808" priority="18">
      <formula>F73&lt;0</formula>
    </cfRule>
  </conditionalFormatting>
  <conditionalFormatting sqref="H73:H76">
    <cfRule type="expression" dxfId="3807" priority="15">
      <formula>H73&gt;0</formula>
    </cfRule>
    <cfRule type="expression" dxfId="3806" priority="16">
      <formula>H73&lt;0</formula>
    </cfRule>
  </conditionalFormatting>
  <conditionalFormatting sqref="F69:F72">
    <cfRule type="expression" dxfId="3805" priority="13">
      <formula>F69&gt;0</formula>
    </cfRule>
    <cfRule type="expression" dxfId="3804" priority="14">
      <formula>F69&lt;0</formula>
    </cfRule>
  </conditionalFormatting>
  <conditionalFormatting sqref="H69:H72">
    <cfRule type="expression" dxfId="3803" priority="11">
      <formula>H69&gt;0</formula>
    </cfRule>
    <cfRule type="expression" dxfId="3802" priority="12">
      <formula>H69&lt;0</formula>
    </cfRule>
  </conditionalFormatting>
  <conditionalFormatting sqref="I73:I76">
    <cfRule type="expression" dxfId="3801" priority="9">
      <formula>I73&gt;0</formula>
    </cfRule>
    <cfRule type="expression" dxfId="3800" priority="10">
      <formula>I73&lt;0</formula>
    </cfRule>
  </conditionalFormatting>
  <conditionalFormatting sqref="I69:I72">
    <cfRule type="expression" dxfId="3799" priority="7">
      <formula>I69&gt;0</formula>
    </cfRule>
    <cfRule type="expression" dxfId="3798" priority="8">
      <formula>I69&lt;0</formula>
    </cfRule>
  </conditionalFormatting>
  <conditionalFormatting sqref="H77">
    <cfRule type="expression" dxfId="3797" priority="5">
      <formula>H77&gt;0</formula>
    </cfRule>
    <cfRule type="expression" dxfId="3796" priority="6">
      <formula>H77&lt;0</formula>
    </cfRule>
  </conditionalFormatting>
  <conditionalFormatting sqref="H78">
    <cfRule type="expression" dxfId="3795" priority="3">
      <formula>H78&gt;0</formula>
    </cfRule>
    <cfRule type="expression" dxfId="3794" priority="4">
      <formula>H78&lt;0</formula>
    </cfRule>
  </conditionalFormatting>
  <conditionalFormatting sqref="H79">
    <cfRule type="expression" dxfId="3793" priority="1">
      <formula>H79&gt;0</formula>
    </cfRule>
    <cfRule type="expression" dxfId="379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27.29</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3165.64</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-55.200000000000273</v>
      </c>
      <c r="R7">
        <v>116</v>
      </c>
    </row>
    <row r="8" spans="1:21" x14ac:dyDescent="0.25">
      <c r="B8" s="69"/>
      <c r="C8" s="4"/>
      <c r="D8" s="3"/>
      <c r="E8" s="3"/>
      <c r="F8" s="3"/>
      <c r="G8" s="69"/>
      <c r="H8" s="158"/>
      <c r="I8" s="3"/>
      <c r="J8" s="3"/>
      <c r="K8" s="3"/>
      <c r="L8" s="4"/>
      <c r="M8" s="4"/>
      <c r="O8" s="11" t="s">
        <v>177</v>
      </c>
      <c r="P8" s="33"/>
      <c r="Q8" s="2">
        <f>K18+M18-F18+Q2*Q4</f>
        <v>-55.200000000000273</v>
      </c>
      <c r="T8" s="1"/>
      <c r="U8" s="727"/>
    </row>
    <row r="9" spans="1:21" x14ac:dyDescent="0.25">
      <c r="B9" s="69"/>
      <c r="C9" s="4"/>
      <c r="D9" s="3"/>
      <c r="E9" s="3"/>
      <c r="F9" s="3"/>
      <c r="G9" s="4"/>
      <c r="H9" s="158"/>
      <c r="I9" s="3"/>
      <c r="J9" s="3"/>
      <c r="K9" s="3"/>
      <c r="L9" s="4"/>
      <c r="M9" s="4"/>
      <c r="O9" s="11" t="s">
        <v>202</v>
      </c>
      <c r="Q9" s="131">
        <f>IF(Q2=0, 0, Q8/Q6)</f>
        <v>-1.7138386259485189E-2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1.9054598754122392E-2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30.019000000000002</v>
      </c>
    </row>
    <row r="20" spans="1:20" x14ac:dyDescent="0.25">
      <c r="O20" s="78">
        <v>1.0900000000000001</v>
      </c>
      <c r="P20" s="78">
        <f t="shared" ref="P20:P39" si="1">O20*$Q$4</f>
        <v>29.746100000000002</v>
      </c>
    </row>
    <row r="21" spans="1:20" x14ac:dyDescent="0.25">
      <c r="O21" s="78">
        <v>1.08</v>
      </c>
      <c r="P21" s="78">
        <f t="shared" si="1"/>
        <v>29.473200000000002</v>
      </c>
      <c r="T21" s="1"/>
    </row>
    <row r="22" spans="1:20" x14ac:dyDescent="0.25">
      <c r="O22" s="78">
        <v>1.07</v>
      </c>
      <c r="P22" s="78">
        <f t="shared" si="1"/>
        <v>29.200300000000002</v>
      </c>
    </row>
    <row r="23" spans="1:20" x14ac:dyDescent="0.25">
      <c r="O23" s="78">
        <v>1.06</v>
      </c>
      <c r="P23" s="78">
        <f t="shared" si="1"/>
        <v>28.927400000000002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28.654499999999999</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28.381599999999999</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28.108699999999999</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27.835799999999999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27.562899999999999</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27.29</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27.017099999999999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26.744199999999999</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26.471299999999999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26.198399999999999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25.9255</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25.652599999999996</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25.3797</v>
      </c>
    </row>
    <row r="37" spans="1:17" x14ac:dyDescent="0.25">
      <c r="B37" s="161"/>
      <c r="C37" s="10"/>
      <c r="D37" s="39"/>
      <c r="E37" s="39"/>
      <c r="F37" s="39"/>
      <c r="G37" s="39"/>
      <c r="H37" s="175"/>
      <c r="I37" s="39"/>
      <c r="J37" s="39"/>
      <c r="K37" s="39"/>
      <c r="L37" s="39"/>
      <c r="O37" s="78">
        <v>0.92</v>
      </c>
      <c r="P37" s="78">
        <f t="shared" si="1"/>
        <v>25.1068</v>
      </c>
    </row>
    <row r="38" spans="1:17" x14ac:dyDescent="0.25">
      <c r="B38" s="161"/>
      <c r="C38" s="10"/>
      <c r="D38" s="39"/>
      <c r="E38" s="39"/>
      <c r="F38" s="39"/>
      <c r="G38" s="39"/>
      <c r="H38" s="175"/>
      <c r="I38" s="39"/>
      <c r="J38" s="39"/>
      <c r="K38" s="39"/>
      <c r="L38" s="39"/>
      <c r="O38" s="78">
        <v>0.91</v>
      </c>
      <c r="P38" s="78">
        <f t="shared" si="1"/>
        <v>24.8339</v>
      </c>
    </row>
    <row r="39" spans="1:17" x14ac:dyDescent="0.25">
      <c r="B39" s="161"/>
      <c r="C39" s="10"/>
      <c r="D39" s="39"/>
      <c r="E39" s="39"/>
      <c r="F39" s="39"/>
      <c r="G39" s="39"/>
      <c r="H39" s="175"/>
      <c r="I39" s="39"/>
      <c r="J39" s="39"/>
      <c r="K39" s="39"/>
      <c r="L39" s="39"/>
      <c r="O39" s="78">
        <v>0.9</v>
      </c>
      <c r="P39" s="78">
        <f t="shared" si="1"/>
        <v>24.561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91" priority="37">
      <formula>Q7&gt;0</formula>
    </cfRule>
    <cfRule type="expression" dxfId="3790" priority="38">
      <formula>Q7&lt;0</formula>
    </cfRule>
  </conditionalFormatting>
  <conditionalFormatting sqref="Q8">
    <cfRule type="expression" dxfId="3789" priority="35">
      <formula>Q8&gt;0</formula>
    </cfRule>
    <cfRule type="expression" dxfId="3788" priority="36">
      <formula>Q8&lt;0</formula>
    </cfRule>
  </conditionalFormatting>
  <conditionalFormatting sqref="F34:F54 F58:F63">
    <cfRule type="expression" dxfId="3787" priority="33">
      <formula>F34&gt;0</formula>
    </cfRule>
    <cfRule type="expression" dxfId="3786" priority="34">
      <formula>F34&lt;0</formula>
    </cfRule>
  </conditionalFormatting>
  <conditionalFormatting sqref="H34:H54 H58:H63">
    <cfRule type="expression" dxfId="3785" priority="31">
      <formula>H34&gt;0</formula>
    </cfRule>
    <cfRule type="expression" dxfId="3784" priority="32">
      <formula>H34&lt;0</formula>
    </cfRule>
  </conditionalFormatting>
  <conditionalFormatting sqref="Q10">
    <cfRule type="expression" dxfId="3783" priority="29">
      <formula>Q10&gt;0</formula>
    </cfRule>
    <cfRule type="expression" dxfId="3782" priority="30">
      <formula>Q10&lt;0</formula>
    </cfRule>
  </conditionalFormatting>
  <conditionalFormatting sqref="J25:J38">
    <cfRule type="expression" dxfId="3781" priority="27">
      <formula>J25&gt;0</formula>
    </cfRule>
    <cfRule type="expression" dxfId="3780" priority="28">
      <formula>J25&lt;0</formula>
    </cfRule>
  </conditionalFormatting>
  <conditionalFormatting sqref="K25:K35 K37:K38">
    <cfRule type="expression" dxfId="3779" priority="25">
      <formula>K25&gt;0</formula>
    </cfRule>
    <cfRule type="expression" dxfId="3778" priority="26">
      <formula>K25&lt;0</formula>
    </cfRule>
  </conditionalFormatting>
  <conditionalFormatting sqref="F89:F110">
    <cfRule type="expression" dxfId="3777" priority="23">
      <formula>F89&gt;0</formula>
    </cfRule>
    <cfRule type="expression" dxfId="3776" priority="24">
      <formula>F89&lt;0</formula>
    </cfRule>
  </conditionalFormatting>
  <conditionalFormatting sqref="H89:H110">
    <cfRule type="expression" dxfId="3775" priority="21">
      <formula>H89&gt;0</formula>
    </cfRule>
    <cfRule type="expression" dxfId="3774" priority="22">
      <formula>H89&lt;0</formula>
    </cfRule>
  </conditionalFormatting>
  <conditionalFormatting sqref="J89:J102">
    <cfRule type="expression" dxfId="3773" priority="19">
      <formula>J89&gt;0</formula>
    </cfRule>
    <cfRule type="expression" dxfId="3772" priority="20">
      <formula>J89&lt;0</formula>
    </cfRule>
  </conditionalFormatting>
  <conditionalFormatting sqref="K89:K102">
    <cfRule type="expression" dxfId="3771" priority="17">
      <formula>K89&gt;0</formula>
    </cfRule>
    <cfRule type="expression" dxfId="3770" priority="18">
      <formula>K89&lt;0</formula>
    </cfRule>
  </conditionalFormatting>
  <conditionalFormatting sqref="L89:L102">
    <cfRule type="expression" dxfId="3769" priority="15">
      <formula>L89&gt;0</formula>
    </cfRule>
    <cfRule type="expression" dxfId="3768" priority="16">
      <formula>L89&lt;0</formula>
    </cfRule>
  </conditionalFormatting>
  <conditionalFormatting sqref="F30:F33">
    <cfRule type="expression" dxfId="3767" priority="13">
      <formula>F30&gt;0</formula>
    </cfRule>
    <cfRule type="expression" dxfId="3766" priority="14">
      <formula>F30&lt;0</formula>
    </cfRule>
  </conditionalFormatting>
  <conditionalFormatting sqref="H30:H33">
    <cfRule type="expression" dxfId="3765" priority="11">
      <formula>H30&gt;0</formula>
    </cfRule>
    <cfRule type="expression" dxfId="3764" priority="12">
      <formula>H30&lt;0</formula>
    </cfRule>
  </conditionalFormatting>
  <conditionalFormatting sqref="J54">
    <cfRule type="expression" dxfId="3763" priority="9">
      <formula>J54&gt;0</formula>
    </cfRule>
    <cfRule type="expression" dxfId="3762" priority="10">
      <formula>J54&lt;0</formula>
    </cfRule>
  </conditionalFormatting>
  <conditionalFormatting sqref="F55:F57">
    <cfRule type="expression" dxfId="3761" priority="7">
      <formula>F55&gt;0</formula>
    </cfRule>
    <cfRule type="expression" dxfId="3760" priority="8">
      <formula>F55&lt;0</formula>
    </cfRule>
  </conditionalFormatting>
  <conditionalFormatting sqref="H55:H57">
    <cfRule type="expression" dxfId="3759" priority="5">
      <formula>H55&gt;0</formula>
    </cfRule>
    <cfRule type="expression" dxfId="3758" priority="6">
      <formula>H55&lt;0</formula>
    </cfRule>
  </conditionalFormatting>
  <conditionalFormatting sqref="F25:F29">
    <cfRule type="expression" dxfId="3757" priority="3">
      <formula>F25&gt;0</formula>
    </cfRule>
    <cfRule type="expression" dxfId="3756" priority="4">
      <formula>F25&lt;0</formula>
    </cfRule>
  </conditionalFormatting>
  <conditionalFormatting sqref="H25:H29">
    <cfRule type="expression" dxfId="3755" priority="1">
      <formula>H25&gt;0</formula>
    </cfRule>
    <cfRule type="expression" dxfId="3754"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53" priority="11">
      <formula>Q8&gt;0</formula>
    </cfRule>
    <cfRule type="expression" dxfId="3752" priority="12">
      <formula>Q8&lt;0</formula>
    </cfRule>
  </conditionalFormatting>
  <conditionalFormatting sqref="Q7">
    <cfRule type="expression" dxfId="3751" priority="13">
      <formula>Q7&gt;0</formula>
    </cfRule>
    <cfRule type="expression" dxfId="3750" priority="14">
      <formula>Q7&lt;0</formula>
    </cfRule>
  </conditionalFormatting>
  <conditionalFormatting sqref="F22">
    <cfRule type="expression" dxfId="3749" priority="9">
      <formula>F22&gt;0</formula>
    </cfRule>
    <cfRule type="expression" dxfId="3748" priority="10">
      <formula>F22&lt;0</formula>
    </cfRule>
  </conditionalFormatting>
  <conditionalFormatting sqref="H22">
    <cfRule type="expression" dxfId="3747" priority="7">
      <formula>H22&gt;0</formula>
    </cfRule>
    <cfRule type="expression" dxfId="3746" priority="8">
      <formula>H22&lt;0</formula>
    </cfRule>
  </conditionalFormatting>
  <conditionalFormatting sqref="F59">
    <cfRule type="expression" dxfId="3745" priority="5">
      <formula>F59&gt;0</formula>
    </cfRule>
    <cfRule type="expression" dxfId="3744" priority="6">
      <formula>F59&lt;0</formula>
    </cfRule>
  </conditionalFormatting>
  <conditionalFormatting sqref="H59">
    <cfRule type="expression" dxfId="3743" priority="3">
      <formula>H59&gt;0</formula>
    </cfRule>
    <cfRule type="expression" dxfId="3742" priority="4">
      <formula>H59&lt;0</formula>
    </cfRule>
  </conditionalFormatting>
  <conditionalFormatting sqref="M30">
    <cfRule type="expression" dxfId="3741" priority="1">
      <formula>M30&gt;0</formula>
    </cfRule>
    <cfRule type="expression" dxfId="37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7" t="s">
        <v>78</v>
      </c>
      <c r="P24" s="887"/>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39" priority="32">
      <formula>F51&gt;0</formula>
    </cfRule>
    <cfRule type="expression" dxfId="3738" priority="33">
      <formula>F51&lt;0</formula>
    </cfRule>
  </conditionalFormatting>
  <conditionalFormatting sqref="Q7">
    <cfRule type="expression" dxfId="3737" priority="30">
      <formula>Q7&gt;0</formula>
    </cfRule>
    <cfRule type="expression" dxfId="3736" priority="31">
      <formula>Q7&lt;0</formula>
    </cfRule>
  </conditionalFormatting>
  <conditionalFormatting sqref="Q8">
    <cfRule type="expression" dxfId="3735" priority="28">
      <formula>Q8&gt;0</formula>
    </cfRule>
    <cfRule type="expression" dxfId="3734" priority="29">
      <formula>Q8&lt;0</formula>
    </cfRule>
  </conditionalFormatting>
  <conditionalFormatting sqref="F25:F44 F46:F50">
    <cfRule type="expression" dxfId="3733" priority="26">
      <formula>F25&gt;0</formula>
    </cfRule>
    <cfRule type="expression" dxfId="3732" priority="27">
      <formula>F25&lt;0</formula>
    </cfRule>
  </conditionalFormatting>
  <conditionalFormatting sqref="H25:H44 H46:H50">
    <cfRule type="expression" dxfId="3731" priority="24">
      <formula>H25&gt;0</formula>
    </cfRule>
    <cfRule type="expression" dxfId="3730" priority="25">
      <formula>H25&lt;0</formula>
    </cfRule>
  </conditionalFormatting>
  <conditionalFormatting sqref="F89:F110">
    <cfRule type="expression" dxfId="3729" priority="22">
      <formula>F89&gt;0</formula>
    </cfRule>
    <cfRule type="expression" dxfId="3728" priority="23">
      <formula>F89&lt;0</formula>
    </cfRule>
  </conditionalFormatting>
  <conditionalFormatting sqref="H89:H110">
    <cfRule type="expression" dxfId="3727" priority="20">
      <formula>H89&gt;0</formula>
    </cfRule>
    <cfRule type="expression" dxfId="3726" priority="21">
      <formula>H89&lt;0</formula>
    </cfRule>
  </conditionalFormatting>
  <conditionalFormatting sqref="Q10">
    <cfRule type="expression" dxfId="3725" priority="18">
      <formula>Q10&gt;0</formula>
    </cfRule>
    <cfRule type="expression" dxfId="3724" priority="19">
      <formula>Q10&lt;0</formula>
    </cfRule>
  </conditionalFormatting>
  <conditionalFormatting sqref="J25:J39">
    <cfRule type="expression" dxfId="3723" priority="16">
      <formula>J25&gt;0</formula>
    </cfRule>
    <cfRule type="expression" dxfId="3722" priority="17">
      <formula>J25&lt;0</formula>
    </cfRule>
  </conditionalFormatting>
  <conditionalFormatting sqref="K25:K38">
    <cfRule type="expression" dxfId="3721" priority="14">
      <formula>K25&gt;0</formula>
    </cfRule>
    <cfRule type="expression" dxfId="3720" priority="15">
      <formula>K25&lt;0</formula>
    </cfRule>
  </conditionalFormatting>
  <conditionalFormatting sqref="L25:L38">
    <cfRule type="expression" dxfId="3719" priority="12">
      <formula>L25&gt;0</formula>
    </cfRule>
    <cfRule type="expression" dxfId="371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17" priority="9">
      <formula>J40&gt;0</formula>
    </cfRule>
    <cfRule type="expression" dxfId="371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15" priority="7">
      <formula>F45&gt;0</formula>
    </cfRule>
    <cfRule type="expression" dxfId="3714" priority="8">
      <formula>F45&lt;0</formula>
    </cfRule>
  </conditionalFormatting>
  <conditionalFormatting sqref="H45">
    <cfRule type="expression" dxfId="3713" priority="5">
      <formula>H45&gt;0</formula>
    </cfRule>
    <cfRule type="expression" dxfId="3712" priority="6">
      <formula>H45&lt;0</formula>
    </cfRule>
  </conditionalFormatting>
  <conditionalFormatting sqref="J45">
    <cfRule type="expression" dxfId="3711" priority="3">
      <formula>J45&gt;0</formula>
    </cfRule>
    <cfRule type="expression" dxfId="3710" priority="4">
      <formula>J45&lt;0</formula>
    </cfRule>
  </conditionalFormatting>
  <conditionalFormatting sqref="J46">
    <cfRule type="expression" dxfId="3709" priority="1">
      <formula>J46&gt;0</formula>
    </cfRule>
    <cfRule type="expression" dxfId="370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7" t="s">
        <v>78</v>
      </c>
      <c r="Q39" s="887"/>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07" priority="66">
      <formula>F22&gt;0</formula>
    </cfRule>
    <cfRule type="expression" dxfId="370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05" priority="53">
      <formula>F41&gt;0</formula>
    </cfRule>
    <cfRule type="expression" dxfId="3704" priority="54">
      <formula>F41&lt;0</formula>
    </cfRule>
  </conditionalFormatting>
  <conditionalFormatting sqref="F41">
    <cfRule type="expression" dxfId="3703" priority="57">
      <formula>F41&gt;0</formula>
    </cfRule>
    <cfRule type="expression" dxfId="3702" priority="58">
      <formula>F41&lt;0</formula>
    </cfRule>
  </conditionalFormatting>
  <conditionalFormatting sqref="H41">
    <cfRule type="expression" dxfId="3701" priority="35">
      <formula>H41&gt;0</formula>
    </cfRule>
    <cfRule type="expression" dxfId="3700" priority="36">
      <formula>H41&lt;0</formula>
    </cfRule>
  </conditionalFormatting>
  <conditionalFormatting sqref="F89:F95">
    <cfRule type="expression" dxfId="3699" priority="29">
      <formula>F89&gt;0</formula>
    </cfRule>
    <cfRule type="expression" dxfId="3698" priority="30">
      <formula>F89&lt;0</formula>
    </cfRule>
  </conditionalFormatting>
  <conditionalFormatting sqref="F96:F110">
    <cfRule type="expression" dxfId="3697" priority="25">
      <formula>F96&gt;0</formula>
    </cfRule>
    <cfRule type="expression" dxfId="3696" priority="26">
      <formula>F96&lt;0</formula>
    </cfRule>
  </conditionalFormatting>
  <conditionalFormatting sqref="F96:F110">
    <cfRule type="expression" dxfId="3695" priority="27">
      <formula>F96&gt;0</formula>
    </cfRule>
    <cfRule type="expression" dxfId="3694" priority="28">
      <formula>F96&lt;0</formula>
    </cfRule>
  </conditionalFormatting>
  <conditionalFormatting sqref="H89:H100">
    <cfRule type="expression" dxfId="3693" priority="23">
      <formula>H89&gt;0</formula>
    </cfRule>
    <cfRule type="expression" dxfId="3692" priority="24">
      <formula>H89&lt;0</formula>
    </cfRule>
  </conditionalFormatting>
  <conditionalFormatting sqref="H101">
    <cfRule type="expression" dxfId="3691" priority="21">
      <formula>H101&gt;0</formula>
    </cfRule>
    <cfRule type="expression" dxfId="3690" priority="22">
      <formula>H101&lt;0</formula>
    </cfRule>
  </conditionalFormatting>
  <conditionalFormatting sqref="F111:F116">
    <cfRule type="expression" dxfId="3689" priority="19">
      <formula>F111&gt;0</formula>
    </cfRule>
    <cfRule type="expression" dxfId="3688" priority="20">
      <formula>F111&lt;0</formula>
    </cfRule>
  </conditionalFormatting>
  <conditionalFormatting sqref="H103:H116">
    <cfRule type="expression" dxfId="3687" priority="17">
      <formula>H103&gt;0</formula>
    </cfRule>
    <cfRule type="expression" dxfId="3686" priority="18">
      <formula>H103&lt;0</formula>
    </cfRule>
  </conditionalFormatting>
  <conditionalFormatting sqref="H102">
    <cfRule type="expression" dxfId="3685" priority="15">
      <formula>H102&gt;0</formula>
    </cfRule>
    <cfRule type="expression" dxfId="3684" priority="16">
      <formula>H102&lt;0</formula>
    </cfRule>
  </conditionalFormatting>
  <conditionalFormatting sqref="M42">
    <cfRule type="expression" dxfId="3683" priority="13">
      <formula>M42&gt;0</formula>
    </cfRule>
    <cfRule type="expression" dxfId="3682" priority="14">
      <formula>M42&lt;0</formula>
    </cfRule>
  </conditionalFormatting>
  <conditionalFormatting sqref="Q7">
    <cfRule type="expression" dxfId="3681" priority="9">
      <formula>Q7&gt;0</formula>
    </cfRule>
    <cfRule type="expression" dxfId="3680" priority="10">
      <formula>Q7&lt;0</formula>
    </cfRule>
  </conditionalFormatting>
  <conditionalFormatting sqref="Q8">
    <cfRule type="expression" dxfId="3679" priority="7">
      <formula>Q8&gt;0</formula>
    </cfRule>
    <cfRule type="expression" dxfId="3678" priority="8">
      <formula>Q8&lt;0</formula>
    </cfRule>
  </conditionalFormatting>
  <conditionalFormatting sqref="F117:F130 H117:H130">
    <cfRule type="expression" dxfId="3677" priority="1">
      <formula>F117&gt;0</formula>
    </cfRule>
    <cfRule type="expression" dxfId="367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7" t="s">
        <v>78</v>
      </c>
      <c r="P40" s="887"/>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75" priority="21">
      <formula>F47&gt;0</formula>
    </cfRule>
    <cfRule type="expression" dxfId="3674" priority="22">
      <formula>F47&lt;0</formula>
    </cfRule>
  </conditionalFormatting>
  <conditionalFormatting sqref="Q7">
    <cfRule type="expression" dxfId="3673" priority="19">
      <formula>Q7&gt;0</formula>
    </cfRule>
    <cfRule type="expression" dxfId="3672" priority="20">
      <formula>Q7&lt;0</formula>
    </cfRule>
  </conditionalFormatting>
  <conditionalFormatting sqref="Q8">
    <cfRule type="expression" dxfId="3671" priority="17">
      <formula>Q8&gt;0</formula>
    </cfRule>
    <cfRule type="expression" dxfId="3670" priority="18">
      <formula>Q8&lt;0</formula>
    </cfRule>
  </conditionalFormatting>
  <conditionalFormatting sqref="F25:F46">
    <cfRule type="expression" dxfId="3669" priority="15">
      <formula>F25&gt;0</formula>
    </cfRule>
    <cfRule type="expression" dxfId="3668" priority="16">
      <formula>F25&lt;0</formula>
    </cfRule>
  </conditionalFormatting>
  <conditionalFormatting sqref="H25:H46">
    <cfRule type="expression" dxfId="3667" priority="13">
      <formula>H25&gt;0</formula>
    </cfRule>
    <cfRule type="expression" dxfId="3666" priority="14">
      <formula>H25&lt;0</formula>
    </cfRule>
  </conditionalFormatting>
  <conditionalFormatting sqref="F89:F110">
    <cfRule type="expression" dxfId="3665" priority="11">
      <formula>F89&gt;0</formula>
    </cfRule>
    <cfRule type="expression" dxfId="3664" priority="12">
      <formula>F89&lt;0</formula>
    </cfRule>
  </conditionalFormatting>
  <conditionalFormatting sqref="H89:H110">
    <cfRule type="expression" dxfId="3663" priority="9">
      <formula>H89&gt;0</formula>
    </cfRule>
    <cfRule type="expression" dxfId="3662" priority="10">
      <formula>H89&lt;0</formula>
    </cfRule>
  </conditionalFormatting>
  <conditionalFormatting sqref="Q10">
    <cfRule type="expression" dxfId="3661" priority="7">
      <formula>Q10&gt;0</formula>
    </cfRule>
    <cfRule type="expression" dxfId="3660" priority="8">
      <formula>Q10&lt;0</formula>
    </cfRule>
  </conditionalFormatting>
  <conditionalFormatting sqref="J25:J38">
    <cfRule type="expression" dxfId="3659" priority="5">
      <formula>J25&gt;0</formula>
    </cfRule>
    <cfRule type="expression" dxfId="3658" priority="6">
      <formula>J25&lt;0</formula>
    </cfRule>
  </conditionalFormatting>
  <conditionalFormatting sqref="K25:K38">
    <cfRule type="expression" dxfId="3657" priority="3">
      <formula>K25&gt;0</formula>
    </cfRule>
    <cfRule type="expression" dxfId="3656" priority="4">
      <formula>K25&lt;0</formula>
    </cfRule>
  </conditionalFormatting>
  <conditionalFormatting sqref="L25:L38">
    <cfRule type="expression" dxfId="3655" priority="1">
      <formula>L25&gt;0</formula>
    </cfRule>
    <cfRule type="expression" dxfId="3654"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53" priority="35">
      <formula>F47&gt;0</formula>
    </cfRule>
    <cfRule type="expression" dxfId="3652" priority="36">
      <formula>F47&lt;0</formula>
    </cfRule>
  </conditionalFormatting>
  <conditionalFormatting sqref="Q7">
    <cfRule type="expression" dxfId="3651" priority="33">
      <formula>Q7&gt;0</formula>
    </cfRule>
    <cfRule type="expression" dxfId="3650" priority="34">
      <formula>Q7&lt;0</formula>
    </cfRule>
  </conditionalFormatting>
  <conditionalFormatting sqref="Q8">
    <cfRule type="expression" dxfId="3649" priority="31">
      <formula>Q8&gt;0</formula>
    </cfRule>
    <cfRule type="expression" dxfId="3648" priority="32">
      <formula>Q8&lt;0</formula>
    </cfRule>
  </conditionalFormatting>
  <conditionalFormatting sqref="F30:F46">
    <cfRule type="expression" dxfId="3647" priority="29">
      <formula>F30&gt;0</formula>
    </cfRule>
    <cfRule type="expression" dxfId="3646" priority="30">
      <formula>F30&lt;0</formula>
    </cfRule>
  </conditionalFormatting>
  <conditionalFormatting sqref="H30:H46">
    <cfRule type="expression" dxfId="3645" priority="27">
      <formula>H30&gt;0</formula>
    </cfRule>
    <cfRule type="expression" dxfId="3644" priority="28">
      <formula>H30&lt;0</formula>
    </cfRule>
  </conditionalFormatting>
  <conditionalFormatting sqref="Q10">
    <cfRule type="expression" dxfId="3643" priority="25">
      <formula>Q10&gt;0</formula>
    </cfRule>
    <cfRule type="expression" dxfId="3642" priority="26">
      <formula>Q10&lt;0</formula>
    </cfRule>
  </conditionalFormatting>
  <conditionalFormatting sqref="J25:J38">
    <cfRule type="expression" dxfId="3641" priority="23">
      <formula>J25&gt;0</formula>
    </cfRule>
    <cfRule type="expression" dxfId="3640" priority="24">
      <formula>J25&lt;0</formula>
    </cfRule>
  </conditionalFormatting>
  <conditionalFormatting sqref="K25:K38">
    <cfRule type="expression" dxfId="3639" priority="21">
      <formula>K25&gt;0</formula>
    </cfRule>
    <cfRule type="expression" dxfId="3638" priority="22">
      <formula>K25&lt;0</formula>
    </cfRule>
  </conditionalFormatting>
  <conditionalFormatting sqref="L25 L38">
    <cfRule type="expression" dxfId="3637" priority="19">
      <formula>L25&gt;0</formula>
    </cfRule>
    <cfRule type="expression" dxfId="3636" priority="20">
      <formula>L25&lt;0</formula>
    </cfRule>
  </conditionalFormatting>
  <conditionalFormatting sqref="F89:F110">
    <cfRule type="expression" dxfId="3635" priority="17">
      <formula>F89&gt;0</formula>
    </cfRule>
    <cfRule type="expression" dxfId="3634" priority="18">
      <formula>F89&lt;0</formula>
    </cfRule>
  </conditionalFormatting>
  <conditionalFormatting sqref="H89:H110">
    <cfRule type="expression" dxfId="3633" priority="15">
      <formula>H89&gt;0</formula>
    </cfRule>
    <cfRule type="expression" dxfId="3632" priority="16">
      <formula>H89&lt;0</formula>
    </cfRule>
  </conditionalFormatting>
  <conditionalFormatting sqref="J89:J102">
    <cfRule type="expression" dxfId="3631" priority="13">
      <formula>J89&gt;0</formula>
    </cfRule>
    <cfRule type="expression" dxfId="3630" priority="14">
      <formula>J89&lt;0</formula>
    </cfRule>
  </conditionalFormatting>
  <conditionalFormatting sqref="K89:K102">
    <cfRule type="expression" dxfId="3629" priority="11">
      <formula>K89&gt;0</formula>
    </cfRule>
    <cfRule type="expression" dxfId="3628" priority="12">
      <formula>K89&lt;0</formula>
    </cfRule>
  </conditionalFormatting>
  <conditionalFormatting sqref="L89:L102">
    <cfRule type="expression" dxfId="3627" priority="9">
      <formula>L89&gt;0</formula>
    </cfRule>
    <cfRule type="expression" dxfId="3626" priority="10">
      <formula>L89&lt;0</formula>
    </cfRule>
  </conditionalFormatting>
  <conditionalFormatting sqref="F29 F25:F26">
    <cfRule type="expression" dxfId="3625" priority="7">
      <formula>F25&gt;0</formula>
    </cfRule>
    <cfRule type="expression" dxfId="3624" priority="8">
      <formula>F25&lt;0</formula>
    </cfRule>
  </conditionalFormatting>
  <conditionalFormatting sqref="H29 H25:H27">
    <cfRule type="expression" dxfId="3623" priority="5">
      <formula>H25&gt;0</formula>
    </cfRule>
    <cfRule type="expression" dxfId="3622" priority="6">
      <formula>H25&lt;0</formula>
    </cfRule>
  </conditionalFormatting>
  <conditionalFormatting sqref="F27:F28">
    <cfRule type="expression" dxfId="3621" priority="3">
      <formula>F27&gt;0</formula>
    </cfRule>
    <cfRule type="expression" dxfId="3620" priority="4">
      <formula>F27&lt;0</formula>
    </cfRule>
  </conditionalFormatting>
  <conditionalFormatting sqref="H28">
    <cfRule type="expression" dxfId="3619" priority="1">
      <formula>H28&gt;0</formula>
    </cfRule>
    <cfRule type="expression" dxfId="3618"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17" priority="25">
      <formula>F7&gt;0</formula>
    </cfRule>
    <cfRule type="expression" dxfId="3616" priority="26">
      <formula>F7&lt;0</formula>
    </cfRule>
  </conditionalFormatting>
  <conditionalFormatting sqref="Q8">
    <cfRule type="expression" dxfId="3615" priority="23">
      <formula>Q8&gt;0</formula>
    </cfRule>
    <cfRule type="expression" dxfId="3614" priority="24">
      <formula>Q8&lt;0</formula>
    </cfRule>
  </conditionalFormatting>
  <conditionalFormatting sqref="F93:F114">
    <cfRule type="expression" dxfId="3613" priority="17">
      <formula>F93&gt;0</formula>
    </cfRule>
    <cfRule type="expression" dxfId="3612" priority="18">
      <formula>F93&lt;0</formula>
    </cfRule>
  </conditionalFormatting>
  <conditionalFormatting sqref="H93:H114">
    <cfRule type="expression" dxfId="3611" priority="15">
      <formula>H93&gt;0</formula>
    </cfRule>
    <cfRule type="expression" dxfId="3610" priority="16">
      <formula>H93&lt;0</formula>
    </cfRule>
  </conditionalFormatting>
  <conditionalFormatting sqref="Q10">
    <cfRule type="expression" dxfId="3609" priority="13">
      <formula>Q10&gt;0</formula>
    </cfRule>
    <cfRule type="expression" dxfId="3608" priority="14">
      <formula>Q10&lt;0</formula>
    </cfRule>
  </conditionalFormatting>
  <conditionalFormatting sqref="J25:J38">
    <cfRule type="expression" dxfId="3607" priority="11">
      <formula>J25&gt;0</formula>
    </cfRule>
    <cfRule type="expression" dxfId="3606" priority="12">
      <formula>J25&lt;0</formula>
    </cfRule>
  </conditionalFormatting>
  <conditionalFormatting sqref="K25:K38">
    <cfRule type="expression" dxfId="3605" priority="9">
      <formula>K25&gt;0</formula>
    </cfRule>
    <cfRule type="expression" dxfId="3604" priority="10">
      <formula>K25&lt;0</formula>
    </cfRule>
  </conditionalFormatting>
  <conditionalFormatting sqref="L25:L34">
    <cfRule type="expression" dxfId="3603" priority="7">
      <formula>L25&gt;0</formula>
    </cfRule>
    <cfRule type="expression" dxfId="3602" priority="8">
      <formula>L25&lt;0</formula>
    </cfRule>
  </conditionalFormatting>
  <conditionalFormatting sqref="J43">
    <cfRule type="expression" dxfId="3601" priority="5">
      <formula>J43&gt;0</formula>
    </cfRule>
    <cfRule type="expression" dxfId="3600" priority="6">
      <formula>J43&lt;0</formula>
    </cfRule>
  </conditionalFormatting>
  <conditionalFormatting sqref="M25:M34">
    <cfRule type="expression" dxfId="3599" priority="3">
      <formula>M25&gt;0</formula>
    </cfRule>
    <cfRule type="expression" dxfId="3598" priority="4">
      <formula>M25&lt;0</formula>
    </cfRule>
  </conditionalFormatting>
  <conditionalFormatting sqref="H61:H64 F61:F64">
    <cfRule type="expression" dxfId="3597" priority="1">
      <formula>F61&gt;0</formula>
    </cfRule>
    <cfRule type="expression" dxfId="3596"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7" t="s">
        <v>78</v>
      </c>
      <c r="P40" s="887"/>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5" priority="21">
      <formula>F47&gt;0</formula>
    </cfRule>
    <cfRule type="expression" dxfId="3594" priority="22">
      <formula>F47&lt;0</formula>
    </cfRule>
  </conditionalFormatting>
  <conditionalFormatting sqref="Q7">
    <cfRule type="expression" dxfId="3593" priority="19">
      <formula>Q7&gt;0</formula>
    </cfRule>
    <cfRule type="expression" dxfId="3592" priority="20">
      <formula>Q7&lt;0</formula>
    </cfRule>
  </conditionalFormatting>
  <conditionalFormatting sqref="Q8">
    <cfRule type="expression" dxfId="3591" priority="17">
      <formula>Q8&gt;0</formula>
    </cfRule>
    <cfRule type="expression" dxfId="3590" priority="18">
      <formula>Q8&lt;0</formula>
    </cfRule>
  </conditionalFormatting>
  <conditionalFormatting sqref="F25:F46">
    <cfRule type="expression" dxfId="3589" priority="15">
      <formula>F25&gt;0</formula>
    </cfRule>
    <cfRule type="expression" dxfId="3588" priority="16">
      <formula>F25&lt;0</formula>
    </cfRule>
  </conditionalFormatting>
  <conditionalFormatting sqref="H25:H46">
    <cfRule type="expression" dxfId="3587" priority="13">
      <formula>H25&gt;0</formula>
    </cfRule>
    <cfRule type="expression" dxfId="3586" priority="14">
      <formula>H25&lt;0</formula>
    </cfRule>
  </conditionalFormatting>
  <conditionalFormatting sqref="F89:F110">
    <cfRule type="expression" dxfId="3585" priority="11">
      <formula>F89&gt;0</formula>
    </cfRule>
    <cfRule type="expression" dxfId="3584" priority="12">
      <formula>F89&lt;0</formula>
    </cfRule>
  </conditionalFormatting>
  <conditionalFormatting sqref="H89:H110">
    <cfRule type="expression" dxfId="3583" priority="9">
      <formula>H89&gt;0</formula>
    </cfRule>
    <cfRule type="expression" dxfId="3582" priority="10">
      <formula>H89&lt;0</formula>
    </cfRule>
  </conditionalFormatting>
  <conditionalFormatting sqref="Q10">
    <cfRule type="expression" dxfId="3581" priority="7">
      <formula>Q10&gt;0</formula>
    </cfRule>
    <cfRule type="expression" dxfId="3580" priority="8">
      <formula>Q10&lt;0</formula>
    </cfRule>
  </conditionalFormatting>
  <conditionalFormatting sqref="J25:J38">
    <cfRule type="expression" dxfId="3579" priority="5">
      <formula>J25&gt;0</formula>
    </cfRule>
    <cfRule type="expression" dxfId="3578" priority="6">
      <formula>J25&lt;0</formula>
    </cfRule>
  </conditionalFormatting>
  <conditionalFormatting sqref="K25:K38">
    <cfRule type="expression" dxfId="3577" priority="3">
      <formula>K25&gt;0</formula>
    </cfRule>
    <cfRule type="expression" dxfId="3576" priority="4">
      <formula>K25&lt;0</formula>
    </cfRule>
  </conditionalFormatting>
  <conditionalFormatting sqref="L25:L38">
    <cfRule type="expression" dxfId="3575" priority="1">
      <formula>L25&gt;0</formula>
    </cfRule>
    <cfRule type="expression" dxfId="35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7" t="s">
        <v>78</v>
      </c>
      <c r="P14" s="887"/>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73" priority="29">
      <formula>F29&gt;0</formula>
    </cfRule>
    <cfRule type="expression" dxfId="3572" priority="30">
      <formula>F29&lt;0</formula>
    </cfRule>
  </conditionalFormatting>
  <conditionalFormatting sqref="Q7">
    <cfRule type="expression" dxfId="3571" priority="27">
      <formula>Q7&gt;0</formula>
    </cfRule>
    <cfRule type="expression" dxfId="3570" priority="28">
      <formula>Q7&lt;0</formula>
    </cfRule>
  </conditionalFormatting>
  <conditionalFormatting sqref="Q8">
    <cfRule type="expression" dxfId="3569" priority="25">
      <formula>Q8&gt;0</formula>
    </cfRule>
    <cfRule type="expression" dxfId="3568" priority="26">
      <formula>Q8&lt;0</formula>
    </cfRule>
  </conditionalFormatting>
  <conditionalFormatting sqref="F96:F110">
    <cfRule type="expression" dxfId="3567" priority="19">
      <formula>F96&gt;0</formula>
    </cfRule>
    <cfRule type="expression" dxfId="3566" priority="20">
      <formula>F96&lt;0</formula>
    </cfRule>
  </conditionalFormatting>
  <conditionalFormatting sqref="H96:H110">
    <cfRule type="expression" dxfId="3565" priority="17">
      <formula>H96&gt;0</formula>
    </cfRule>
    <cfRule type="expression" dxfId="3564" priority="18">
      <formula>H96&lt;0</formula>
    </cfRule>
  </conditionalFormatting>
  <conditionalFormatting sqref="Q10">
    <cfRule type="expression" dxfId="3563" priority="15">
      <formula>Q10&gt;0</formula>
    </cfRule>
    <cfRule type="expression" dxfId="3562" priority="16">
      <formula>Q10&lt;0</formula>
    </cfRule>
  </conditionalFormatting>
  <conditionalFormatting sqref="L29:L38">
    <cfRule type="expression" dxfId="3561" priority="9">
      <formula>L29&gt;0</formula>
    </cfRule>
    <cfRule type="expression" dxfId="3560" priority="10">
      <formula>L29&lt;0</formula>
    </cfRule>
  </conditionalFormatting>
  <conditionalFormatting sqref="F27:F29 H27:H29 J25:K29">
    <cfRule type="expression" dxfId="3559" priority="7">
      <formula>F25&gt;0</formula>
    </cfRule>
    <cfRule type="expression" dxfId="3558" priority="8">
      <formula>F25&lt;0</formula>
    </cfRule>
  </conditionalFormatting>
  <conditionalFormatting sqref="L25:L29">
    <cfRule type="expression" dxfId="3557" priority="5">
      <formula>L25&gt;0</formula>
    </cfRule>
    <cfRule type="expression" dxfId="3556" priority="6">
      <formula>L25&lt;0</formula>
    </cfRule>
  </conditionalFormatting>
  <conditionalFormatting sqref="F25:F26">
    <cfRule type="expression" dxfId="3555" priority="3">
      <formula>F25&gt;0</formula>
    </cfRule>
    <cfRule type="expression" dxfId="3554" priority="4">
      <formula>F25&lt;0</formula>
    </cfRule>
  </conditionalFormatting>
  <conditionalFormatting sqref="H25:H26">
    <cfRule type="expression" dxfId="3553" priority="1">
      <formula>H25&gt;0</formula>
    </cfRule>
    <cfRule type="expression" dxfId="355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59.33</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8899.5</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3012.4500000000007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2815.2400000000052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0.46270869423726263</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3.3709758975223325E-2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8.7507374631268426</v>
      </c>
      <c r="U13" s="888" t="s">
        <v>1330</v>
      </c>
    </row>
    <row r="14" spans="1:21" x14ac:dyDescent="0.25">
      <c r="B14" s="395">
        <v>43861</v>
      </c>
      <c r="C14" s="4">
        <v>100</v>
      </c>
      <c r="D14" s="2">
        <v>67.7</v>
      </c>
      <c r="E14" s="2">
        <v>0</v>
      </c>
      <c r="F14" s="2">
        <f>C14*D14+E14</f>
        <v>6770</v>
      </c>
      <c r="H14" s="67"/>
      <c r="O14" s="11" t="s">
        <v>988</v>
      </c>
      <c r="Q14" s="1">
        <v>43324</v>
      </c>
      <c r="U14" s="888"/>
    </row>
    <row r="15" spans="1:21" x14ac:dyDescent="0.25">
      <c r="B15" s="395">
        <v>43885</v>
      </c>
      <c r="C15" s="4">
        <v>50</v>
      </c>
      <c r="D15" s="2">
        <v>68.400000000000006</v>
      </c>
      <c r="E15" s="2">
        <v>0</v>
      </c>
      <c r="F15" s="2">
        <f>C15*D15+E15</f>
        <v>3420.0000000000005</v>
      </c>
      <c r="H15" s="67"/>
      <c r="U15" s="888"/>
    </row>
    <row r="16" spans="1:21" x14ac:dyDescent="0.25">
      <c r="H16" s="67"/>
      <c r="U16" s="888"/>
    </row>
    <row r="17" spans="1:21" x14ac:dyDescent="0.25">
      <c r="U17" s="888"/>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8"/>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8"/>
    </row>
    <row r="20" spans="1:21" ht="20.25" thickBot="1" x14ac:dyDescent="0.35">
      <c r="O20" s="751" t="s">
        <v>78</v>
      </c>
      <c r="P20" s="751"/>
      <c r="U20" s="888"/>
    </row>
    <row r="21" spans="1:21" ht="15.75" thickTop="1" x14ac:dyDescent="0.25">
      <c r="O21" s="78">
        <v>1.1000000000000001</v>
      </c>
      <c r="P21" s="78">
        <f>O21*$Q$4</f>
        <v>65.263000000000005</v>
      </c>
      <c r="U21" s="888"/>
    </row>
    <row r="22" spans="1:21" x14ac:dyDescent="0.25">
      <c r="O22" s="78">
        <v>1.0900000000000001</v>
      </c>
      <c r="P22" s="78">
        <f t="shared" ref="P22:P41" si="2">O22*$Q$4</f>
        <v>64.669700000000006</v>
      </c>
      <c r="U22" s="888"/>
    </row>
    <row r="23" spans="1:21" x14ac:dyDescent="0.25">
      <c r="O23" s="78">
        <v>1.08</v>
      </c>
      <c r="P23" s="78">
        <f t="shared" si="2"/>
        <v>64.076400000000007</v>
      </c>
      <c r="U23" s="888"/>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63.4831</v>
      </c>
      <c r="U24" s="888"/>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62.889800000000001</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62.296500000000002</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61.703200000000002</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61.109900000000003</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60.516599999999997</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59.923299999999998</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59.33</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58.736699999999999</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58.1434</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57.550099999999993</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56.956799999999994</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56.363499999999995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55.770199999999996</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55.176900000000003</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54.583600000000004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53.990299999999998</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53.396999999999998</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551" priority="61">
      <formula>F25&gt;0</formula>
    </cfRule>
    <cfRule type="expression" dxfId="3550" priority="62">
      <formula>F25&lt;0</formula>
    </cfRule>
  </conditionalFormatting>
  <conditionalFormatting sqref="Q7">
    <cfRule type="expression" dxfId="3549" priority="59">
      <formula>Q7&gt;0</formula>
    </cfRule>
    <cfRule type="expression" dxfId="3548" priority="60">
      <formula>Q7&lt;0</formula>
    </cfRule>
  </conditionalFormatting>
  <conditionalFormatting sqref="Q8">
    <cfRule type="expression" dxfId="3547" priority="57">
      <formula>Q8&gt;0</formula>
    </cfRule>
    <cfRule type="expression" dxfId="3546" priority="58">
      <formula>Q8&lt;0</formula>
    </cfRule>
  </conditionalFormatting>
  <conditionalFormatting sqref="M70">
    <cfRule type="expression" dxfId="3545" priority="51">
      <formula>M70&gt;0</formula>
    </cfRule>
    <cfRule type="expression" dxfId="3544" priority="52">
      <formula>M70&lt;0</formula>
    </cfRule>
  </conditionalFormatting>
  <conditionalFormatting sqref="F96:F127">
    <cfRule type="expression" dxfId="3543" priority="49">
      <formula>F96&gt;0</formula>
    </cfRule>
    <cfRule type="expression" dxfId="3542" priority="50">
      <formula>F96&lt;0</formula>
    </cfRule>
  </conditionalFormatting>
  <conditionalFormatting sqref="H96:H127">
    <cfRule type="expression" dxfId="3541" priority="47">
      <formula>H96&gt;0</formula>
    </cfRule>
    <cfRule type="expression" dxfId="3540" priority="48">
      <formula>H96&lt;0</formula>
    </cfRule>
  </conditionalFormatting>
  <conditionalFormatting sqref="J28:J30 K25:K30 J31:K38">
    <cfRule type="expression" dxfId="3539" priority="41">
      <formula>J25&gt;0</formula>
    </cfRule>
    <cfRule type="expression" dxfId="3538" priority="42">
      <formula>J25&lt;0</formula>
    </cfRule>
  </conditionalFormatting>
  <conditionalFormatting sqref="K39:K42">
    <cfRule type="expression" dxfId="3537" priority="39">
      <formula>K39&gt;0</formula>
    </cfRule>
    <cfRule type="expression" dxfId="3536" priority="40">
      <formula>K39&lt;0</formula>
    </cfRule>
  </conditionalFormatting>
  <conditionalFormatting sqref="K43">
    <cfRule type="expression" dxfId="3535" priority="37">
      <formula>K43&gt;0</formula>
    </cfRule>
    <cfRule type="expression" dxfId="3534" priority="38">
      <formula>K43&lt;0</formula>
    </cfRule>
  </conditionalFormatting>
  <conditionalFormatting sqref="K44">
    <cfRule type="expression" dxfId="3533" priority="35">
      <formula>K44&gt;0</formula>
    </cfRule>
    <cfRule type="expression" dxfId="3532" priority="36">
      <formula>K44&lt;0</formula>
    </cfRule>
  </conditionalFormatting>
  <conditionalFormatting sqref="K45">
    <cfRule type="expression" dxfId="3531" priority="33">
      <formula>K45&gt;0</formula>
    </cfRule>
    <cfRule type="expression" dxfId="3530" priority="34">
      <formula>K45&lt;0</formula>
    </cfRule>
  </conditionalFormatting>
  <conditionalFormatting sqref="K46:K51">
    <cfRule type="expression" dxfId="3529" priority="21">
      <formula>K46&gt;0</formula>
    </cfRule>
    <cfRule type="expression" dxfId="3528" priority="22">
      <formula>K46&lt;0</formula>
    </cfRule>
  </conditionalFormatting>
  <conditionalFormatting sqref="K52:K60">
    <cfRule type="expression" dxfId="3527" priority="19">
      <formula>K52&gt;0</formula>
    </cfRule>
    <cfRule type="expression" dxfId="3526" priority="20">
      <formula>K52&lt;0</formula>
    </cfRule>
  </conditionalFormatting>
  <conditionalFormatting sqref="H55:H57 F54:F57">
    <cfRule type="expression" dxfId="3525" priority="17">
      <formula>F54&gt;0</formula>
    </cfRule>
    <cfRule type="expression" dxfId="3524" priority="18">
      <formula>F54&lt;0</formula>
    </cfRule>
  </conditionalFormatting>
  <conditionalFormatting sqref="F64 H64">
    <cfRule type="expression" dxfId="3523" priority="15">
      <formula>F64&gt;0</formula>
    </cfRule>
    <cfRule type="expression" dxfId="3522" priority="16">
      <formula>F64&lt;0</formula>
    </cfRule>
  </conditionalFormatting>
  <conditionalFormatting sqref="F62 H62">
    <cfRule type="expression" dxfId="3521" priority="13">
      <formula>F62&gt;0</formula>
    </cfRule>
    <cfRule type="expression" dxfId="3520" priority="14">
      <formula>F62&lt;0</formula>
    </cfRule>
  </conditionalFormatting>
  <conditionalFormatting sqref="F59:F61 H59:H61">
    <cfRule type="expression" dxfId="3519" priority="11">
      <formula>F59&gt;0</formula>
    </cfRule>
    <cfRule type="expression" dxfId="3518" priority="12">
      <formula>F59&lt;0</formula>
    </cfRule>
  </conditionalFormatting>
  <conditionalFormatting sqref="K61">
    <cfRule type="expression" dxfId="3517" priority="9">
      <formula>K61&gt;0</formula>
    </cfRule>
    <cfRule type="expression" dxfId="3516" priority="10">
      <formula>K61&lt;0</formula>
    </cfRule>
  </conditionalFormatting>
  <conditionalFormatting sqref="K62">
    <cfRule type="expression" dxfId="3515" priority="7">
      <formula>K62&gt;0</formula>
    </cfRule>
    <cfRule type="expression" dxfId="3514" priority="8">
      <formula>K62&lt;0</formula>
    </cfRule>
  </conditionalFormatting>
  <conditionalFormatting sqref="F63 H63">
    <cfRule type="expression" dxfId="3513" priority="5">
      <formula>F63&gt;0</formula>
    </cfRule>
    <cfRule type="expression" dxfId="3512" priority="6">
      <formula>F63&lt;0</formula>
    </cfRule>
  </conditionalFormatting>
  <conditionalFormatting sqref="K63:K64">
    <cfRule type="expression" dxfId="3511" priority="3">
      <formula>K63&gt;0</formula>
    </cfRule>
    <cfRule type="expression" dxfId="3510" priority="4">
      <formula>K63&lt;0</formula>
    </cfRule>
  </conditionalFormatting>
  <conditionalFormatting sqref="F65:F66 H65:H66">
    <cfRule type="expression" dxfId="3509" priority="1">
      <formula>F65&gt;0</formula>
    </cfRule>
    <cfRule type="expression" dxfId="3508"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07" priority="35">
      <formula>F47&gt;0</formula>
    </cfRule>
    <cfRule type="expression" dxfId="3506" priority="36">
      <formula>F47&lt;0</formula>
    </cfRule>
  </conditionalFormatting>
  <conditionalFormatting sqref="Q7">
    <cfRule type="expression" dxfId="3505" priority="33">
      <formula>Q7&gt;0</formula>
    </cfRule>
    <cfRule type="expression" dxfId="3504" priority="34">
      <formula>Q7&lt;0</formula>
    </cfRule>
  </conditionalFormatting>
  <conditionalFormatting sqref="Q8">
    <cfRule type="expression" dxfId="3503" priority="31">
      <formula>Q8&gt;0</formula>
    </cfRule>
    <cfRule type="expression" dxfId="3502" priority="32">
      <formula>Q8&lt;0</formula>
    </cfRule>
  </conditionalFormatting>
  <conditionalFormatting sqref="F30:F46">
    <cfRule type="expression" dxfId="3501" priority="29">
      <formula>F30&gt;0</formula>
    </cfRule>
    <cfRule type="expression" dxfId="3500" priority="30">
      <formula>F30&lt;0</formula>
    </cfRule>
  </conditionalFormatting>
  <conditionalFormatting sqref="H30:H46">
    <cfRule type="expression" dxfId="3499" priority="27">
      <formula>H30&gt;0</formula>
    </cfRule>
    <cfRule type="expression" dxfId="3498" priority="28">
      <formula>H30&lt;0</formula>
    </cfRule>
  </conditionalFormatting>
  <conditionalFormatting sqref="Q10">
    <cfRule type="expression" dxfId="3497" priority="25">
      <formula>Q10&gt;0</formula>
    </cfRule>
    <cfRule type="expression" dxfId="3496" priority="26">
      <formula>Q10&lt;0</formula>
    </cfRule>
  </conditionalFormatting>
  <conditionalFormatting sqref="J25:J38">
    <cfRule type="expression" dxfId="3495" priority="23">
      <formula>J25&gt;0</formula>
    </cfRule>
    <cfRule type="expression" dxfId="3494" priority="24">
      <formula>J25&lt;0</formula>
    </cfRule>
  </conditionalFormatting>
  <conditionalFormatting sqref="K25:K38">
    <cfRule type="expression" dxfId="3493" priority="21">
      <formula>K25&gt;0</formula>
    </cfRule>
    <cfRule type="expression" dxfId="3492" priority="22">
      <formula>K25&lt;0</formula>
    </cfRule>
  </conditionalFormatting>
  <conditionalFormatting sqref="L25 L38">
    <cfRule type="expression" dxfId="3491" priority="19">
      <formula>L25&gt;0</formula>
    </cfRule>
    <cfRule type="expression" dxfId="3490" priority="20">
      <formula>L25&lt;0</formula>
    </cfRule>
  </conditionalFormatting>
  <conditionalFormatting sqref="F89:F110">
    <cfRule type="expression" dxfId="3489" priority="17">
      <formula>F89&gt;0</formula>
    </cfRule>
    <cfRule type="expression" dxfId="3488" priority="18">
      <formula>F89&lt;0</formula>
    </cfRule>
  </conditionalFormatting>
  <conditionalFormatting sqref="H89:H110">
    <cfRule type="expression" dxfId="3487" priority="15">
      <formula>H89&gt;0</formula>
    </cfRule>
    <cfRule type="expression" dxfId="3486" priority="16">
      <formula>H89&lt;0</formula>
    </cfRule>
  </conditionalFormatting>
  <conditionalFormatting sqref="J89:J102">
    <cfRule type="expression" dxfId="3485" priority="13">
      <formula>J89&gt;0</formula>
    </cfRule>
    <cfRule type="expression" dxfId="3484" priority="14">
      <formula>J89&lt;0</formula>
    </cfRule>
  </conditionalFormatting>
  <conditionalFormatting sqref="K89:K102">
    <cfRule type="expression" dxfId="3483" priority="11">
      <formula>K89&gt;0</formula>
    </cfRule>
    <cfRule type="expression" dxfId="3482" priority="12">
      <formula>K89&lt;0</formula>
    </cfRule>
  </conditionalFormatting>
  <conditionalFormatting sqref="L89:L102">
    <cfRule type="expression" dxfId="3481" priority="9">
      <formula>L89&gt;0</formula>
    </cfRule>
    <cfRule type="expression" dxfId="3480" priority="10">
      <formula>L89&lt;0</formula>
    </cfRule>
  </conditionalFormatting>
  <conditionalFormatting sqref="F29 F25:F26">
    <cfRule type="expression" dxfId="3479" priority="7">
      <formula>F25&gt;0</formula>
    </cfRule>
    <cfRule type="expression" dxfId="3478" priority="8">
      <formula>F25&lt;0</formula>
    </cfRule>
  </conditionalFormatting>
  <conditionalFormatting sqref="H29 H25:H27">
    <cfRule type="expression" dxfId="3477" priority="5">
      <formula>H25&gt;0</formula>
    </cfRule>
    <cfRule type="expression" dxfId="3476" priority="6">
      <formula>H25&lt;0</formula>
    </cfRule>
  </conditionalFormatting>
  <conditionalFormatting sqref="F27:F28">
    <cfRule type="expression" dxfId="3475" priority="3">
      <formula>F27&gt;0</formula>
    </cfRule>
    <cfRule type="expression" dxfId="3474" priority="4">
      <formula>F27&lt;0</formula>
    </cfRule>
  </conditionalFormatting>
  <conditionalFormatting sqref="H28">
    <cfRule type="expression" dxfId="3473" priority="1">
      <formula>H28&gt;0</formula>
    </cfRule>
    <cfRule type="expression" dxfId="347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71" priority="43">
      <formula>F54&gt;0</formula>
    </cfRule>
    <cfRule type="expression" dxfId="3470" priority="44">
      <formula>F54&lt;0</formula>
    </cfRule>
  </conditionalFormatting>
  <conditionalFormatting sqref="Q7">
    <cfRule type="expression" dxfId="3469" priority="41">
      <formula>Q7&gt;0</formula>
    </cfRule>
    <cfRule type="expression" dxfId="3468" priority="42">
      <formula>Q7&lt;0</formula>
    </cfRule>
  </conditionalFormatting>
  <conditionalFormatting sqref="Q8">
    <cfRule type="expression" dxfId="3467" priority="39">
      <formula>Q8&gt;0</formula>
    </cfRule>
    <cfRule type="expression" dxfId="3466" priority="40">
      <formula>Q8&lt;0</formula>
    </cfRule>
  </conditionalFormatting>
  <conditionalFormatting sqref="F33:F36 F38:F53">
    <cfRule type="expression" dxfId="3465" priority="37">
      <formula>F33&gt;0</formula>
    </cfRule>
    <cfRule type="expression" dxfId="3464" priority="38">
      <formula>F33&lt;0</formula>
    </cfRule>
  </conditionalFormatting>
  <conditionalFormatting sqref="H33:H36 H38:H53">
    <cfRule type="expression" dxfId="3463" priority="35">
      <formula>H33&gt;0</formula>
    </cfRule>
    <cfRule type="expression" dxfId="3462" priority="36">
      <formula>H33&lt;0</formula>
    </cfRule>
  </conditionalFormatting>
  <conditionalFormatting sqref="Q10">
    <cfRule type="expression" dxfId="3461" priority="33">
      <formula>Q10&gt;0</formula>
    </cfRule>
    <cfRule type="expression" dxfId="3460" priority="34">
      <formula>Q10&lt;0</formula>
    </cfRule>
  </conditionalFormatting>
  <conditionalFormatting sqref="J25:J37">
    <cfRule type="expression" dxfId="3459" priority="31">
      <formula>J25&gt;0</formula>
    </cfRule>
    <cfRule type="expression" dxfId="3458" priority="32">
      <formula>J25&lt;0</formula>
    </cfRule>
  </conditionalFormatting>
  <conditionalFormatting sqref="K25:K38">
    <cfRule type="expression" dxfId="3457" priority="29">
      <formula>K25&gt;0</formula>
    </cfRule>
    <cfRule type="expression" dxfId="3456" priority="30">
      <formula>K25&lt;0</formula>
    </cfRule>
  </conditionalFormatting>
  <conditionalFormatting sqref="L25">
    <cfRule type="expression" dxfId="3455" priority="27">
      <formula>L25&gt;0</formula>
    </cfRule>
    <cfRule type="expression" dxfId="3454" priority="28">
      <formula>L25&lt;0</formula>
    </cfRule>
  </conditionalFormatting>
  <conditionalFormatting sqref="F89:F110">
    <cfRule type="expression" dxfId="3453" priority="25">
      <formula>F89&gt;0</formula>
    </cfRule>
    <cfRule type="expression" dxfId="3452" priority="26">
      <formula>F89&lt;0</formula>
    </cfRule>
  </conditionalFormatting>
  <conditionalFormatting sqref="H89:H110">
    <cfRule type="expression" dxfId="3451" priority="23">
      <formula>H89&gt;0</formula>
    </cfRule>
    <cfRule type="expression" dxfId="3450" priority="24">
      <formula>H89&lt;0</formula>
    </cfRule>
  </conditionalFormatting>
  <conditionalFormatting sqref="J89:J102">
    <cfRule type="expression" dxfId="3449" priority="21">
      <formula>J89&gt;0</formula>
    </cfRule>
    <cfRule type="expression" dxfId="3448" priority="22">
      <formula>J89&lt;0</formula>
    </cfRule>
  </conditionalFormatting>
  <conditionalFormatting sqref="K89:K102">
    <cfRule type="expression" dxfId="3447" priority="19">
      <formula>K89&gt;0</formula>
    </cfRule>
    <cfRule type="expression" dxfId="3446" priority="20">
      <formula>K89&lt;0</formula>
    </cfRule>
  </conditionalFormatting>
  <conditionalFormatting sqref="L89:L102">
    <cfRule type="expression" dxfId="3445" priority="17">
      <formula>L89&gt;0</formula>
    </cfRule>
    <cfRule type="expression" dxfId="3444" priority="18">
      <formula>L89&lt;0</formula>
    </cfRule>
  </conditionalFormatting>
  <conditionalFormatting sqref="F29:F32">
    <cfRule type="expression" dxfId="3443" priority="15">
      <formula>F29&gt;0</formula>
    </cfRule>
    <cfRule type="expression" dxfId="3442" priority="16">
      <formula>F29&lt;0</formula>
    </cfRule>
  </conditionalFormatting>
  <conditionalFormatting sqref="H29:H32">
    <cfRule type="expression" dxfId="3441" priority="13">
      <formula>H29&gt;0</formula>
    </cfRule>
    <cfRule type="expression" dxfId="3440" priority="14">
      <formula>H29&lt;0</formula>
    </cfRule>
  </conditionalFormatting>
  <conditionalFormatting sqref="F25:F28">
    <cfRule type="expression" dxfId="3439" priority="11">
      <formula>F25&gt;0</formula>
    </cfRule>
    <cfRule type="expression" dxfId="3438" priority="12">
      <formula>F25&lt;0</formula>
    </cfRule>
  </conditionalFormatting>
  <conditionalFormatting sqref="H25:H28">
    <cfRule type="expression" dxfId="3437" priority="9">
      <formula>H25&gt;0</formula>
    </cfRule>
    <cfRule type="expression" dxfId="3436" priority="10">
      <formula>H25&lt;0</formula>
    </cfRule>
  </conditionalFormatting>
  <conditionalFormatting sqref="F37">
    <cfRule type="expression" dxfId="3435" priority="7">
      <formula>F37&gt;0</formula>
    </cfRule>
    <cfRule type="expression" dxfId="3434" priority="8">
      <formula>F37&lt;0</formula>
    </cfRule>
  </conditionalFormatting>
  <conditionalFormatting sqref="H37">
    <cfRule type="expression" dxfId="3433" priority="5">
      <formula>H37&gt;0</formula>
    </cfRule>
    <cfRule type="expression" dxfId="3432" priority="6">
      <formula>H37&lt;0</formula>
    </cfRule>
  </conditionalFormatting>
  <conditionalFormatting sqref="J49">
    <cfRule type="expression" dxfId="3431" priority="3">
      <formula>J49&gt;0</formula>
    </cfRule>
    <cfRule type="expression" dxfId="3430" priority="4">
      <formula>J49&lt;0</formula>
    </cfRule>
  </conditionalFormatting>
  <conditionalFormatting sqref="J38:J48">
    <cfRule type="expression" dxfId="3429" priority="1">
      <formula>J38&gt;0</formula>
    </cfRule>
    <cfRule type="expression" dxfId="342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45.07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4507</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-3251.2700000000004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-3251.2700000000004</v>
      </c>
      <c r="T8" s="1"/>
      <c r="U8" s="727"/>
    </row>
    <row r="9" spans="1:21" x14ac:dyDescent="0.25">
      <c r="B9" s="398"/>
      <c r="C9" s="4"/>
      <c r="D9" s="3"/>
      <c r="E9" s="3"/>
      <c r="F9" s="3"/>
      <c r="G9" s="398"/>
      <c r="H9" s="158"/>
      <c r="I9" s="3"/>
      <c r="J9" s="3"/>
      <c r="K9" s="3"/>
      <c r="L9" s="4"/>
      <c r="M9" s="4"/>
      <c r="O9" s="11" t="s">
        <v>202</v>
      </c>
      <c r="Q9" s="131">
        <f>IF(Q2=0, 0, Q8/Q6)</f>
        <v>-0.41907151981047319</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49.577000000000005</v>
      </c>
    </row>
    <row r="20" spans="1:20" x14ac:dyDescent="0.25">
      <c r="O20" s="78">
        <v>1.0900000000000001</v>
      </c>
      <c r="P20" s="78">
        <f t="shared" ref="P20:P39" si="1">O20*$Q$4</f>
        <v>49.126300000000001</v>
      </c>
    </row>
    <row r="21" spans="1:20" x14ac:dyDescent="0.25">
      <c r="O21" s="78">
        <v>1.08</v>
      </c>
      <c r="P21" s="78">
        <f t="shared" si="1"/>
        <v>48.675600000000003</v>
      </c>
      <c r="T21" s="1"/>
    </row>
    <row r="22" spans="1:20" x14ac:dyDescent="0.25">
      <c r="O22" s="78">
        <v>1.07</v>
      </c>
      <c r="P22" s="78">
        <f t="shared" si="1"/>
        <v>48.224900000000005</v>
      </c>
    </row>
    <row r="23" spans="1:20" x14ac:dyDescent="0.25">
      <c r="O23" s="78">
        <v>1.06</v>
      </c>
      <c r="P23" s="78">
        <f t="shared" si="1"/>
        <v>47.7742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47.323500000000003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46.872800000000005</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46.4221</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45.971400000000003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45.520699999999998</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45.07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44.619300000000003</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44.168599999999998</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43.7179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43.267199999999995</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42.816499999999998</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42.3658</v>
      </c>
    </row>
    <row r="36" spans="1:17" x14ac:dyDescent="0.25">
      <c r="B36" s="161"/>
      <c r="C36" s="10"/>
      <c r="D36" s="39"/>
      <c r="E36" s="39"/>
      <c r="F36" s="39"/>
      <c r="G36" s="39"/>
      <c r="H36" s="175"/>
      <c r="I36" s="39"/>
      <c r="J36" s="39"/>
      <c r="K36" s="39"/>
      <c r="L36" s="39"/>
      <c r="O36" s="78">
        <v>0.93</v>
      </c>
      <c r="P36" s="78">
        <f t="shared" si="1"/>
        <v>41.915100000000002</v>
      </c>
    </row>
    <row r="37" spans="1:17" x14ac:dyDescent="0.25">
      <c r="B37" s="161"/>
      <c r="C37" s="10"/>
      <c r="D37" s="39"/>
      <c r="E37" s="39"/>
      <c r="F37" s="39"/>
      <c r="G37" s="39"/>
      <c r="H37" s="175"/>
      <c r="I37" s="39"/>
      <c r="J37" s="39"/>
      <c r="K37" s="39"/>
      <c r="L37" s="39"/>
      <c r="O37" s="78">
        <v>0.92</v>
      </c>
      <c r="P37" s="78">
        <f t="shared" si="1"/>
        <v>41.464400000000005</v>
      </c>
    </row>
    <row r="38" spans="1:17" x14ac:dyDescent="0.25">
      <c r="B38" s="161"/>
      <c r="C38" s="10"/>
      <c r="D38" s="39"/>
      <c r="E38" s="39"/>
      <c r="F38" s="39"/>
      <c r="G38" s="39"/>
      <c r="H38" s="175"/>
      <c r="I38" s="39"/>
      <c r="J38" s="39"/>
      <c r="K38" s="39"/>
      <c r="L38" s="39"/>
      <c r="O38" s="78">
        <v>0.91</v>
      </c>
      <c r="P38" s="78">
        <f t="shared" si="1"/>
        <v>41.0137</v>
      </c>
    </row>
    <row r="39" spans="1:17" x14ac:dyDescent="0.25">
      <c r="B39" s="161"/>
      <c r="C39" s="10"/>
      <c r="D39" s="39"/>
      <c r="E39" s="39"/>
      <c r="F39" s="39"/>
      <c r="G39" s="39"/>
      <c r="H39" s="175"/>
      <c r="I39" s="39"/>
      <c r="J39" s="39"/>
      <c r="K39" s="39"/>
      <c r="L39" s="39"/>
      <c r="O39" s="78">
        <v>0.9</v>
      </c>
      <c r="P39" s="78">
        <f t="shared" si="1"/>
        <v>40.563000000000002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27" priority="37">
      <formula>F7&gt;0</formula>
    </cfRule>
    <cfRule type="expression" dxfId="3426" priority="38">
      <formula>F7&lt;0</formula>
    </cfRule>
  </conditionalFormatting>
  <conditionalFormatting sqref="Q8">
    <cfRule type="expression" dxfId="3425" priority="35">
      <formula>Q8&gt;0</formula>
    </cfRule>
    <cfRule type="expression" dxfId="3424" priority="36">
      <formula>Q8&lt;0</formula>
    </cfRule>
  </conditionalFormatting>
  <conditionalFormatting sqref="F46:F51">
    <cfRule type="expression" dxfId="3423" priority="33">
      <formula>F46&gt;0</formula>
    </cfRule>
    <cfRule type="expression" dxfId="3422" priority="34">
      <formula>F46&lt;0</formula>
    </cfRule>
  </conditionalFormatting>
  <conditionalFormatting sqref="H46:H51">
    <cfRule type="expression" dxfId="3421" priority="31">
      <formula>H46&gt;0</formula>
    </cfRule>
    <cfRule type="expression" dxfId="3420" priority="32">
      <formula>H46&lt;0</formula>
    </cfRule>
  </conditionalFormatting>
  <conditionalFormatting sqref="Q10">
    <cfRule type="expression" dxfId="3419" priority="29">
      <formula>Q10&gt;0</formula>
    </cfRule>
    <cfRule type="expression" dxfId="3418" priority="30">
      <formula>Q10&lt;0</formula>
    </cfRule>
  </conditionalFormatting>
  <conditionalFormatting sqref="K25:K26">
    <cfRule type="expression" dxfId="3417" priority="25">
      <formula>K25&gt;0</formula>
    </cfRule>
    <cfRule type="expression" dxfId="3416" priority="26">
      <formula>K25&lt;0</formula>
    </cfRule>
  </conditionalFormatting>
  <conditionalFormatting sqref="F77:F98">
    <cfRule type="expression" dxfId="3415" priority="21">
      <formula>F77&gt;0</formula>
    </cfRule>
    <cfRule type="expression" dxfId="3414" priority="22">
      <formula>F77&lt;0</formula>
    </cfRule>
  </conditionalFormatting>
  <conditionalFormatting sqref="H77:H98">
    <cfRule type="expression" dxfId="3413" priority="19">
      <formula>H77&gt;0</formula>
    </cfRule>
    <cfRule type="expression" dxfId="3412" priority="20">
      <formula>H77&lt;0</formula>
    </cfRule>
  </conditionalFormatting>
  <conditionalFormatting sqref="J77:J90">
    <cfRule type="expression" dxfId="3411" priority="17">
      <formula>J77&gt;0</formula>
    </cfRule>
    <cfRule type="expression" dxfId="3410" priority="18">
      <formula>J77&lt;0</formula>
    </cfRule>
  </conditionalFormatting>
  <conditionalFormatting sqref="K77:K90">
    <cfRule type="expression" dxfId="3409" priority="15">
      <formula>K77&gt;0</formula>
    </cfRule>
    <cfRule type="expression" dxfId="3408" priority="16">
      <formula>K77&lt;0</formula>
    </cfRule>
  </conditionalFormatting>
  <conditionalFormatting sqref="L77:L90">
    <cfRule type="expression" dxfId="3407" priority="13">
      <formula>L77&gt;0</formula>
    </cfRule>
    <cfRule type="expression" dxfId="3406" priority="14">
      <formula>L77&lt;0</formula>
    </cfRule>
  </conditionalFormatting>
  <conditionalFormatting sqref="J42">
    <cfRule type="expression" dxfId="3405" priority="7">
      <formula>J42&gt;0</formula>
    </cfRule>
    <cfRule type="expression" dxfId="3404" priority="8">
      <formula>J42&lt;0</formula>
    </cfRule>
  </conditionalFormatting>
  <conditionalFormatting sqref="F43:F45">
    <cfRule type="expression" dxfId="3403" priority="5">
      <formula>F43&gt;0</formula>
    </cfRule>
    <cfRule type="expression" dxfId="3402" priority="6">
      <formula>F43&lt;0</formula>
    </cfRule>
  </conditionalFormatting>
  <conditionalFormatting sqref="H43:H45">
    <cfRule type="expression" dxfId="3401" priority="3">
      <formula>H43&gt;0</formula>
    </cfRule>
    <cfRule type="expression" dxfId="3400" priority="4">
      <formula>H43&lt;0</formula>
    </cfRule>
  </conditionalFormatting>
  <conditionalFormatting sqref="F26:F28 H26:H28">
    <cfRule type="expression" dxfId="3399" priority="1">
      <formula>F26&gt;0</formula>
    </cfRule>
    <cfRule type="expression" dxfId="339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7" t="s">
        <v>78</v>
      </c>
      <c r="P16" s="887"/>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7" priority="43">
      <formula>F54&gt;0</formula>
    </cfRule>
    <cfRule type="expression" dxfId="3396" priority="44">
      <formula>F54&lt;0</formula>
    </cfRule>
  </conditionalFormatting>
  <conditionalFormatting sqref="Q7">
    <cfRule type="expression" dxfId="3395" priority="41">
      <formula>Q7&gt;0</formula>
    </cfRule>
    <cfRule type="expression" dxfId="3394" priority="42">
      <formula>Q7&lt;0</formula>
    </cfRule>
  </conditionalFormatting>
  <conditionalFormatting sqref="Q8">
    <cfRule type="expression" dxfId="3393" priority="39">
      <formula>Q8&gt;0</formula>
    </cfRule>
    <cfRule type="expression" dxfId="3392" priority="40">
      <formula>Q8&lt;0</formula>
    </cfRule>
  </conditionalFormatting>
  <conditionalFormatting sqref="F33:F36 F38:F53">
    <cfRule type="expression" dxfId="3391" priority="37">
      <formula>F33&gt;0</formula>
    </cfRule>
    <cfRule type="expression" dxfId="3390" priority="38">
      <formula>F33&lt;0</formula>
    </cfRule>
  </conditionalFormatting>
  <conditionalFormatting sqref="H33:H36 H38:H53">
    <cfRule type="expression" dxfId="3389" priority="35">
      <formula>H33&gt;0</formula>
    </cfRule>
    <cfRule type="expression" dxfId="3388" priority="36">
      <formula>H33&lt;0</formula>
    </cfRule>
  </conditionalFormatting>
  <conditionalFormatting sqref="Q10">
    <cfRule type="expression" dxfId="3387" priority="33">
      <formula>Q10&gt;0</formula>
    </cfRule>
    <cfRule type="expression" dxfId="3386" priority="34">
      <formula>Q10&lt;0</formula>
    </cfRule>
  </conditionalFormatting>
  <conditionalFormatting sqref="J25:J37">
    <cfRule type="expression" dxfId="3385" priority="31">
      <formula>J25&gt;0</formula>
    </cfRule>
    <cfRule type="expression" dxfId="3384" priority="32">
      <formula>J25&lt;0</formula>
    </cfRule>
  </conditionalFormatting>
  <conditionalFormatting sqref="K25:K38">
    <cfRule type="expression" dxfId="3383" priority="29">
      <formula>K25&gt;0</formula>
    </cfRule>
    <cfRule type="expression" dxfId="3382" priority="30">
      <formula>K25&lt;0</formula>
    </cfRule>
  </conditionalFormatting>
  <conditionalFormatting sqref="L25">
    <cfRule type="expression" dxfId="3381" priority="27">
      <formula>L25&gt;0</formula>
    </cfRule>
    <cfRule type="expression" dxfId="3380" priority="28">
      <formula>L25&lt;0</formula>
    </cfRule>
  </conditionalFormatting>
  <conditionalFormatting sqref="F89:F110">
    <cfRule type="expression" dxfId="3379" priority="25">
      <formula>F89&gt;0</formula>
    </cfRule>
    <cfRule type="expression" dxfId="3378" priority="26">
      <formula>F89&lt;0</formula>
    </cfRule>
  </conditionalFormatting>
  <conditionalFormatting sqref="H89:H110">
    <cfRule type="expression" dxfId="3377" priority="23">
      <formula>H89&gt;0</formula>
    </cfRule>
    <cfRule type="expression" dxfId="3376" priority="24">
      <formula>H89&lt;0</formula>
    </cfRule>
  </conditionalFormatting>
  <conditionalFormatting sqref="J89:J102">
    <cfRule type="expression" dxfId="3375" priority="21">
      <formula>J89&gt;0</formula>
    </cfRule>
    <cfRule type="expression" dxfId="3374" priority="22">
      <formula>J89&lt;0</formula>
    </cfRule>
  </conditionalFormatting>
  <conditionalFormatting sqref="K89:K102">
    <cfRule type="expression" dxfId="3373" priority="19">
      <formula>K89&gt;0</formula>
    </cfRule>
    <cfRule type="expression" dxfId="3372" priority="20">
      <formula>K89&lt;0</formula>
    </cfRule>
  </conditionalFormatting>
  <conditionalFormatting sqref="L89:L102">
    <cfRule type="expression" dxfId="3371" priority="17">
      <formula>L89&gt;0</formula>
    </cfRule>
    <cfRule type="expression" dxfId="3370" priority="18">
      <formula>L89&lt;0</formula>
    </cfRule>
  </conditionalFormatting>
  <conditionalFormatting sqref="F29:F32">
    <cfRule type="expression" dxfId="3369" priority="15">
      <formula>F29&gt;0</formula>
    </cfRule>
    <cfRule type="expression" dxfId="3368" priority="16">
      <formula>F29&lt;0</formula>
    </cfRule>
  </conditionalFormatting>
  <conditionalFormatting sqref="H29:H32">
    <cfRule type="expression" dxfId="3367" priority="13">
      <formula>H29&gt;0</formula>
    </cfRule>
    <cfRule type="expression" dxfId="3366" priority="14">
      <formula>H29&lt;0</formula>
    </cfRule>
  </conditionalFormatting>
  <conditionalFormatting sqref="F25:F28">
    <cfRule type="expression" dxfId="3365" priority="11">
      <formula>F25&gt;0</formula>
    </cfRule>
    <cfRule type="expression" dxfId="3364" priority="12">
      <formula>F25&lt;0</formula>
    </cfRule>
  </conditionalFormatting>
  <conditionalFormatting sqref="H25:H28">
    <cfRule type="expression" dxfId="3363" priority="9">
      <formula>H25&gt;0</formula>
    </cfRule>
    <cfRule type="expression" dxfId="3362" priority="10">
      <formula>H25&lt;0</formula>
    </cfRule>
  </conditionalFormatting>
  <conditionalFormatting sqref="F37">
    <cfRule type="expression" dxfId="3361" priority="7">
      <formula>F37&gt;0</formula>
    </cfRule>
    <cfRule type="expression" dxfId="3360" priority="8">
      <formula>F37&lt;0</formula>
    </cfRule>
  </conditionalFormatting>
  <conditionalFormatting sqref="H37">
    <cfRule type="expression" dxfId="3359" priority="5">
      <formula>H37&gt;0</formula>
    </cfRule>
    <cfRule type="expression" dxfId="3358" priority="6">
      <formula>H37&lt;0</formula>
    </cfRule>
  </conditionalFormatting>
  <conditionalFormatting sqref="J49">
    <cfRule type="expression" dxfId="3357" priority="3">
      <formula>J49&gt;0</formula>
    </cfRule>
    <cfRule type="expression" dxfId="3356" priority="4">
      <formula>J49&lt;0</formula>
    </cfRule>
  </conditionalFormatting>
  <conditionalFormatting sqref="J38:J48">
    <cfRule type="expression" dxfId="3355" priority="1">
      <formula>J38&gt;0</formula>
    </cfRule>
    <cfRule type="expression" dxfId="335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7" t="s">
        <v>78</v>
      </c>
      <c r="P40" s="887"/>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53" priority="11">
      <formula>F33&gt;0</formula>
    </cfRule>
    <cfRule type="expression" dxfId="3352" priority="12">
      <formula>F33&lt;0</formula>
    </cfRule>
  </conditionalFormatting>
  <conditionalFormatting sqref="Q7">
    <cfRule type="expression" dxfId="3351" priority="9">
      <formula>Q7&gt;0</formula>
    </cfRule>
    <cfRule type="expression" dxfId="3350" priority="10">
      <formula>Q7&lt;0</formula>
    </cfRule>
  </conditionalFormatting>
  <conditionalFormatting sqref="Q8">
    <cfRule type="expression" dxfId="3349" priority="7">
      <formula>Q8&gt;0</formula>
    </cfRule>
    <cfRule type="expression" dxfId="3348" priority="8">
      <formula>Q8&lt;0</formula>
    </cfRule>
  </conditionalFormatting>
  <conditionalFormatting sqref="F25:F32">
    <cfRule type="expression" dxfId="3347" priority="5">
      <formula>F25&gt;0</formula>
    </cfRule>
    <cfRule type="expression" dxfId="3346" priority="6">
      <formula>F25&lt;0</formula>
    </cfRule>
  </conditionalFormatting>
  <conditionalFormatting sqref="H25:H32">
    <cfRule type="expression" dxfId="3345" priority="3">
      <formula>H25&gt;0</formula>
    </cfRule>
    <cfRule type="expression" dxfId="3344" priority="4">
      <formula>H25&lt;0</formula>
    </cfRule>
  </conditionalFormatting>
  <conditionalFormatting sqref="Q10">
    <cfRule type="expression" dxfId="3343" priority="1">
      <formula>Q10&gt;0</formula>
    </cfRule>
    <cfRule type="expression" dxfId="334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41" priority="39">
      <formula>F47&gt;0</formula>
    </cfRule>
    <cfRule type="expression" dxfId="3340" priority="40">
      <formula>F47&lt;0</formula>
    </cfRule>
  </conditionalFormatting>
  <conditionalFormatting sqref="Q7">
    <cfRule type="expression" dxfId="3339" priority="37">
      <formula>Q7&gt;0</formula>
    </cfRule>
    <cfRule type="expression" dxfId="3338" priority="38">
      <formula>Q7&lt;0</formula>
    </cfRule>
  </conditionalFormatting>
  <conditionalFormatting sqref="Q8">
    <cfRule type="expression" dxfId="3337" priority="35">
      <formula>Q8&gt;0</formula>
    </cfRule>
    <cfRule type="expression" dxfId="3336" priority="36">
      <formula>Q8&lt;0</formula>
    </cfRule>
  </conditionalFormatting>
  <conditionalFormatting sqref="F30:F46">
    <cfRule type="expression" dxfId="3335" priority="33">
      <formula>F30&gt;0</formula>
    </cfRule>
    <cfRule type="expression" dxfId="3334" priority="34">
      <formula>F30&lt;0</formula>
    </cfRule>
  </conditionalFormatting>
  <conditionalFormatting sqref="H30:H46">
    <cfRule type="expression" dxfId="3333" priority="31">
      <formula>H30&gt;0</formula>
    </cfRule>
    <cfRule type="expression" dxfId="3332" priority="32">
      <formula>H30&lt;0</formula>
    </cfRule>
  </conditionalFormatting>
  <conditionalFormatting sqref="Q10">
    <cfRule type="expression" dxfId="3331" priority="29">
      <formula>Q10&gt;0</formula>
    </cfRule>
    <cfRule type="expression" dxfId="3330" priority="30">
      <formula>Q10&lt;0</formula>
    </cfRule>
  </conditionalFormatting>
  <conditionalFormatting sqref="J25:J38">
    <cfRule type="expression" dxfId="3329" priority="27">
      <formula>J25&gt;0</formula>
    </cfRule>
    <cfRule type="expression" dxfId="3328" priority="28">
      <formula>J25&lt;0</formula>
    </cfRule>
  </conditionalFormatting>
  <conditionalFormatting sqref="K25:K38">
    <cfRule type="expression" dxfId="3327" priority="25">
      <formula>K25&gt;0</formula>
    </cfRule>
    <cfRule type="expression" dxfId="3326" priority="26">
      <formula>K25&lt;0</formula>
    </cfRule>
  </conditionalFormatting>
  <conditionalFormatting sqref="L25 L38">
    <cfRule type="expression" dxfId="3325" priority="23">
      <formula>L25&gt;0</formula>
    </cfRule>
    <cfRule type="expression" dxfId="3324" priority="24">
      <formula>L25&lt;0</formula>
    </cfRule>
  </conditionalFormatting>
  <conditionalFormatting sqref="F89:F110">
    <cfRule type="expression" dxfId="3323" priority="21">
      <formula>F89&gt;0</formula>
    </cfRule>
    <cfRule type="expression" dxfId="3322" priority="22">
      <formula>F89&lt;0</formula>
    </cfRule>
  </conditionalFormatting>
  <conditionalFormatting sqref="H89:H110">
    <cfRule type="expression" dxfId="3321" priority="19">
      <formula>H89&gt;0</formula>
    </cfRule>
    <cfRule type="expression" dxfId="3320" priority="20">
      <formula>H89&lt;0</formula>
    </cfRule>
  </conditionalFormatting>
  <conditionalFormatting sqref="J89:J102">
    <cfRule type="expression" dxfId="3319" priority="17">
      <formula>J89&gt;0</formula>
    </cfRule>
    <cfRule type="expression" dxfId="3318" priority="18">
      <formula>J89&lt;0</formula>
    </cfRule>
  </conditionalFormatting>
  <conditionalFormatting sqref="K89:K102">
    <cfRule type="expression" dxfId="3317" priority="15">
      <formula>K89&gt;0</formula>
    </cfRule>
    <cfRule type="expression" dxfId="3316" priority="16">
      <formula>K89&lt;0</formula>
    </cfRule>
  </conditionalFormatting>
  <conditionalFormatting sqref="L89:L102">
    <cfRule type="expression" dxfId="3315" priority="13">
      <formula>L89&gt;0</formula>
    </cfRule>
    <cfRule type="expression" dxfId="3314" priority="14">
      <formula>L89&lt;0</formula>
    </cfRule>
  </conditionalFormatting>
  <conditionalFormatting sqref="F25">
    <cfRule type="expression" dxfId="3313" priority="11">
      <formula>F25&gt;0</formula>
    </cfRule>
    <cfRule type="expression" dxfId="3312" priority="12">
      <formula>F25&lt;0</formula>
    </cfRule>
  </conditionalFormatting>
  <conditionalFormatting sqref="H25:H26">
    <cfRule type="expression" dxfId="3311" priority="9">
      <formula>H25&gt;0</formula>
    </cfRule>
    <cfRule type="expression" dxfId="3310" priority="10">
      <formula>H25&lt;0</formula>
    </cfRule>
  </conditionalFormatting>
  <conditionalFormatting sqref="F26">
    <cfRule type="expression" dxfId="3309" priority="7">
      <formula>F26&gt;0</formula>
    </cfRule>
    <cfRule type="expression" dxfId="3308" priority="8">
      <formula>F26&lt;0</formula>
    </cfRule>
  </conditionalFormatting>
  <conditionalFormatting sqref="F27:F29">
    <cfRule type="expression" dxfId="3307" priority="3">
      <formula>F27&gt;0</formula>
    </cfRule>
    <cfRule type="expression" dxfId="3306" priority="4">
      <formula>F27&lt;0</formula>
    </cfRule>
  </conditionalFormatting>
  <conditionalFormatting sqref="H27:H29">
    <cfRule type="expression" dxfId="3305" priority="1">
      <formula>H27&gt;0</formula>
    </cfRule>
    <cfRule type="expression" dxfId="330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26" sqref="I26"/>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200</v>
      </c>
      <c r="T2" s="1"/>
    </row>
    <row r="3" spans="1:21" x14ac:dyDescent="0.25">
      <c r="A3" s="22" t="s">
        <v>71</v>
      </c>
      <c r="B3" s="885">
        <v>43885</v>
      </c>
      <c r="C3" s="4">
        <v>200</v>
      </c>
      <c r="D3" s="3">
        <v>39.119999999999997</v>
      </c>
      <c r="E3" s="3">
        <v>0</v>
      </c>
      <c r="F3" s="3">
        <f>C3*D3+E3</f>
        <v>7823.9999999999991</v>
      </c>
      <c r="G3" s="69"/>
      <c r="H3" s="158"/>
      <c r="I3" s="3"/>
      <c r="J3" s="3"/>
      <c r="K3" s="3"/>
      <c r="L3" s="4"/>
      <c r="M3" s="4"/>
      <c r="O3" s="11" t="s">
        <v>58</v>
      </c>
      <c r="Q3" s="174">
        <f>IF(Q2=0, Q4, (F18-K18-M18)/Q2)</f>
        <v>39.123199999999997</v>
      </c>
      <c r="T3" s="1"/>
    </row>
    <row r="4" spans="1:21" x14ac:dyDescent="0.25">
      <c r="B4" s="69"/>
      <c r="C4" s="4"/>
      <c r="D4" s="3"/>
      <c r="E4" s="3"/>
      <c r="F4" s="3"/>
      <c r="G4" s="69"/>
      <c r="H4" s="158"/>
      <c r="I4" s="3"/>
      <c r="J4" s="3"/>
      <c r="K4" s="3"/>
      <c r="L4" s="4"/>
      <c r="M4" s="4"/>
      <c r="O4" s="11" t="s">
        <v>66</v>
      </c>
      <c r="Q4" s="53">
        <v>31.85</v>
      </c>
      <c r="R4" s="416">
        <v>1.2699999999999999E-2</v>
      </c>
      <c r="T4" s="679"/>
      <c r="U4" s="30"/>
    </row>
    <row r="5" spans="1:21" x14ac:dyDescent="0.25">
      <c r="B5" s="69"/>
      <c r="C5" s="4"/>
      <c r="D5" s="3"/>
      <c r="E5" s="3"/>
      <c r="F5" s="3"/>
      <c r="G5" s="69"/>
      <c r="H5" s="158"/>
      <c r="I5" s="3"/>
      <c r="J5" s="3"/>
      <c r="K5" s="3"/>
      <c r="L5" s="4"/>
      <c r="M5" s="4"/>
      <c r="O5" s="11" t="s">
        <v>67</v>
      </c>
      <c r="Q5" s="3">
        <f>Q4*Q2</f>
        <v>6370</v>
      </c>
    </row>
    <row r="6" spans="1:21" x14ac:dyDescent="0.25">
      <c r="B6" s="69"/>
      <c r="C6" s="4"/>
      <c r="D6" s="3"/>
      <c r="E6" s="3"/>
      <c r="F6" s="3"/>
      <c r="G6" s="69"/>
      <c r="H6" s="158"/>
      <c r="I6" s="3"/>
      <c r="J6" s="3"/>
      <c r="K6" s="3"/>
      <c r="L6" s="4"/>
      <c r="M6" s="4"/>
      <c r="O6" s="11" t="s">
        <v>64</v>
      </c>
      <c r="Q6" s="2">
        <f>Q3*Q2</f>
        <v>7824.6399999999994</v>
      </c>
    </row>
    <row r="7" spans="1:21" x14ac:dyDescent="0.25">
      <c r="B7" s="69"/>
      <c r="C7" s="4"/>
      <c r="D7" s="3"/>
      <c r="E7" s="3"/>
      <c r="F7" s="3"/>
      <c r="G7" s="69"/>
      <c r="H7" s="158"/>
      <c r="I7" s="3"/>
      <c r="J7" s="3"/>
      <c r="K7" s="3"/>
      <c r="L7" s="4"/>
      <c r="M7" s="4"/>
      <c r="O7" s="11" t="s">
        <v>175</v>
      </c>
      <c r="Q7" s="2">
        <f>Q10+Q8</f>
        <v>-1454.6399999999994</v>
      </c>
      <c r="R7" s="29">
        <v>43915</v>
      </c>
      <c r="T7" s="1"/>
    </row>
    <row r="8" spans="1:21" x14ac:dyDescent="0.25">
      <c r="B8" s="69"/>
      <c r="C8" s="4"/>
      <c r="D8" s="3"/>
      <c r="E8" s="3"/>
      <c r="F8" s="3"/>
      <c r="G8" s="69"/>
      <c r="H8" s="158"/>
      <c r="I8" s="3"/>
      <c r="J8" s="3"/>
      <c r="K8" s="3"/>
      <c r="L8" s="4"/>
      <c r="M8" s="4"/>
      <c r="O8" s="11" t="s">
        <v>177</v>
      </c>
      <c r="P8" s="33"/>
      <c r="Q8" s="2">
        <f>K18+M18-F18+Q2*Q4</f>
        <v>-1454.6399999999994</v>
      </c>
    </row>
    <row r="9" spans="1:21" x14ac:dyDescent="0.25">
      <c r="B9" s="4"/>
      <c r="C9" s="4"/>
      <c r="D9" s="3"/>
      <c r="E9" s="3"/>
      <c r="F9" s="3"/>
      <c r="G9" s="4"/>
      <c r="H9" s="158"/>
      <c r="I9" s="3"/>
      <c r="J9" s="3"/>
      <c r="K9" s="3"/>
      <c r="L9" s="4"/>
      <c r="M9" s="4"/>
      <c r="O9" s="11" t="s">
        <v>202</v>
      </c>
      <c r="Q9" s="131">
        <f>IF(Q2=0, 0, Q8/Q6)</f>
        <v>-0.18590503844266312</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2.7629513343799057E-2</v>
      </c>
      <c r="R11">
        <f>0.88/4</f>
        <v>0.22</v>
      </c>
    </row>
    <row r="12" spans="1:21" x14ac:dyDescent="0.25">
      <c r="H12" s="67"/>
      <c r="O12" s="11" t="s">
        <v>875</v>
      </c>
      <c r="Q12" s="1"/>
    </row>
    <row r="13" spans="1:21" x14ac:dyDescent="0.25">
      <c r="H13" s="67"/>
      <c r="O13" s="11" t="s">
        <v>901</v>
      </c>
      <c r="Q13" s="2">
        <f>Q4/4.4</f>
        <v>7.2386363636363633</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35.035000000000004</v>
      </c>
    </row>
    <row r="18" spans="1:16" x14ac:dyDescent="0.25">
      <c r="A18" s="31" t="s">
        <v>81</v>
      </c>
      <c r="B18" s="14"/>
      <c r="C18" s="14">
        <f>SUM(C2:C9)</f>
        <v>260</v>
      </c>
      <c r="D18" s="18"/>
      <c r="E18" s="18"/>
      <c r="F18" s="18">
        <f>SUM(F2:F9)</f>
        <v>10752</v>
      </c>
      <c r="G18" s="14"/>
      <c r="H18" s="68">
        <f>SUM(H2:H8)</f>
        <v>60</v>
      </c>
      <c r="I18" s="18"/>
      <c r="J18" s="18"/>
      <c r="K18" s="18">
        <f>SUM(K2:K8)</f>
        <v>2927.36</v>
      </c>
      <c r="L18" s="14"/>
      <c r="M18" s="18">
        <f>SUM(M2:M10)</f>
        <v>0</v>
      </c>
      <c r="O18" s="78">
        <v>1.0900000000000001</v>
      </c>
      <c r="P18" s="78">
        <f t="shared" ref="P18:P37" si="0">O18*$Q$4</f>
        <v>34.716500000000003</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34.398000000000003</v>
      </c>
    </row>
    <row r="20" spans="1:16" x14ac:dyDescent="0.25">
      <c r="O20" s="78">
        <v>1.07</v>
      </c>
      <c r="P20" s="78">
        <f t="shared" si="0"/>
        <v>34.079500000000003</v>
      </c>
    </row>
    <row r="21" spans="1:16" x14ac:dyDescent="0.25">
      <c r="O21" s="78">
        <v>1.06</v>
      </c>
      <c r="P21" s="78">
        <f t="shared" si="0"/>
        <v>33.761000000000003</v>
      </c>
    </row>
    <row r="22" spans="1:16" x14ac:dyDescent="0.25">
      <c r="O22" s="78">
        <v>1.05</v>
      </c>
      <c r="P22" s="78">
        <f t="shared" si="0"/>
        <v>33.442500000000003</v>
      </c>
    </row>
    <row r="23" spans="1:16" x14ac:dyDescent="0.25">
      <c r="O23" s="78">
        <v>1.04</v>
      </c>
      <c r="P23" s="78">
        <f t="shared" si="0"/>
        <v>33.124000000000002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32.805500000000002</v>
      </c>
    </row>
    <row r="25" spans="1:16" x14ac:dyDescent="0.25">
      <c r="B25" s="161">
        <v>43464</v>
      </c>
      <c r="C25" s="10">
        <v>0</v>
      </c>
      <c r="D25" s="39">
        <v>48.68</v>
      </c>
      <c r="E25" s="39"/>
      <c r="F25" s="39">
        <v>-0.56000000000000005</v>
      </c>
      <c r="G25" s="39"/>
      <c r="H25" s="175"/>
      <c r="I25" s="39"/>
      <c r="J25" s="39"/>
      <c r="K25" s="39"/>
      <c r="L25" s="39"/>
      <c r="O25" s="78">
        <v>1.02</v>
      </c>
      <c r="P25" s="78">
        <f t="shared" si="0"/>
        <v>32.487000000000002</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32.168500000000002</v>
      </c>
    </row>
    <row r="27" spans="1:16" x14ac:dyDescent="0.25">
      <c r="B27" s="161"/>
      <c r="C27" s="10"/>
      <c r="D27" s="39"/>
      <c r="E27" s="39"/>
      <c r="F27" s="39"/>
      <c r="G27" s="39"/>
      <c r="H27" s="175"/>
      <c r="I27" s="39"/>
      <c r="J27" s="39"/>
      <c r="K27" s="39"/>
      <c r="L27" s="39"/>
      <c r="O27" s="78">
        <v>1</v>
      </c>
      <c r="P27" s="78">
        <f t="shared" si="0"/>
        <v>31.85</v>
      </c>
    </row>
    <row r="28" spans="1:16" x14ac:dyDescent="0.25">
      <c r="B28" s="161"/>
      <c r="C28" s="10"/>
      <c r="D28" s="39"/>
      <c r="E28" s="39"/>
      <c r="F28" s="39"/>
      <c r="G28" s="39"/>
      <c r="H28" s="175"/>
      <c r="I28" s="39"/>
      <c r="J28" s="39"/>
      <c r="K28" s="39"/>
      <c r="L28" s="39"/>
      <c r="O28" s="78">
        <v>0.99</v>
      </c>
      <c r="P28" s="78">
        <f t="shared" si="0"/>
        <v>31.531500000000001</v>
      </c>
    </row>
    <row r="29" spans="1:16" x14ac:dyDescent="0.25">
      <c r="B29" s="161"/>
      <c r="C29" s="10"/>
      <c r="D29" s="39"/>
      <c r="E29" s="39"/>
      <c r="F29" s="39"/>
      <c r="G29" s="39"/>
      <c r="H29" s="175"/>
      <c r="I29" s="39"/>
      <c r="J29" s="39"/>
      <c r="K29" s="39"/>
      <c r="L29" s="39"/>
      <c r="O29" s="78">
        <v>0.98</v>
      </c>
      <c r="P29" s="78">
        <f t="shared" si="0"/>
        <v>31.213000000000001</v>
      </c>
    </row>
    <row r="30" spans="1:16" x14ac:dyDescent="0.25">
      <c r="B30" s="161"/>
      <c r="C30" s="10"/>
      <c r="D30" s="39"/>
      <c r="E30" s="39"/>
      <c r="F30" s="39"/>
      <c r="G30" s="39"/>
      <c r="H30" s="175"/>
      <c r="I30" s="39"/>
      <c r="J30" s="39"/>
      <c r="K30" s="39"/>
      <c r="L30" s="39"/>
      <c r="O30" s="78">
        <v>0.97</v>
      </c>
      <c r="P30" s="78">
        <f t="shared" si="0"/>
        <v>30.894500000000001</v>
      </c>
    </row>
    <row r="31" spans="1:16" x14ac:dyDescent="0.25">
      <c r="B31" s="161"/>
      <c r="C31" s="10"/>
      <c r="D31" s="39"/>
      <c r="E31" s="39"/>
      <c r="F31" s="39"/>
      <c r="G31" s="39"/>
      <c r="H31" s="175"/>
      <c r="I31" s="39"/>
      <c r="J31" s="39"/>
      <c r="K31" s="39"/>
      <c r="L31" s="39"/>
      <c r="O31" s="78">
        <v>0.96</v>
      </c>
      <c r="P31" s="78">
        <f t="shared" si="0"/>
        <v>30.576000000000001</v>
      </c>
    </row>
    <row r="32" spans="1:16" x14ac:dyDescent="0.25">
      <c r="B32" s="161"/>
      <c r="C32" s="10"/>
      <c r="D32" s="39"/>
      <c r="E32" s="39"/>
      <c r="F32" s="39"/>
      <c r="G32" s="39"/>
      <c r="H32" s="175"/>
      <c r="I32" s="39"/>
      <c r="J32" s="39"/>
      <c r="K32" s="39"/>
      <c r="L32" s="39"/>
      <c r="O32" s="78">
        <v>0.95</v>
      </c>
      <c r="P32" s="78">
        <f t="shared" si="0"/>
        <v>30.2575</v>
      </c>
    </row>
    <row r="33" spans="2:17" x14ac:dyDescent="0.25">
      <c r="B33" s="161"/>
      <c r="C33" s="10"/>
      <c r="D33" s="39"/>
      <c r="E33" s="39"/>
      <c r="F33" s="39"/>
      <c r="G33" s="39"/>
      <c r="H33" s="175"/>
      <c r="I33" s="39"/>
      <c r="J33" s="39"/>
      <c r="K33" s="39"/>
      <c r="L33" s="39"/>
      <c r="O33" s="78">
        <v>0.94</v>
      </c>
      <c r="P33" s="78">
        <f t="shared" si="0"/>
        <v>29.939</v>
      </c>
    </row>
    <row r="34" spans="2:17" x14ac:dyDescent="0.25">
      <c r="B34" s="161"/>
      <c r="C34" s="10"/>
      <c r="D34" s="39"/>
      <c r="E34" s="39"/>
      <c r="F34" s="39"/>
      <c r="G34" s="39"/>
      <c r="H34" s="175"/>
      <c r="I34" s="39"/>
      <c r="J34" s="39"/>
      <c r="K34" s="39"/>
      <c r="L34" s="39"/>
      <c r="O34" s="78">
        <v>0.93</v>
      </c>
      <c r="P34" s="78">
        <f t="shared" si="0"/>
        <v>29.620500000000003</v>
      </c>
    </row>
    <row r="35" spans="2:17" x14ac:dyDescent="0.25">
      <c r="B35" s="161"/>
      <c r="C35" s="10"/>
      <c r="D35" s="39"/>
      <c r="E35" s="39"/>
      <c r="F35" s="39"/>
      <c r="G35" s="39"/>
      <c r="H35" s="175"/>
      <c r="I35" s="39"/>
      <c r="J35" s="39"/>
      <c r="K35" s="39"/>
      <c r="L35" s="39"/>
      <c r="O35" s="78">
        <v>0.92</v>
      </c>
      <c r="P35" s="78">
        <f t="shared" si="0"/>
        <v>29.302000000000003</v>
      </c>
    </row>
    <row r="36" spans="2:17" x14ac:dyDescent="0.25">
      <c r="B36" s="161"/>
      <c r="C36" s="10"/>
      <c r="D36" s="39"/>
      <c r="E36" s="39"/>
      <c r="F36" s="39"/>
      <c r="G36" s="39"/>
      <c r="H36" s="175"/>
      <c r="I36" s="39"/>
      <c r="J36" s="39"/>
      <c r="K36" s="39"/>
      <c r="L36" s="39"/>
      <c r="O36" s="78">
        <v>0.91</v>
      </c>
      <c r="P36" s="78">
        <f t="shared" si="0"/>
        <v>28.983500000000003</v>
      </c>
    </row>
    <row r="37" spans="2:17" x14ac:dyDescent="0.25">
      <c r="B37" s="161"/>
      <c r="C37" s="10"/>
      <c r="D37" s="39"/>
      <c r="E37" s="39"/>
      <c r="F37" s="39"/>
      <c r="G37" s="39"/>
      <c r="H37" s="175"/>
      <c r="I37" s="39"/>
      <c r="J37" s="39"/>
      <c r="K37" s="39"/>
      <c r="L37" s="39"/>
      <c r="O37" s="78">
        <v>0.9</v>
      </c>
      <c r="P37" s="78">
        <f t="shared" si="0"/>
        <v>28.665000000000003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303" priority="47">
      <formula>F54&gt;0</formula>
    </cfRule>
    <cfRule type="expression" dxfId="3302" priority="48">
      <formula>F54&lt;0</formula>
    </cfRule>
  </conditionalFormatting>
  <conditionalFormatting sqref="Q7">
    <cfRule type="expression" dxfId="3301" priority="45">
      <formula>Q7&gt;0</formula>
    </cfRule>
    <cfRule type="expression" dxfId="3300" priority="46">
      <formula>Q7&lt;0</formula>
    </cfRule>
  </conditionalFormatting>
  <conditionalFormatting sqref="Q8">
    <cfRule type="expression" dxfId="3299" priority="43">
      <formula>Q8&gt;0</formula>
    </cfRule>
    <cfRule type="expression" dxfId="3298" priority="44">
      <formula>Q8&lt;0</formula>
    </cfRule>
  </conditionalFormatting>
  <conditionalFormatting sqref="F33:F36 F38:F53">
    <cfRule type="expression" dxfId="3297" priority="41">
      <formula>F33&gt;0</formula>
    </cfRule>
    <cfRule type="expression" dxfId="3296" priority="42">
      <formula>F33&lt;0</formula>
    </cfRule>
  </conditionalFormatting>
  <conditionalFormatting sqref="H33:H36 H38:H53">
    <cfRule type="expression" dxfId="3295" priority="39">
      <formula>H33&gt;0</formula>
    </cfRule>
    <cfRule type="expression" dxfId="3294" priority="40">
      <formula>H33&lt;0</formula>
    </cfRule>
  </conditionalFormatting>
  <conditionalFormatting sqref="Q10">
    <cfRule type="expression" dxfId="3293" priority="37">
      <formula>Q10&gt;0</formula>
    </cfRule>
    <cfRule type="expression" dxfId="3292" priority="38">
      <formula>Q10&lt;0</formula>
    </cfRule>
  </conditionalFormatting>
  <conditionalFormatting sqref="J25:J37">
    <cfRule type="expression" dxfId="3291" priority="35">
      <formula>J25&gt;0</formula>
    </cfRule>
    <cfRule type="expression" dxfId="3290" priority="36">
      <formula>J25&lt;0</formula>
    </cfRule>
  </conditionalFormatting>
  <conditionalFormatting sqref="K25:K38">
    <cfRule type="expression" dxfId="3289" priority="33">
      <formula>K25&gt;0</formula>
    </cfRule>
    <cfRule type="expression" dxfId="3288" priority="34">
      <formula>K25&lt;0</formula>
    </cfRule>
  </conditionalFormatting>
  <conditionalFormatting sqref="L25">
    <cfRule type="expression" dxfId="3287" priority="31">
      <formula>L25&gt;0</formula>
    </cfRule>
    <cfRule type="expression" dxfId="3286" priority="32">
      <formula>L25&lt;0</formula>
    </cfRule>
  </conditionalFormatting>
  <conditionalFormatting sqref="F89:F110">
    <cfRule type="expression" dxfId="3285" priority="29">
      <formula>F89&gt;0</formula>
    </cfRule>
    <cfRule type="expression" dxfId="3284" priority="30">
      <formula>F89&lt;0</formula>
    </cfRule>
  </conditionalFormatting>
  <conditionalFormatting sqref="H89:H110">
    <cfRule type="expression" dxfId="3283" priority="27">
      <formula>H89&gt;0</formula>
    </cfRule>
    <cfRule type="expression" dxfId="3282" priority="28">
      <formula>H89&lt;0</formula>
    </cfRule>
  </conditionalFormatting>
  <conditionalFormatting sqref="J89:J102">
    <cfRule type="expression" dxfId="3281" priority="25">
      <formula>J89&gt;0</formula>
    </cfRule>
    <cfRule type="expression" dxfId="3280" priority="26">
      <formula>J89&lt;0</formula>
    </cfRule>
  </conditionalFormatting>
  <conditionalFormatting sqref="K89:K102">
    <cfRule type="expression" dxfId="3279" priority="23">
      <formula>K89&gt;0</formula>
    </cfRule>
    <cfRule type="expression" dxfId="3278" priority="24">
      <formula>K89&lt;0</formula>
    </cfRule>
  </conditionalFormatting>
  <conditionalFormatting sqref="L89:L102">
    <cfRule type="expression" dxfId="3277" priority="21">
      <formula>L89&gt;0</formula>
    </cfRule>
    <cfRule type="expression" dxfId="3276" priority="22">
      <formula>L89&lt;0</formula>
    </cfRule>
  </conditionalFormatting>
  <conditionalFormatting sqref="F29:F32">
    <cfRule type="expression" dxfId="3275" priority="19">
      <formula>F29&gt;0</formula>
    </cfRule>
    <cfRule type="expression" dxfId="3274" priority="20">
      <formula>F29&lt;0</formula>
    </cfRule>
  </conditionalFormatting>
  <conditionalFormatting sqref="H29:H32">
    <cfRule type="expression" dxfId="3273" priority="17">
      <formula>H29&gt;0</formula>
    </cfRule>
    <cfRule type="expression" dxfId="3272" priority="18">
      <formula>H29&lt;0</formula>
    </cfRule>
  </conditionalFormatting>
  <conditionalFormatting sqref="F25 F27:F28">
    <cfRule type="expression" dxfId="3271" priority="15">
      <formula>F25&gt;0</formula>
    </cfRule>
    <cfRule type="expression" dxfId="3270" priority="16">
      <formula>F25&lt;0</formula>
    </cfRule>
  </conditionalFormatting>
  <conditionalFormatting sqref="H25 H27:H28">
    <cfRule type="expression" dxfId="3269" priority="13">
      <formula>H25&gt;0</formula>
    </cfRule>
    <cfRule type="expression" dxfId="3268" priority="14">
      <formula>H25&lt;0</formula>
    </cfRule>
  </conditionalFormatting>
  <conditionalFormatting sqref="F37">
    <cfRule type="expression" dxfId="3267" priority="11">
      <formula>F37&gt;0</formula>
    </cfRule>
    <cfRule type="expression" dxfId="3266" priority="12">
      <formula>F37&lt;0</formula>
    </cfRule>
  </conditionalFormatting>
  <conditionalFormatting sqref="H37">
    <cfRule type="expression" dxfId="3265" priority="9">
      <formula>H37&gt;0</formula>
    </cfRule>
    <cfRule type="expression" dxfId="3264" priority="10">
      <formula>H37&lt;0</formula>
    </cfRule>
  </conditionalFormatting>
  <conditionalFormatting sqref="J49">
    <cfRule type="expression" dxfId="3263" priority="7">
      <formula>J49&gt;0</formula>
    </cfRule>
    <cfRule type="expression" dxfId="3262" priority="8">
      <formula>J49&lt;0</formula>
    </cfRule>
  </conditionalFormatting>
  <conditionalFormatting sqref="J38:J48">
    <cfRule type="expression" dxfId="3261" priority="5">
      <formula>J38&gt;0</formula>
    </cfRule>
    <cfRule type="expression" dxfId="3260" priority="6">
      <formula>J38&lt;0</formula>
    </cfRule>
  </conditionalFormatting>
  <conditionalFormatting sqref="F26">
    <cfRule type="expression" dxfId="3259" priority="3">
      <formula>F26&gt;0</formula>
    </cfRule>
    <cfRule type="expression" dxfId="3258" priority="4">
      <formula>F26&lt;0</formula>
    </cfRule>
  </conditionalFormatting>
  <conditionalFormatting sqref="H26">
    <cfRule type="expression" dxfId="3257" priority="1">
      <formula>H26&gt;0</formula>
    </cfRule>
    <cfRule type="expression" dxfId="3256" priority="2">
      <formula>H26&lt;0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39.549999999999997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1977.4999999999998</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-579.57000000000085</v>
      </c>
      <c r="R7">
        <v>50</v>
      </c>
    </row>
    <row r="8" spans="1:21" x14ac:dyDescent="0.25">
      <c r="B8" s="398"/>
      <c r="C8" s="4"/>
      <c r="D8" s="3"/>
      <c r="E8" s="3"/>
      <c r="F8" s="3"/>
      <c r="G8" s="398"/>
      <c r="H8" s="158"/>
      <c r="I8" s="3"/>
      <c r="J8" s="3"/>
      <c r="K8" s="3"/>
      <c r="L8" s="4"/>
      <c r="M8" s="4"/>
      <c r="O8" s="11" t="s">
        <v>177</v>
      </c>
      <c r="P8" s="33"/>
      <c r="Q8" s="2">
        <f>K18+M18-F18+Q2*Q4</f>
        <v>-579.57000000000085</v>
      </c>
      <c r="T8" s="1"/>
      <c r="U8" s="727"/>
    </row>
    <row r="9" spans="1:21" x14ac:dyDescent="0.25">
      <c r="B9" s="398"/>
      <c r="C9" s="4"/>
      <c r="D9" s="3"/>
      <c r="E9" s="3"/>
      <c r="F9" s="3"/>
      <c r="G9" s="398"/>
      <c r="H9" s="158"/>
      <c r="I9" s="3"/>
      <c r="J9" s="3"/>
      <c r="K9" s="3"/>
      <c r="L9" s="4"/>
      <c r="M9" s="4"/>
      <c r="O9" s="11" t="s">
        <v>202</v>
      </c>
      <c r="Q9" s="175">
        <f>IF(Q2=0, 0, Q8/Q6)</f>
        <v>-0.2266539437715826</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43.505000000000003</v>
      </c>
    </row>
    <row r="20" spans="1:20" x14ac:dyDescent="0.25">
      <c r="O20" s="78">
        <v>1.0900000000000001</v>
      </c>
      <c r="P20" s="78">
        <f t="shared" ref="P20:P39" si="0">O20*$Q$4</f>
        <v>43.109499999999997</v>
      </c>
    </row>
    <row r="21" spans="1:20" x14ac:dyDescent="0.25">
      <c r="O21" s="78">
        <v>1.08</v>
      </c>
      <c r="P21" s="78">
        <f t="shared" si="0"/>
        <v>42.713999999999999</v>
      </c>
      <c r="T21" s="1"/>
    </row>
    <row r="22" spans="1:20" x14ac:dyDescent="0.25">
      <c r="O22" s="78">
        <v>1.07</v>
      </c>
      <c r="P22" s="78">
        <f t="shared" si="0"/>
        <v>42.3185</v>
      </c>
    </row>
    <row r="23" spans="1:20" x14ac:dyDescent="0.25">
      <c r="O23" s="78">
        <v>1.06</v>
      </c>
      <c r="P23" s="78">
        <f t="shared" si="0"/>
        <v>41.923000000000002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41.527499999999996</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41.131999999999998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40.736499999999999</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40.341000000000001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39.945499999999996</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39.549999999999997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39.154499999999999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38.758999999999993</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38.363499999999995</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37.967999999999996</v>
      </c>
    </row>
    <row r="34" spans="2:17" x14ac:dyDescent="0.25">
      <c r="B34" s="161"/>
      <c r="C34" s="10"/>
      <c r="D34" s="39"/>
      <c r="E34" s="39"/>
      <c r="F34" s="39"/>
      <c r="G34" s="39"/>
      <c r="H34" s="175"/>
      <c r="I34" s="39"/>
      <c r="J34" s="39"/>
      <c r="K34" s="39"/>
      <c r="L34" s="39"/>
      <c r="O34" s="78">
        <v>0.95</v>
      </c>
      <c r="P34" s="78">
        <f t="shared" si="0"/>
        <v>37.572499999999998</v>
      </c>
    </row>
    <row r="35" spans="2:17" x14ac:dyDescent="0.25">
      <c r="B35" s="161"/>
      <c r="C35" s="10"/>
      <c r="D35" s="39"/>
      <c r="E35" s="39"/>
      <c r="F35" s="39"/>
      <c r="G35" s="39"/>
      <c r="H35" s="175"/>
      <c r="I35" s="39"/>
      <c r="J35" s="39"/>
      <c r="K35" s="39"/>
      <c r="L35" s="39"/>
      <c r="O35" s="78">
        <v>0.94</v>
      </c>
      <c r="P35" s="78">
        <f t="shared" si="0"/>
        <v>37.176999999999992</v>
      </c>
    </row>
    <row r="36" spans="2:17" x14ac:dyDescent="0.25">
      <c r="B36" s="161"/>
      <c r="C36" s="10"/>
      <c r="D36" s="39"/>
      <c r="E36" s="39"/>
      <c r="F36" s="39"/>
      <c r="G36" s="39"/>
      <c r="H36" s="175"/>
      <c r="I36" s="39"/>
      <c r="J36" s="39"/>
      <c r="K36" s="39"/>
      <c r="L36" s="39"/>
      <c r="O36" s="78">
        <v>0.93</v>
      </c>
      <c r="P36" s="78">
        <f t="shared" si="0"/>
        <v>36.781500000000001</v>
      </c>
    </row>
    <row r="37" spans="2:17" x14ac:dyDescent="0.25">
      <c r="B37" s="161"/>
      <c r="C37" s="10"/>
      <c r="D37" s="39"/>
      <c r="E37" s="39"/>
      <c r="F37" s="39"/>
      <c r="G37" s="39"/>
      <c r="H37" s="175"/>
      <c r="I37" s="39"/>
      <c r="J37" s="39"/>
      <c r="K37" s="39"/>
      <c r="L37" s="39"/>
      <c r="O37" s="78">
        <v>0.92</v>
      </c>
      <c r="P37" s="78">
        <f t="shared" si="0"/>
        <v>36.385999999999996</v>
      </c>
    </row>
    <row r="38" spans="2:17" x14ac:dyDescent="0.25">
      <c r="B38" s="161"/>
      <c r="C38" s="10"/>
      <c r="D38" s="39"/>
      <c r="E38" s="39"/>
      <c r="F38" s="39"/>
      <c r="G38" s="39"/>
      <c r="H38" s="175"/>
      <c r="I38" s="39"/>
      <c r="J38" s="39"/>
      <c r="K38" s="39"/>
      <c r="L38" s="39"/>
      <c r="O38" s="78">
        <v>0.91</v>
      </c>
      <c r="P38" s="78">
        <f t="shared" si="0"/>
        <v>35.990499999999997</v>
      </c>
    </row>
    <row r="39" spans="2:17" x14ac:dyDescent="0.25">
      <c r="B39" s="161"/>
      <c r="C39" s="10"/>
      <c r="D39" s="39"/>
      <c r="E39" s="39"/>
      <c r="F39" s="39"/>
      <c r="G39" s="39"/>
      <c r="H39" s="175"/>
      <c r="I39" s="39"/>
      <c r="J39" s="39"/>
      <c r="K39" s="39"/>
      <c r="L39" s="39"/>
      <c r="O39" s="78">
        <v>0.9</v>
      </c>
      <c r="P39" s="78">
        <f t="shared" si="0"/>
        <v>35.594999999999999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5" priority="35">
      <formula>Q7&gt;0</formula>
    </cfRule>
    <cfRule type="expression" dxfId="3254" priority="36">
      <formula>Q7&lt;0</formula>
    </cfRule>
  </conditionalFormatting>
  <conditionalFormatting sqref="Q8">
    <cfRule type="expression" dxfId="3253" priority="33">
      <formula>Q8&gt;0</formula>
    </cfRule>
    <cfRule type="expression" dxfId="3252" priority="34">
      <formula>Q8&lt;0</formula>
    </cfRule>
  </conditionalFormatting>
  <conditionalFormatting sqref="F34:F54 F58:F63">
    <cfRule type="expression" dxfId="3251" priority="31">
      <formula>F34&gt;0</formula>
    </cfRule>
    <cfRule type="expression" dxfId="3250" priority="32">
      <formula>F34&lt;0</formula>
    </cfRule>
  </conditionalFormatting>
  <conditionalFormatting sqref="H34:H54 H58:H63">
    <cfRule type="expression" dxfId="3249" priority="29">
      <formula>H34&gt;0</formula>
    </cfRule>
    <cfRule type="expression" dxfId="3248" priority="30">
      <formula>H34&lt;0</formula>
    </cfRule>
  </conditionalFormatting>
  <conditionalFormatting sqref="Q10">
    <cfRule type="expression" dxfId="3247" priority="27">
      <formula>Q10&gt;0</formula>
    </cfRule>
    <cfRule type="expression" dxfId="3246" priority="28">
      <formula>Q10&lt;0</formula>
    </cfRule>
  </conditionalFormatting>
  <conditionalFormatting sqref="J25:J38">
    <cfRule type="expression" dxfId="3245" priority="25">
      <formula>J25&gt;0</formula>
    </cfRule>
    <cfRule type="expression" dxfId="3244" priority="26">
      <formula>J25&lt;0</formula>
    </cfRule>
  </conditionalFormatting>
  <conditionalFormatting sqref="K25:K35 K37:K38">
    <cfRule type="expression" dxfId="3243" priority="23">
      <formula>K25&gt;0</formula>
    </cfRule>
    <cfRule type="expression" dxfId="3242" priority="24">
      <formula>K25&lt;0</formula>
    </cfRule>
  </conditionalFormatting>
  <conditionalFormatting sqref="F89:F110">
    <cfRule type="expression" dxfId="3241" priority="21">
      <formula>F89&gt;0</formula>
    </cfRule>
    <cfRule type="expression" dxfId="3240" priority="22">
      <formula>F89&lt;0</formula>
    </cfRule>
  </conditionalFormatting>
  <conditionalFormatting sqref="H89:H110">
    <cfRule type="expression" dxfId="3239" priority="19">
      <formula>H89&gt;0</formula>
    </cfRule>
    <cfRule type="expression" dxfId="3238" priority="20">
      <formula>H89&lt;0</formula>
    </cfRule>
  </conditionalFormatting>
  <conditionalFormatting sqref="J89:J102">
    <cfRule type="expression" dxfId="3237" priority="17">
      <formula>J89&gt;0</formula>
    </cfRule>
    <cfRule type="expression" dxfId="3236" priority="18">
      <formula>J89&lt;0</formula>
    </cfRule>
  </conditionalFormatting>
  <conditionalFormatting sqref="K89:K102">
    <cfRule type="expression" dxfId="3235" priority="15">
      <formula>K89&gt;0</formula>
    </cfRule>
    <cfRule type="expression" dxfId="3234" priority="16">
      <formula>K89&lt;0</formula>
    </cfRule>
  </conditionalFormatting>
  <conditionalFormatting sqref="L89:L102">
    <cfRule type="expression" dxfId="3233" priority="13">
      <formula>L89&gt;0</formula>
    </cfRule>
    <cfRule type="expression" dxfId="3232" priority="14">
      <formula>L89&lt;0</formula>
    </cfRule>
  </conditionalFormatting>
  <conditionalFormatting sqref="F25:F33">
    <cfRule type="expression" dxfId="3231" priority="11">
      <formula>F25&gt;0</formula>
    </cfRule>
    <cfRule type="expression" dxfId="3230" priority="12">
      <formula>F25&lt;0</formula>
    </cfRule>
  </conditionalFormatting>
  <conditionalFormatting sqref="H25:H33">
    <cfRule type="expression" dxfId="3229" priority="9">
      <formula>H25&gt;0</formula>
    </cfRule>
    <cfRule type="expression" dxfId="3228" priority="10">
      <formula>H25&lt;0</formula>
    </cfRule>
  </conditionalFormatting>
  <conditionalFormatting sqref="J54">
    <cfRule type="expression" dxfId="3227" priority="7">
      <formula>J54&gt;0</formula>
    </cfRule>
    <cfRule type="expression" dxfId="3226" priority="8">
      <formula>J54&lt;0</formula>
    </cfRule>
  </conditionalFormatting>
  <conditionalFormatting sqref="F55:F57">
    <cfRule type="expression" dxfId="3225" priority="5">
      <formula>F55&gt;0</formula>
    </cfRule>
    <cfRule type="expression" dxfId="3224" priority="6">
      <formula>F55&lt;0</formula>
    </cfRule>
  </conditionalFormatting>
  <conditionalFormatting sqref="H55:H57">
    <cfRule type="expression" dxfId="3223" priority="3">
      <formula>H55&gt;0</formula>
    </cfRule>
    <cfRule type="expression" dxfId="3222" priority="4">
      <formula>H55&lt;0</formula>
    </cfRule>
  </conditionalFormatting>
  <conditionalFormatting sqref="Q9">
    <cfRule type="expression" dxfId="3221" priority="1">
      <formula>Q9&gt;0</formula>
    </cfRule>
    <cfRule type="expression" dxfId="322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19" priority="53">
      <formula>F54&gt;0</formula>
    </cfRule>
    <cfRule type="expression" dxfId="3218" priority="54">
      <formula>F54&lt;0</formula>
    </cfRule>
  </conditionalFormatting>
  <conditionalFormatting sqref="Q7">
    <cfRule type="expression" dxfId="3217" priority="51">
      <formula>Q7&gt;0</formula>
    </cfRule>
    <cfRule type="expression" dxfId="3216" priority="52">
      <formula>Q7&lt;0</formula>
    </cfRule>
  </conditionalFormatting>
  <conditionalFormatting sqref="Q8">
    <cfRule type="expression" dxfId="3215" priority="49">
      <formula>Q8&gt;0</formula>
    </cfRule>
    <cfRule type="expression" dxfId="3214" priority="50">
      <formula>Q8&lt;0</formula>
    </cfRule>
  </conditionalFormatting>
  <conditionalFormatting sqref="F33:F36 F38:F53">
    <cfRule type="expression" dxfId="3213" priority="47">
      <formula>F33&gt;0</formula>
    </cfRule>
    <cfRule type="expression" dxfId="3212" priority="48">
      <formula>F33&lt;0</formula>
    </cfRule>
  </conditionalFormatting>
  <conditionalFormatting sqref="H38:H53 H33:H36">
    <cfRule type="expression" dxfId="3211" priority="45">
      <formula>H33&gt;0</formula>
    </cfRule>
    <cfRule type="expression" dxfId="3210" priority="46">
      <formula>H33&lt;0</formula>
    </cfRule>
  </conditionalFormatting>
  <conditionalFormatting sqref="Q10">
    <cfRule type="expression" dxfId="3209" priority="43">
      <formula>Q10&gt;0</formula>
    </cfRule>
    <cfRule type="expression" dxfId="3208" priority="44">
      <formula>Q10&lt;0</formula>
    </cfRule>
  </conditionalFormatting>
  <conditionalFormatting sqref="J25:J27 J34:J37">
    <cfRule type="expression" dxfId="3207" priority="41">
      <formula>J25&gt;0</formula>
    </cfRule>
    <cfRule type="expression" dxfId="3206" priority="42">
      <formula>J25&lt;0</formula>
    </cfRule>
  </conditionalFormatting>
  <conditionalFormatting sqref="K25:K38">
    <cfRule type="expression" dxfId="3205" priority="39">
      <formula>K25&gt;0</formula>
    </cfRule>
    <cfRule type="expression" dxfId="3204" priority="40">
      <formula>K25&lt;0</formula>
    </cfRule>
  </conditionalFormatting>
  <conditionalFormatting sqref="L25">
    <cfRule type="expression" dxfId="3203" priority="37">
      <formula>L25&gt;0</formula>
    </cfRule>
    <cfRule type="expression" dxfId="3202" priority="38">
      <formula>L25&lt;0</formula>
    </cfRule>
  </conditionalFormatting>
  <conditionalFormatting sqref="F89:F110">
    <cfRule type="expression" dxfId="3201" priority="35">
      <formula>F89&gt;0</formula>
    </cfRule>
    <cfRule type="expression" dxfId="3200" priority="36">
      <formula>F89&lt;0</formula>
    </cfRule>
  </conditionalFormatting>
  <conditionalFormatting sqref="H89:H110">
    <cfRule type="expression" dxfId="3199" priority="33">
      <formula>H89&gt;0</formula>
    </cfRule>
    <cfRule type="expression" dxfId="3198" priority="34">
      <formula>H89&lt;0</formula>
    </cfRule>
  </conditionalFormatting>
  <conditionalFormatting sqref="J89:J102">
    <cfRule type="expression" dxfId="3197" priority="31">
      <formula>J89&gt;0</formula>
    </cfRule>
    <cfRule type="expression" dxfId="3196" priority="32">
      <formula>J89&lt;0</formula>
    </cfRule>
  </conditionalFormatting>
  <conditionalFormatting sqref="K89:K102">
    <cfRule type="expression" dxfId="3195" priority="29">
      <formula>K89&gt;0</formula>
    </cfRule>
    <cfRule type="expression" dxfId="3194" priority="30">
      <formula>K89&lt;0</formula>
    </cfRule>
  </conditionalFormatting>
  <conditionalFormatting sqref="L89:L102">
    <cfRule type="expression" dxfId="3193" priority="27">
      <formula>L89&gt;0</formula>
    </cfRule>
    <cfRule type="expression" dxfId="3192" priority="28">
      <formula>L89&lt;0</formula>
    </cfRule>
  </conditionalFormatting>
  <conditionalFormatting sqref="F31:F32">
    <cfRule type="expression" dxfId="3191" priority="25">
      <formula>F31&gt;0</formula>
    </cfRule>
    <cfRule type="expression" dxfId="3190" priority="26">
      <formula>F31&lt;0</formula>
    </cfRule>
  </conditionalFormatting>
  <conditionalFormatting sqref="H31:H32">
    <cfRule type="expression" dxfId="3189" priority="23">
      <formula>H31&gt;0</formula>
    </cfRule>
    <cfRule type="expression" dxfId="3188" priority="24">
      <formula>H31&lt;0</formula>
    </cfRule>
  </conditionalFormatting>
  <conditionalFormatting sqref="F25:F26">
    <cfRule type="expression" dxfId="3187" priority="21">
      <formula>F25&gt;0</formula>
    </cfRule>
    <cfRule type="expression" dxfId="3186" priority="22">
      <formula>F25&lt;0</formula>
    </cfRule>
  </conditionalFormatting>
  <conditionalFormatting sqref="H25:H26">
    <cfRule type="expression" dxfId="3185" priority="19">
      <formula>H25&gt;0</formula>
    </cfRule>
    <cfRule type="expression" dxfId="3184" priority="20">
      <formula>H25&lt;0</formula>
    </cfRule>
  </conditionalFormatting>
  <conditionalFormatting sqref="F37">
    <cfRule type="expression" dxfId="3183" priority="17">
      <formula>F37&gt;0</formula>
    </cfRule>
    <cfRule type="expression" dxfId="3182" priority="18">
      <formula>F37&lt;0</formula>
    </cfRule>
  </conditionalFormatting>
  <conditionalFormatting sqref="H37">
    <cfRule type="expression" dxfId="3181" priority="15">
      <formula>H37&gt;0</formula>
    </cfRule>
    <cfRule type="expression" dxfId="3180" priority="16">
      <formula>H37&lt;0</formula>
    </cfRule>
  </conditionalFormatting>
  <conditionalFormatting sqref="J49">
    <cfRule type="expression" dxfId="3179" priority="13">
      <formula>J49&gt;0</formula>
    </cfRule>
    <cfRule type="expression" dxfId="3178" priority="14">
      <formula>J49&lt;0</formula>
    </cfRule>
  </conditionalFormatting>
  <conditionalFormatting sqref="J38:J48">
    <cfRule type="expression" dxfId="3177" priority="11">
      <formula>J38&gt;0</formula>
    </cfRule>
    <cfRule type="expression" dxfId="3176" priority="12">
      <formula>J38&lt;0</formula>
    </cfRule>
  </conditionalFormatting>
  <conditionalFormatting sqref="F27:F30">
    <cfRule type="expression" dxfId="3175" priority="9">
      <formula>F27&gt;0</formula>
    </cfRule>
    <cfRule type="expression" dxfId="3174" priority="10">
      <formula>F27&lt;0</formula>
    </cfRule>
  </conditionalFormatting>
  <conditionalFormatting sqref="H27:H30">
    <cfRule type="expression" dxfId="3173" priority="7">
      <formula>H27&gt;0</formula>
    </cfRule>
    <cfRule type="expression" dxfId="3172" priority="8">
      <formula>H27&lt;0</formula>
    </cfRule>
  </conditionalFormatting>
  <conditionalFormatting sqref="J33">
    <cfRule type="expression" dxfId="3171" priority="5">
      <formula>J33&gt;0</formula>
    </cfRule>
    <cfRule type="expression" dxfId="3170" priority="6">
      <formula>J33&lt;0</formula>
    </cfRule>
  </conditionalFormatting>
  <conditionalFormatting sqref="J31:J32">
    <cfRule type="expression" dxfId="3169" priority="3">
      <formula>J31&gt;0</formula>
    </cfRule>
    <cfRule type="expression" dxfId="3168" priority="4">
      <formula>J31&lt;0</formula>
    </cfRule>
  </conditionalFormatting>
  <conditionalFormatting sqref="J28:J30">
    <cfRule type="expression" dxfId="3167" priority="1">
      <formula>J28&gt;0</formula>
    </cfRule>
    <cfRule type="expression" dxfId="316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5" priority="35">
      <formula>F47&gt;0</formula>
    </cfRule>
    <cfRule type="expression" dxfId="3164" priority="36">
      <formula>F47&lt;0</formula>
    </cfRule>
  </conditionalFormatting>
  <conditionalFormatting sqref="Q7">
    <cfRule type="expression" dxfId="3163" priority="33">
      <formula>Q7&gt;0</formula>
    </cfRule>
    <cfRule type="expression" dxfId="3162" priority="34">
      <formula>Q7&lt;0</formula>
    </cfRule>
  </conditionalFormatting>
  <conditionalFormatting sqref="Q8">
    <cfRule type="expression" dxfId="3161" priority="31">
      <formula>Q8&gt;0</formula>
    </cfRule>
    <cfRule type="expression" dxfId="3160" priority="32">
      <formula>Q8&lt;0</formula>
    </cfRule>
  </conditionalFormatting>
  <conditionalFormatting sqref="F30:F46">
    <cfRule type="expression" dxfId="3159" priority="29">
      <formula>F30&gt;0</formula>
    </cfRule>
    <cfRule type="expression" dxfId="3158" priority="30">
      <formula>F30&lt;0</formula>
    </cfRule>
  </conditionalFormatting>
  <conditionalFormatting sqref="H30:H46">
    <cfRule type="expression" dxfId="3157" priority="27">
      <formula>H30&gt;0</formula>
    </cfRule>
    <cfRule type="expression" dxfId="3156" priority="28">
      <formula>H30&lt;0</formula>
    </cfRule>
  </conditionalFormatting>
  <conditionalFormatting sqref="Q10">
    <cfRule type="expression" dxfId="3155" priority="25">
      <formula>Q10&gt;0</formula>
    </cfRule>
    <cfRule type="expression" dxfId="3154" priority="26">
      <formula>Q10&lt;0</formula>
    </cfRule>
  </conditionalFormatting>
  <conditionalFormatting sqref="J25:J38">
    <cfRule type="expression" dxfId="3153" priority="23">
      <formula>J25&gt;0</formula>
    </cfRule>
    <cfRule type="expression" dxfId="3152" priority="24">
      <formula>J25&lt;0</formula>
    </cfRule>
  </conditionalFormatting>
  <conditionalFormatting sqref="K25:K38">
    <cfRule type="expression" dxfId="3151" priority="21">
      <formula>K25&gt;0</formula>
    </cfRule>
    <cfRule type="expression" dxfId="3150" priority="22">
      <formula>K25&lt;0</formula>
    </cfRule>
  </conditionalFormatting>
  <conditionalFormatting sqref="L25 L38">
    <cfRule type="expression" dxfId="3149" priority="19">
      <formula>L25&gt;0</formula>
    </cfRule>
    <cfRule type="expression" dxfId="3148" priority="20">
      <formula>L25&lt;0</formula>
    </cfRule>
  </conditionalFormatting>
  <conditionalFormatting sqref="F89:F110">
    <cfRule type="expression" dxfId="3147" priority="17">
      <formula>F89&gt;0</formula>
    </cfRule>
    <cfRule type="expression" dxfId="3146" priority="18">
      <formula>F89&lt;0</formula>
    </cfRule>
  </conditionalFormatting>
  <conditionalFormatting sqref="H89:H110">
    <cfRule type="expression" dxfId="3145" priority="15">
      <formula>H89&gt;0</formula>
    </cfRule>
    <cfRule type="expression" dxfId="3144" priority="16">
      <formula>H89&lt;0</formula>
    </cfRule>
  </conditionalFormatting>
  <conditionalFormatting sqref="J89:J102">
    <cfRule type="expression" dxfId="3143" priority="13">
      <formula>J89&gt;0</formula>
    </cfRule>
    <cfRule type="expression" dxfId="3142" priority="14">
      <formula>J89&lt;0</formula>
    </cfRule>
  </conditionalFormatting>
  <conditionalFormatting sqref="K89:K102">
    <cfRule type="expression" dxfId="3141" priority="11">
      <formula>K89&gt;0</formula>
    </cfRule>
    <cfRule type="expression" dxfId="3140" priority="12">
      <formula>K89&lt;0</formula>
    </cfRule>
  </conditionalFormatting>
  <conditionalFormatting sqref="L89:L102">
    <cfRule type="expression" dxfId="3139" priority="9">
      <formula>L89&gt;0</formula>
    </cfRule>
    <cfRule type="expression" dxfId="3138" priority="10">
      <formula>L89&lt;0</formula>
    </cfRule>
  </conditionalFormatting>
  <conditionalFormatting sqref="F29 F25:F26">
    <cfRule type="expression" dxfId="3137" priority="7">
      <formula>F25&gt;0</formula>
    </cfRule>
    <cfRule type="expression" dxfId="3136" priority="8">
      <formula>F25&lt;0</formula>
    </cfRule>
  </conditionalFormatting>
  <conditionalFormatting sqref="H29 H25:H27">
    <cfRule type="expression" dxfId="3135" priority="5">
      <formula>H25&gt;0</formula>
    </cfRule>
    <cfRule type="expression" dxfId="3134" priority="6">
      <formula>H25&lt;0</formula>
    </cfRule>
  </conditionalFormatting>
  <conditionalFormatting sqref="F27:F28">
    <cfRule type="expression" dxfId="3133" priority="3">
      <formula>F27&gt;0</formula>
    </cfRule>
    <cfRule type="expression" dxfId="3132" priority="4">
      <formula>F27&lt;0</formula>
    </cfRule>
  </conditionalFormatting>
  <conditionalFormatting sqref="H28">
    <cfRule type="expression" dxfId="3131" priority="1">
      <formula>H28&gt;0</formula>
    </cfRule>
    <cfRule type="expression" dxfId="313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29" priority="39">
      <formula>F51&gt;0</formula>
    </cfRule>
    <cfRule type="expression" dxfId="3128" priority="40">
      <formula>F51&lt;0</formula>
    </cfRule>
  </conditionalFormatting>
  <conditionalFormatting sqref="Q7">
    <cfRule type="expression" dxfId="3127" priority="37">
      <formula>Q7&gt;0</formula>
    </cfRule>
    <cfRule type="expression" dxfId="3126" priority="38">
      <formula>Q7&lt;0</formula>
    </cfRule>
  </conditionalFormatting>
  <conditionalFormatting sqref="Q8">
    <cfRule type="expression" dxfId="3125" priority="35">
      <formula>Q8&gt;0</formula>
    </cfRule>
    <cfRule type="expression" dxfId="3124" priority="36">
      <formula>Q8&lt;0</formula>
    </cfRule>
  </conditionalFormatting>
  <conditionalFormatting sqref="F31:F49">
    <cfRule type="expression" dxfId="3123" priority="33">
      <formula>F31&gt;0</formula>
    </cfRule>
    <cfRule type="expression" dxfId="3122" priority="34">
      <formula>F31&lt;0</formula>
    </cfRule>
  </conditionalFormatting>
  <conditionalFormatting sqref="H31:H49">
    <cfRule type="expression" dxfId="3121" priority="31">
      <formula>H31&gt;0</formula>
    </cfRule>
    <cfRule type="expression" dxfId="3120" priority="32">
      <formula>H31&lt;0</formula>
    </cfRule>
  </conditionalFormatting>
  <conditionalFormatting sqref="Q10">
    <cfRule type="expression" dxfId="3119" priority="29">
      <formula>Q10&gt;0</formula>
    </cfRule>
    <cfRule type="expression" dxfId="3118" priority="30">
      <formula>Q10&lt;0</formula>
    </cfRule>
  </conditionalFormatting>
  <conditionalFormatting sqref="J25:J38">
    <cfRule type="expression" dxfId="3117" priority="27">
      <formula>J25&gt;0</formula>
    </cfRule>
    <cfRule type="expression" dxfId="3116" priority="28">
      <formula>J25&lt;0</formula>
    </cfRule>
  </conditionalFormatting>
  <conditionalFormatting sqref="K38">
    <cfRule type="expression" dxfId="3115" priority="25">
      <formula>K38&gt;0</formula>
    </cfRule>
    <cfRule type="expression" dxfId="3114" priority="26">
      <formula>K38&lt;0</formula>
    </cfRule>
  </conditionalFormatting>
  <conditionalFormatting sqref="L25:L38">
    <cfRule type="expression" dxfId="3113" priority="23">
      <formula>L25&gt;0</formula>
    </cfRule>
    <cfRule type="expression" dxfId="3112" priority="24">
      <formula>L25&lt;0</formula>
    </cfRule>
  </conditionalFormatting>
  <conditionalFormatting sqref="F95:F116">
    <cfRule type="expression" dxfId="3111" priority="21">
      <formula>F95&gt;0</formula>
    </cfRule>
    <cfRule type="expression" dxfId="3110" priority="22">
      <formula>F95&lt;0</formula>
    </cfRule>
  </conditionalFormatting>
  <conditionalFormatting sqref="H95:H116">
    <cfRule type="expression" dxfId="3109" priority="19">
      <formula>H95&gt;0</formula>
    </cfRule>
    <cfRule type="expression" dxfId="3108" priority="20">
      <formula>H95&lt;0</formula>
    </cfRule>
  </conditionalFormatting>
  <conditionalFormatting sqref="J95:J108">
    <cfRule type="expression" dxfId="3107" priority="17">
      <formula>J95&gt;0</formula>
    </cfRule>
    <cfRule type="expression" dxfId="3106" priority="18">
      <formula>J95&lt;0</formula>
    </cfRule>
  </conditionalFormatting>
  <conditionalFormatting sqref="K95:K108">
    <cfRule type="expression" dxfId="3105" priority="15">
      <formula>K95&gt;0</formula>
    </cfRule>
    <cfRule type="expression" dxfId="3104" priority="16">
      <formula>K95&lt;0</formula>
    </cfRule>
  </conditionalFormatting>
  <conditionalFormatting sqref="L95:L108">
    <cfRule type="expression" dxfId="3103" priority="13">
      <formula>L95&gt;0</formula>
    </cfRule>
    <cfRule type="expression" dxfId="3102" priority="14">
      <formula>L95&lt;0</formula>
    </cfRule>
  </conditionalFormatting>
  <conditionalFormatting sqref="F25:F30">
    <cfRule type="expression" dxfId="3101" priority="11">
      <formula>F25&gt;0</formula>
    </cfRule>
    <cfRule type="expression" dxfId="3100" priority="12">
      <formula>F25&lt;0</formula>
    </cfRule>
  </conditionalFormatting>
  <conditionalFormatting sqref="H25:H30">
    <cfRule type="expression" dxfId="3099" priority="9">
      <formula>H25&gt;0</formula>
    </cfRule>
    <cfRule type="expression" dxfId="3098" priority="10">
      <formula>H25&lt;0</formula>
    </cfRule>
  </conditionalFormatting>
  <conditionalFormatting sqref="F50">
    <cfRule type="expression" dxfId="3097" priority="7">
      <formula>F50&gt;0</formula>
    </cfRule>
    <cfRule type="expression" dxfId="3096" priority="8">
      <formula>F50&lt;0</formula>
    </cfRule>
  </conditionalFormatting>
  <conditionalFormatting sqref="H50">
    <cfRule type="expression" dxfId="3095" priority="5">
      <formula>H50&gt;0</formula>
    </cfRule>
    <cfRule type="expression" dxfId="3094" priority="6">
      <formula>H50&lt;0</formula>
    </cfRule>
  </conditionalFormatting>
  <conditionalFormatting sqref="H62:H63 F62:F63">
    <cfRule type="expression" dxfId="3093" priority="3">
      <formula>F62&gt;0</formula>
    </cfRule>
    <cfRule type="expression" dxfId="3092" priority="4">
      <formula>F62&lt;0</formula>
    </cfRule>
  </conditionalFormatting>
  <conditionalFormatting sqref="J60">
    <cfRule type="expression" dxfId="3091" priority="1">
      <formula>J60&gt;0</formula>
    </cfRule>
    <cfRule type="expression" dxfId="309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9" priority="35">
      <formula>F47&gt;0</formula>
    </cfRule>
    <cfRule type="expression" dxfId="3088" priority="36">
      <formula>F47&lt;0</formula>
    </cfRule>
  </conditionalFormatting>
  <conditionalFormatting sqref="Q7">
    <cfRule type="expression" dxfId="3087" priority="33">
      <formula>Q7&gt;0</formula>
    </cfRule>
    <cfRule type="expression" dxfId="3086" priority="34">
      <formula>Q7&lt;0</formula>
    </cfRule>
  </conditionalFormatting>
  <conditionalFormatting sqref="Q8">
    <cfRule type="expression" dxfId="3085" priority="31">
      <formula>Q8&gt;0</formula>
    </cfRule>
    <cfRule type="expression" dxfId="3084" priority="32">
      <formula>Q8&lt;0</formula>
    </cfRule>
  </conditionalFormatting>
  <conditionalFormatting sqref="F30:F46">
    <cfRule type="expression" dxfId="3083" priority="29">
      <formula>F30&gt;0</formula>
    </cfRule>
    <cfRule type="expression" dxfId="3082" priority="30">
      <formula>F30&lt;0</formula>
    </cfRule>
  </conditionalFormatting>
  <conditionalFormatting sqref="H30:H46">
    <cfRule type="expression" dxfId="3081" priority="27">
      <formula>H30&gt;0</formula>
    </cfRule>
    <cfRule type="expression" dxfId="3080" priority="28">
      <formula>H30&lt;0</formula>
    </cfRule>
  </conditionalFormatting>
  <conditionalFormatting sqref="Q10">
    <cfRule type="expression" dxfId="3079" priority="25">
      <formula>Q10&gt;0</formula>
    </cfRule>
    <cfRule type="expression" dxfId="3078" priority="26">
      <formula>Q10&lt;0</formula>
    </cfRule>
  </conditionalFormatting>
  <conditionalFormatting sqref="J25:J38">
    <cfRule type="expression" dxfId="3077" priority="23">
      <formula>J25&gt;0</formula>
    </cfRule>
    <cfRule type="expression" dxfId="3076" priority="24">
      <formula>J25&lt;0</formula>
    </cfRule>
  </conditionalFormatting>
  <conditionalFormatting sqref="K25:K38">
    <cfRule type="expression" dxfId="3075" priority="21">
      <formula>K25&gt;0</formula>
    </cfRule>
    <cfRule type="expression" dxfId="3074" priority="22">
      <formula>K25&lt;0</formula>
    </cfRule>
  </conditionalFormatting>
  <conditionalFormatting sqref="L25 L38">
    <cfRule type="expression" dxfId="3073" priority="19">
      <formula>L25&gt;0</formula>
    </cfRule>
    <cfRule type="expression" dxfId="3072" priority="20">
      <formula>L25&lt;0</formula>
    </cfRule>
  </conditionalFormatting>
  <conditionalFormatting sqref="F89:F110">
    <cfRule type="expression" dxfId="3071" priority="17">
      <formula>F89&gt;0</formula>
    </cfRule>
    <cfRule type="expression" dxfId="3070" priority="18">
      <formula>F89&lt;0</formula>
    </cfRule>
  </conditionalFormatting>
  <conditionalFormatting sqref="H89:H110">
    <cfRule type="expression" dxfId="3069" priority="15">
      <formula>H89&gt;0</formula>
    </cfRule>
    <cfRule type="expression" dxfId="3068" priority="16">
      <formula>H89&lt;0</formula>
    </cfRule>
  </conditionalFormatting>
  <conditionalFormatting sqref="J89:J102">
    <cfRule type="expression" dxfId="3067" priority="13">
      <formula>J89&gt;0</formula>
    </cfRule>
    <cfRule type="expression" dxfId="3066" priority="14">
      <formula>J89&lt;0</formula>
    </cfRule>
  </conditionalFormatting>
  <conditionalFormatting sqref="K89:K102">
    <cfRule type="expression" dxfId="3065" priority="11">
      <formula>K89&gt;0</formula>
    </cfRule>
    <cfRule type="expression" dxfId="3064" priority="12">
      <formula>K89&lt;0</formula>
    </cfRule>
  </conditionalFormatting>
  <conditionalFormatting sqref="L89:L102">
    <cfRule type="expression" dxfId="3063" priority="9">
      <formula>L89&gt;0</formula>
    </cfRule>
    <cfRule type="expression" dxfId="3062" priority="10">
      <formula>L89&lt;0</formula>
    </cfRule>
  </conditionalFormatting>
  <conditionalFormatting sqref="F25:F29">
    <cfRule type="expression" dxfId="3061" priority="7">
      <formula>F25&gt;0</formula>
    </cfRule>
    <cfRule type="expression" dxfId="3060" priority="8">
      <formula>F25&lt;0</formula>
    </cfRule>
  </conditionalFormatting>
  <conditionalFormatting sqref="H25:H29">
    <cfRule type="expression" dxfId="3059" priority="5">
      <formula>H25&gt;0</formula>
    </cfRule>
    <cfRule type="expression" dxfId="305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7" priority="35">
      <formula>F47&gt;0</formula>
    </cfRule>
    <cfRule type="expression" dxfId="3056" priority="36">
      <formula>F47&lt;0</formula>
    </cfRule>
  </conditionalFormatting>
  <conditionalFormatting sqref="Q7">
    <cfRule type="expression" dxfId="3055" priority="33">
      <formula>Q7&gt;0</formula>
    </cfRule>
    <cfRule type="expression" dxfId="3054" priority="34">
      <formula>Q7&lt;0</formula>
    </cfRule>
  </conditionalFormatting>
  <conditionalFormatting sqref="Q8">
    <cfRule type="expression" dxfId="3053" priority="31">
      <formula>Q8&gt;0</formula>
    </cfRule>
    <cfRule type="expression" dxfId="3052" priority="32">
      <formula>Q8&lt;0</formula>
    </cfRule>
  </conditionalFormatting>
  <conditionalFormatting sqref="F30:F46">
    <cfRule type="expression" dxfId="3051" priority="29">
      <formula>F30&gt;0</formula>
    </cfRule>
    <cfRule type="expression" dxfId="3050" priority="30">
      <formula>F30&lt;0</formula>
    </cfRule>
  </conditionalFormatting>
  <conditionalFormatting sqref="H30:H46">
    <cfRule type="expression" dxfId="3049" priority="27">
      <formula>H30&gt;0</formula>
    </cfRule>
    <cfRule type="expression" dxfId="3048" priority="28">
      <formula>H30&lt;0</formula>
    </cfRule>
  </conditionalFormatting>
  <conditionalFormatting sqref="Q10">
    <cfRule type="expression" dxfId="3047" priority="25">
      <formula>Q10&gt;0</formula>
    </cfRule>
    <cfRule type="expression" dxfId="3046" priority="26">
      <formula>Q10&lt;0</formula>
    </cfRule>
  </conditionalFormatting>
  <conditionalFormatting sqref="J25:J38">
    <cfRule type="expression" dxfId="3045" priority="23">
      <formula>J25&gt;0</formula>
    </cfRule>
    <cfRule type="expression" dxfId="3044" priority="24">
      <formula>J25&lt;0</formula>
    </cfRule>
  </conditionalFormatting>
  <conditionalFormatting sqref="K25:K38">
    <cfRule type="expression" dxfId="3043" priority="21">
      <formula>K25&gt;0</formula>
    </cfRule>
    <cfRule type="expression" dxfId="3042" priority="22">
      <formula>K25&lt;0</formula>
    </cfRule>
  </conditionalFormatting>
  <conditionalFormatting sqref="L25 L38">
    <cfRule type="expression" dxfId="3041" priority="19">
      <formula>L25&gt;0</formula>
    </cfRule>
    <cfRule type="expression" dxfId="3040" priority="20">
      <formula>L25&lt;0</formula>
    </cfRule>
  </conditionalFormatting>
  <conditionalFormatting sqref="F89:F110">
    <cfRule type="expression" dxfId="3039" priority="17">
      <formula>F89&gt;0</formula>
    </cfRule>
    <cfRule type="expression" dxfId="3038" priority="18">
      <formula>F89&lt;0</formula>
    </cfRule>
  </conditionalFormatting>
  <conditionalFormatting sqref="H89:H110">
    <cfRule type="expression" dxfId="3037" priority="15">
      <formula>H89&gt;0</formula>
    </cfRule>
    <cfRule type="expression" dxfId="3036" priority="16">
      <formula>H89&lt;0</formula>
    </cfRule>
  </conditionalFormatting>
  <conditionalFormatting sqref="J89:J102">
    <cfRule type="expression" dxfId="3035" priority="13">
      <formula>J89&gt;0</formula>
    </cfRule>
    <cfRule type="expression" dxfId="3034" priority="14">
      <formula>J89&lt;0</formula>
    </cfRule>
  </conditionalFormatting>
  <conditionalFormatting sqref="K89:K102">
    <cfRule type="expression" dxfId="3033" priority="11">
      <formula>K89&gt;0</formula>
    </cfRule>
    <cfRule type="expression" dxfId="3032" priority="12">
      <formula>K89&lt;0</formula>
    </cfRule>
  </conditionalFormatting>
  <conditionalFormatting sqref="L89:L102">
    <cfRule type="expression" dxfId="3031" priority="9">
      <formula>L89&gt;0</formula>
    </cfRule>
    <cfRule type="expression" dxfId="3030" priority="10">
      <formula>L89&lt;0</formula>
    </cfRule>
  </conditionalFormatting>
  <conditionalFormatting sqref="F29 F25:F27">
    <cfRule type="expression" dxfId="3029" priority="7">
      <formula>F25&gt;0</formula>
    </cfRule>
    <cfRule type="expression" dxfId="3028" priority="8">
      <formula>F25&lt;0</formula>
    </cfRule>
  </conditionalFormatting>
  <conditionalFormatting sqref="H25:H29">
    <cfRule type="expression" dxfId="3027" priority="5">
      <formula>H25&gt;0</formula>
    </cfRule>
    <cfRule type="expression" dxfId="3026" priority="6">
      <formula>H25&lt;0</formula>
    </cfRule>
  </conditionalFormatting>
  <conditionalFormatting sqref="F28">
    <cfRule type="expression" dxfId="3025" priority="3">
      <formula>F28&gt;0</formula>
    </cfRule>
    <cfRule type="expression" dxfId="302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3" priority="43">
      <formula>F54&gt;0</formula>
    </cfRule>
    <cfRule type="expression" dxfId="3022" priority="44">
      <formula>F54&lt;0</formula>
    </cfRule>
  </conditionalFormatting>
  <conditionalFormatting sqref="Q7">
    <cfRule type="expression" dxfId="3021" priority="41">
      <formula>Q7&gt;0</formula>
    </cfRule>
    <cfRule type="expression" dxfId="3020" priority="42">
      <formula>Q7&lt;0</formula>
    </cfRule>
  </conditionalFormatting>
  <conditionalFormatting sqref="Q8">
    <cfRule type="expression" dxfId="3019" priority="39">
      <formula>Q8&gt;0</formula>
    </cfRule>
    <cfRule type="expression" dxfId="3018" priority="40">
      <formula>Q8&lt;0</formula>
    </cfRule>
  </conditionalFormatting>
  <conditionalFormatting sqref="F33:F36 F38:F53">
    <cfRule type="expression" dxfId="3017" priority="37">
      <formula>F33&gt;0</formula>
    </cfRule>
    <cfRule type="expression" dxfId="3016" priority="38">
      <formula>F33&lt;0</formula>
    </cfRule>
  </conditionalFormatting>
  <conditionalFormatting sqref="H33:H36 H38:H53">
    <cfRule type="expression" dxfId="3015" priority="35">
      <formula>H33&gt;0</formula>
    </cfRule>
    <cfRule type="expression" dxfId="3014" priority="36">
      <formula>H33&lt;0</formula>
    </cfRule>
  </conditionalFormatting>
  <conditionalFormatting sqref="Q10">
    <cfRule type="expression" dxfId="3013" priority="33">
      <formula>Q10&gt;0</formula>
    </cfRule>
    <cfRule type="expression" dxfId="3012" priority="34">
      <formula>Q10&lt;0</formula>
    </cfRule>
  </conditionalFormatting>
  <conditionalFormatting sqref="J25:J37">
    <cfRule type="expression" dxfId="3011" priority="31">
      <formula>J25&gt;0</formula>
    </cfRule>
    <cfRule type="expression" dxfId="3010" priority="32">
      <formula>J25&lt;0</formula>
    </cfRule>
  </conditionalFormatting>
  <conditionalFormatting sqref="K25:K38">
    <cfRule type="expression" dxfId="3009" priority="29">
      <formula>K25&gt;0</formula>
    </cfRule>
    <cfRule type="expression" dxfId="3008" priority="30">
      <formula>K25&lt;0</formula>
    </cfRule>
  </conditionalFormatting>
  <conditionalFormatting sqref="L25">
    <cfRule type="expression" dxfId="3007" priority="27">
      <formula>L25&gt;0</formula>
    </cfRule>
    <cfRule type="expression" dxfId="3006" priority="28">
      <formula>L25&lt;0</formula>
    </cfRule>
  </conditionalFormatting>
  <conditionalFormatting sqref="F89:F110">
    <cfRule type="expression" dxfId="3005" priority="25">
      <formula>F89&gt;0</formula>
    </cfRule>
    <cfRule type="expression" dxfId="3004" priority="26">
      <formula>F89&lt;0</formula>
    </cfRule>
  </conditionalFormatting>
  <conditionalFormatting sqref="H89:H110">
    <cfRule type="expression" dxfId="3003" priority="23">
      <formula>H89&gt;0</formula>
    </cfRule>
    <cfRule type="expression" dxfId="3002" priority="24">
      <formula>H89&lt;0</formula>
    </cfRule>
  </conditionalFormatting>
  <conditionalFormatting sqref="J89:J102">
    <cfRule type="expression" dxfId="3001" priority="21">
      <formula>J89&gt;0</formula>
    </cfRule>
    <cfRule type="expression" dxfId="3000" priority="22">
      <formula>J89&lt;0</formula>
    </cfRule>
  </conditionalFormatting>
  <conditionalFormatting sqref="K89:K102">
    <cfRule type="expression" dxfId="2999" priority="19">
      <formula>K89&gt;0</formula>
    </cfRule>
    <cfRule type="expression" dxfId="2998" priority="20">
      <formula>K89&lt;0</formula>
    </cfRule>
  </conditionalFormatting>
  <conditionalFormatting sqref="L89:L102">
    <cfRule type="expression" dxfId="2997" priority="17">
      <formula>L89&gt;0</formula>
    </cfRule>
    <cfRule type="expression" dxfId="2996" priority="18">
      <formula>L89&lt;0</formula>
    </cfRule>
  </conditionalFormatting>
  <conditionalFormatting sqref="F29:F32">
    <cfRule type="expression" dxfId="2995" priority="15">
      <formula>F29&gt;0</formula>
    </cfRule>
    <cfRule type="expression" dxfId="2994" priority="16">
      <formula>F29&lt;0</formula>
    </cfRule>
  </conditionalFormatting>
  <conditionalFormatting sqref="H29:H32">
    <cfRule type="expression" dxfId="2993" priority="13">
      <formula>H29&gt;0</formula>
    </cfRule>
    <cfRule type="expression" dxfId="2992" priority="14">
      <formula>H29&lt;0</formula>
    </cfRule>
  </conditionalFormatting>
  <conditionalFormatting sqref="F25:F28">
    <cfRule type="expression" dxfId="2991" priority="11">
      <formula>F25&gt;0</formula>
    </cfRule>
    <cfRule type="expression" dxfId="2990" priority="12">
      <formula>F25&lt;0</formula>
    </cfRule>
  </conditionalFormatting>
  <conditionalFormatting sqref="H25:H28">
    <cfRule type="expression" dxfId="2989" priority="9">
      <formula>H25&gt;0</formula>
    </cfRule>
    <cfRule type="expression" dxfId="2988" priority="10">
      <formula>H25&lt;0</formula>
    </cfRule>
  </conditionalFormatting>
  <conditionalFormatting sqref="F37">
    <cfRule type="expression" dxfId="2987" priority="7">
      <formula>F37&gt;0</formula>
    </cfRule>
    <cfRule type="expression" dxfId="2986" priority="8">
      <formula>F37&lt;0</formula>
    </cfRule>
  </conditionalFormatting>
  <conditionalFormatting sqref="H37">
    <cfRule type="expression" dxfId="2985" priority="5">
      <formula>H37&gt;0</formula>
    </cfRule>
    <cfRule type="expression" dxfId="2984" priority="6">
      <formula>H37&lt;0</formula>
    </cfRule>
  </conditionalFormatting>
  <conditionalFormatting sqref="J49">
    <cfRule type="expression" dxfId="2983" priority="3">
      <formula>J49&gt;0</formula>
    </cfRule>
    <cfRule type="expression" dxfId="2982" priority="4">
      <formula>J49&lt;0</formula>
    </cfRule>
  </conditionalFormatting>
  <conditionalFormatting sqref="J38:J48">
    <cfRule type="expression" dxfId="2981" priority="1">
      <formula>J38&gt;0</formula>
    </cfRule>
    <cfRule type="expression" dxfId="298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7" t="s">
        <v>78</v>
      </c>
      <c r="P16" s="887"/>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79" priority="47">
      <formula>F54&gt;0</formula>
    </cfRule>
    <cfRule type="expression" dxfId="2978" priority="48">
      <formula>F54&lt;0</formula>
    </cfRule>
  </conditionalFormatting>
  <conditionalFormatting sqref="Q7">
    <cfRule type="expression" dxfId="2977" priority="45">
      <formula>Q7&gt;0</formula>
    </cfRule>
    <cfRule type="expression" dxfId="2976" priority="46">
      <formula>Q7&lt;0</formula>
    </cfRule>
  </conditionalFormatting>
  <conditionalFormatting sqref="Q8">
    <cfRule type="expression" dxfId="2975" priority="43">
      <formula>Q8&gt;0</formula>
    </cfRule>
    <cfRule type="expression" dxfId="2974" priority="44">
      <formula>Q8&lt;0</formula>
    </cfRule>
  </conditionalFormatting>
  <conditionalFormatting sqref="F33:F36 F38:F53">
    <cfRule type="expression" dxfId="2973" priority="41">
      <formula>F33&gt;0</formula>
    </cfRule>
    <cfRule type="expression" dxfId="2972" priority="42">
      <formula>F33&lt;0</formula>
    </cfRule>
  </conditionalFormatting>
  <conditionalFormatting sqref="H33:H36 H38:H53">
    <cfRule type="expression" dxfId="2971" priority="39">
      <formula>H33&gt;0</formula>
    </cfRule>
    <cfRule type="expression" dxfId="2970" priority="40">
      <formula>H33&lt;0</formula>
    </cfRule>
  </conditionalFormatting>
  <conditionalFormatting sqref="Q10">
    <cfRule type="expression" dxfId="2969" priority="37">
      <formula>Q10&gt;0</formula>
    </cfRule>
    <cfRule type="expression" dxfId="2968" priority="38">
      <formula>Q10&lt;0</formula>
    </cfRule>
  </conditionalFormatting>
  <conditionalFormatting sqref="J25:J37">
    <cfRule type="expression" dxfId="2967" priority="35">
      <formula>J25&gt;0</formula>
    </cfRule>
    <cfRule type="expression" dxfId="2966" priority="36">
      <formula>J25&lt;0</formula>
    </cfRule>
  </conditionalFormatting>
  <conditionalFormatting sqref="K25:K38">
    <cfRule type="expression" dxfId="2965" priority="33">
      <formula>K25&gt;0</formula>
    </cfRule>
    <cfRule type="expression" dxfId="2964" priority="34">
      <formula>K25&lt;0</formula>
    </cfRule>
  </conditionalFormatting>
  <conditionalFormatting sqref="L25">
    <cfRule type="expression" dxfId="2963" priority="31">
      <formula>L25&gt;0</formula>
    </cfRule>
    <cfRule type="expression" dxfId="2962" priority="32">
      <formula>L25&lt;0</formula>
    </cfRule>
  </conditionalFormatting>
  <conditionalFormatting sqref="F89:F110">
    <cfRule type="expression" dxfId="2961" priority="29">
      <formula>F89&gt;0</formula>
    </cfRule>
    <cfRule type="expression" dxfId="2960" priority="30">
      <formula>F89&lt;0</formula>
    </cfRule>
  </conditionalFormatting>
  <conditionalFormatting sqref="H89:H110">
    <cfRule type="expression" dxfId="2959" priority="27">
      <formula>H89&gt;0</formula>
    </cfRule>
    <cfRule type="expression" dxfId="2958" priority="28">
      <formula>H89&lt;0</formula>
    </cfRule>
  </conditionalFormatting>
  <conditionalFormatting sqref="J89:J102">
    <cfRule type="expression" dxfId="2957" priority="25">
      <formula>J89&gt;0</formula>
    </cfRule>
    <cfRule type="expression" dxfId="2956" priority="26">
      <formula>J89&lt;0</formula>
    </cfRule>
  </conditionalFormatting>
  <conditionalFormatting sqref="K89:K102">
    <cfRule type="expression" dxfId="2955" priority="23">
      <formula>K89&gt;0</formula>
    </cfRule>
    <cfRule type="expression" dxfId="2954" priority="24">
      <formula>K89&lt;0</formula>
    </cfRule>
  </conditionalFormatting>
  <conditionalFormatting sqref="L89:L102">
    <cfRule type="expression" dxfId="2953" priority="21">
      <formula>L89&gt;0</formula>
    </cfRule>
    <cfRule type="expression" dxfId="2952" priority="22">
      <formula>L89&lt;0</formula>
    </cfRule>
  </conditionalFormatting>
  <conditionalFormatting sqref="F30:F32">
    <cfRule type="expression" dxfId="2951" priority="19">
      <formula>F30&gt;0</formula>
    </cfRule>
    <cfRule type="expression" dxfId="2950" priority="20">
      <formula>F30&lt;0</formula>
    </cfRule>
  </conditionalFormatting>
  <conditionalFormatting sqref="H30:H32">
    <cfRule type="expression" dxfId="2949" priority="17">
      <formula>H30&gt;0</formula>
    </cfRule>
    <cfRule type="expression" dxfId="2948" priority="18">
      <formula>H30&lt;0</formula>
    </cfRule>
  </conditionalFormatting>
  <conditionalFormatting sqref="F25:F27">
    <cfRule type="expression" dxfId="2947" priority="15">
      <formula>F25&gt;0</formula>
    </cfRule>
    <cfRule type="expression" dxfId="2946" priority="16">
      <formula>F25&lt;0</formula>
    </cfRule>
  </conditionalFormatting>
  <conditionalFormatting sqref="H25:H27">
    <cfRule type="expression" dxfId="2945" priority="13">
      <formula>H25&gt;0</formula>
    </cfRule>
    <cfRule type="expression" dxfId="2944" priority="14">
      <formula>H25&lt;0</formula>
    </cfRule>
  </conditionalFormatting>
  <conditionalFormatting sqref="F37">
    <cfRule type="expression" dxfId="2943" priority="11">
      <formula>F37&gt;0</formula>
    </cfRule>
    <cfRule type="expression" dxfId="2942" priority="12">
      <formula>F37&lt;0</formula>
    </cfRule>
  </conditionalFormatting>
  <conditionalFormatting sqref="H37">
    <cfRule type="expression" dxfId="2941" priority="9">
      <formula>H37&gt;0</formula>
    </cfRule>
    <cfRule type="expression" dxfId="2940" priority="10">
      <formula>H37&lt;0</formula>
    </cfRule>
  </conditionalFormatting>
  <conditionalFormatting sqref="J49">
    <cfRule type="expression" dxfId="2939" priority="7">
      <formula>J49&gt;0</formula>
    </cfRule>
    <cfRule type="expression" dxfId="2938" priority="8">
      <formula>J49&lt;0</formula>
    </cfRule>
  </conditionalFormatting>
  <conditionalFormatting sqref="J38:J48">
    <cfRule type="expression" dxfId="2937" priority="5">
      <formula>J38&gt;0</formula>
    </cfRule>
    <cfRule type="expression" dxfId="2936" priority="6">
      <formula>J38&lt;0</formula>
    </cfRule>
  </conditionalFormatting>
  <conditionalFormatting sqref="F28:F29">
    <cfRule type="expression" dxfId="2935" priority="3">
      <formula>F28&gt;0</formula>
    </cfRule>
    <cfRule type="expression" dxfId="2934" priority="4">
      <formula>F28&lt;0</formula>
    </cfRule>
  </conditionalFormatting>
  <conditionalFormatting sqref="H28:H29">
    <cfRule type="expression" dxfId="2933" priority="1">
      <formula>H28&gt;0</formula>
    </cfRule>
    <cfRule type="expression" dxfId="293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1" priority="35">
      <formula>F47&gt;0</formula>
    </cfRule>
    <cfRule type="expression" dxfId="2930" priority="36">
      <formula>F47&lt;0</formula>
    </cfRule>
  </conditionalFormatting>
  <conditionalFormatting sqref="Q7">
    <cfRule type="expression" dxfId="2929" priority="33">
      <formula>Q7&gt;0</formula>
    </cfRule>
    <cfRule type="expression" dxfId="2928" priority="34">
      <formula>Q7&lt;0</formula>
    </cfRule>
  </conditionalFormatting>
  <conditionalFormatting sqref="Q8">
    <cfRule type="expression" dxfId="2927" priority="31">
      <formula>Q8&gt;0</formula>
    </cfRule>
    <cfRule type="expression" dxfId="2926" priority="32">
      <formula>Q8&lt;0</formula>
    </cfRule>
  </conditionalFormatting>
  <conditionalFormatting sqref="F30:F46">
    <cfRule type="expression" dxfId="2925" priority="29">
      <formula>F30&gt;0</formula>
    </cfRule>
    <cfRule type="expression" dxfId="2924" priority="30">
      <formula>F30&lt;0</formula>
    </cfRule>
  </conditionalFormatting>
  <conditionalFormatting sqref="H30:H46">
    <cfRule type="expression" dxfId="2923" priority="27">
      <formula>H30&gt;0</formula>
    </cfRule>
    <cfRule type="expression" dxfId="2922" priority="28">
      <formula>H30&lt;0</formula>
    </cfRule>
  </conditionalFormatting>
  <conditionalFormatting sqref="Q10">
    <cfRule type="expression" dxfId="2921" priority="25">
      <formula>Q10&gt;0</formula>
    </cfRule>
    <cfRule type="expression" dxfId="2920" priority="26">
      <formula>Q10&lt;0</formula>
    </cfRule>
  </conditionalFormatting>
  <conditionalFormatting sqref="J25:J38">
    <cfRule type="expression" dxfId="2919" priority="23">
      <formula>J25&gt;0</formula>
    </cfRule>
    <cfRule type="expression" dxfId="2918" priority="24">
      <formula>J25&lt;0</formula>
    </cfRule>
  </conditionalFormatting>
  <conditionalFormatting sqref="K25:K38">
    <cfRule type="expression" dxfId="2917" priority="21">
      <formula>K25&gt;0</formula>
    </cfRule>
    <cfRule type="expression" dxfId="2916" priority="22">
      <formula>K25&lt;0</formula>
    </cfRule>
  </conditionalFormatting>
  <conditionalFormatting sqref="L25 L38">
    <cfRule type="expression" dxfId="2915" priority="19">
      <formula>L25&gt;0</formula>
    </cfRule>
    <cfRule type="expression" dxfId="2914" priority="20">
      <formula>L25&lt;0</formula>
    </cfRule>
  </conditionalFormatting>
  <conditionalFormatting sqref="F89:F110">
    <cfRule type="expression" dxfId="2913" priority="17">
      <formula>F89&gt;0</formula>
    </cfRule>
    <cfRule type="expression" dxfId="2912" priority="18">
      <formula>F89&lt;0</formula>
    </cfRule>
  </conditionalFormatting>
  <conditionalFormatting sqref="H89:H110">
    <cfRule type="expression" dxfId="2911" priority="15">
      <formula>H89&gt;0</formula>
    </cfRule>
    <cfRule type="expression" dxfId="2910" priority="16">
      <formula>H89&lt;0</formula>
    </cfRule>
  </conditionalFormatting>
  <conditionalFormatting sqref="J89:J102">
    <cfRule type="expression" dxfId="2909" priority="13">
      <formula>J89&gt;0</formula>
    </cfRule>
    <cfRule type="expression" dxfId="2908" priority="14">
      <formula>J89&lt;0</formula>
    </cfRule>
  </conditionalFormatting>
  <conditionalFormatting sqref="K89:K102">
    <cfRule type="expression" dxfId="2907" priority="11">
      <formula>K89&gt;0</formula>
    </cfRule>
    <cfRule type="expression" dxfId="2906" priority="12">
      <formula>K89&lt;0</formula>
    </cfRule>
  </conditionalFormatting>
  <conditionalFormatting sqref="L89:L102">
    <cfRule type="expression" dxfId="2905" priority="9">
      <formula>L89&gt;0</formula>
    </cfRule>
    <cfRule type="expression" dxfId="2904" priority="10">
      <formula>L89&lt;0</formula>
    </cfRule>
  </conditionalFormatting>
  <conditionalFormatting sqref="F25 F29">
    <cfRule type="expression" dxfId="2903" priority="7">
      <formula>F25&gt;0</formula>
    </cfRule>
    <cfRule type="expression" dxfId="2902" priority="8">
      <formula>F25&lt;0</formula>
    </cfRule>
  </conditionalFormatting>
  <conditionalFormatting sqref="H29 H25:H27">
    <cfRule type="expression" dxfId="2901" priority="5">
      <formula>H25&gt;0</formula>
    </cfRule>
    <cfRule type="expression" dxfId="2900" priority="6">
      <formula>H25&lt;0</formula>
    </cfRule>
  </conditionalFormatting>
  <conditionalFormatting sqref="F26:F28">
    <cfRule type="expression" dxfId="2899" priority="3">
      <formula>F26&gt;0</formula>
    </cfRule>
    <cfRule type="expression" dxfId="2898" priority="4">
      <formula>F26&lt;0</formula>
    </cfRule>
  </conditionalFormatting>
  <conditionalFormatting sqref="H28">
    <cfRule type="expression" dxfId="2897" priority="1">
      <formula>H28&gt;0</formula>
    </cfRule>
    <cfRule type="expression" dxfId="289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7" t="s">
        <v>78</v>
      </c>
      <c r="P40" s="887"/>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95" priority="31">
      <formula>Q7&gt;0</formula>
    </cfRule>
    <cfRule type="expression" dxfId="2894" priority="32">
      <formula>Q7&lt;0</formula>
    </cfRule>
  </conditionalFormatting>
  <conditionalFormatting sqref="Q8">
    <cfRule type="expression" dxfId="2893" priority="29">
      <formula>Q8&gt;0</formula>
    </cfRule>
    <cfRule type="expression" dxfId="2892" priority="30">
      <formula>Q8&lt;0</formula>
    </cfRule>
  </conditionalFormatting>
  <conditionalFormatting sqref="F62:F65">
    <cfRule type="expression" dxfId="2891" priority="21">
      <formula>F62&gt;0</formula>
    </cfRule>
    <cfRule type="expression" dxfId="2890" priority="22">
      <formula>F62&lt;0</formula>
    </cfRule>
  </conditionalFormatting>
  <conditionalFormatting sqref="F66:F74 F78:F98 F102:F106">
    <cfRule type="expression" dxfId="2889" priority="17">
      <formula>F66&gt;0</formula>
    </cfRule>
    <cfRule type="expression" dxfId="2888" priority="18">
      <formula>F66&lt;0</formula>
    </cfRule>
  </conditionalFormatting>
  <conditionalFormatting sqref="F66:F74 F78:F98 F102:F106">
    <cfRule type="expression" dxfId="2887" priority="19">
      <formula>F66&gt;0</formula>
    </cfRule>
    <cfRule type="expression" dxfId="2886" priority="20">
      <formula>F66&lt;0</formula>
    </cfRule>
  </conditionalFormatting>
  <conditionalFormatting sqref="H62:H74 H78:H98 H102:H106">
    <cfRule type="expression" dxfId="2885" priority="15">
      <formula>H62&gt;0</formula>
    </cfRule>
    <cfRule type="expression" dxfId="2884" priority="16">
      <formula>H62&lt;0</formula>
    </cfRule>
  </conditionalFormatting>
  <conditionalFormatting sqref="F57:F61">
    <cfRule type="expression" dxfId="2883" priority="13">
      <formula>F57&gt;0</formula>
    </cfRule>
    <cfRule type="expression" dxfId="2882" priority="14">
      <formula>F57&lt;0</formula>
    </cfRule>
  </conditionalFormatting>
  <conditionalFormatting sqref="H57:H61">
    <cfRule type="expression" dxfId="2881" priority="11">
      <formula>H57&gt;0</formula>
    </cfRule>
    <cfRule type="expression" dxfId="2880" priority="12">
      <formula>H57&lt;0</formula>
    </cfRule>
  </conditionalFormatting>
  <conditionalFormatting sqref="F75:F77">
    <cfRule type="expression" dxfId="2879" priority="7">
      <formula>F75&gt;0</formula>
    </cfRule>
    <cfRule type="expression" dxfId="2878" priority="8">
      <formula>F75&lt;0</formula>
    </cfRule>
  </conditionalFormatting>
  <conditionalFormatting sqref="F75:F77">
    <cfRule type="expression" dxfId="2877" priority="9">
      <formula>F75&gt;0</formula>
    </cfRule>
    <cfRule type="expression" dxfId="2876" priority="10">
      <formula>F75&lt;0</formula>
    </cfRule>
  </conditionalFormatting>
  <conditionalFormatting sqref="H75:H77">
    <cfRule type="expression" dxfId="2875" priority="5">
      <formula>H75&gt;0</formula>
    </cfRule>
    <cfRule type="expression" dxfId="2874" priority="6">
      <formula>H75&lt;0</formula>
    </cfRule>
  </conditionalFormatting>
  <conditionalFormatting sqref="F22:F30">
    <cfRule type="expression" dxfId="2873" priority="3">
      <formula>F22&gt;0</formula>
    </cfRule>
    <cfRule type="expression" dxfId="2872" priority="4">
      <formula>F22&lt;0</formula>
    </cfRule>
  </conditionalFormatting>
  <conditionalFormatting sqref="F99:F101">
    <cfRule type="expression" dxfId="2871" priority="1">
      <formula>F99&gt;0</formula>
    </cfRule>
    <cfRule type="expression" dxfId="287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7" t="s">
        <v>78</v>
      </c>
      <c r="P40" s="887"/>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69" priority="25">
      <formula>F30&gt;0</formula>
    </cfRule>
    <cfRule type="expression" dxfId="2868" priority="26">
      <formula>F30&lt;0</formula>
    </cfRule>
  </conditionalFormatting>
  <conditionalFormatting sqref="Q7">
    <cfRule type="expression" dxfId="2867" priority="23">
      <formula>Q7&gt;0</formula>
    </cfRule>
    <cfRule type="expression" dxfId="2866" priority="24">
      <formula>Q7&lt;0</formula>
    </cfRule>
  </conditionalFormatting>
  <conditionalFormatting sqref="Q8">
    <cfRule type="expression" dxfId="2865" priority="21">
      <formula>Q8&gt;0</formula>
    </cfRule>
    <cfRule type="expression" dxfId="2864" priority="22">
      <formula>Q8&lt;0</formula>
    </cfRule>
  </conditionalFormatting>
  <conditionalFormatting sqref="M74">
    <cfRule type="expression" dxfId="2863" priority="15">
      <formula>M74&gt;0</formula>
    </cfRule>
    <cfRule type="expression" dxfId="2862" priority="16">
      <formula>M74&lt;0</formula>
    </cfRule>
  </conditionalFormatting>
  <conditionalFormatting sqref="F113:F149 H113:H149">
    <cfRule type="expression" dxfId="2861" priority="13">
      <formula>F113&gt;0</formula>
    </cfRule>
    <cfRule type="expression" dxfId="2860" priority="14">
      <formula>F113&lt;0</formula>
    </cfRule>
  </conditionalFormatting>
  <conditionalFormatting sqref="F105:F112">
    <cfRule type="expression" dxfId="2859" priority="11">
      <formula>F105&gt;0</formula>
    </cfRule>
    <cfRule type="expression" dxfId="2858" priority="12">
      <formula>F105&lt;0</formula>
    </cfRule>
  </conditionalFormatting>
  <conditionalFormatting sqref="H105:H112">
    <cfRule type="expression" dxfId="2857" priority="9">
      <formula>H105&gt;0</formula>
    </cfRule>
    <cfRule type="expression" dxfId="2856" priority="10">
      <formula>H105&lt;0</formula>
    </cfRule>
  </conditionalFormatting>
  <conditionalFormatting sqref="Q10">
    <cfRule type="expression" dxfId="2855" priority="7">
      <formula>Q10&gt;0</formula>
    </cfRule>
    <cfRule type="expression" dxfId="2854" priority="8">
      <formula>Q10&lt;0</formula>
    </cfRule>
  </conditionalFormatting>
  <conditionalFormatting sqref="F25:F29">
    <cfRule type="expression" dxfId="2853" priority="5">
      <formula>F25&gt;0</formula>
    </cfRule>
    <cfRule type="expression" dxfId="2852" priority="6">
      <formula>F25&lt;0</formula>
    </cfRule>
  </conditionalFormatting>
  <conditionalFormatting sqref="H25:H29">
    <cfRule type="expression" dxfId="2851" priority="3">
      <formula>H25&gt;0</formula>
    </cfRule>
    <cfRule type="expression" dxfId="2850" priority="4">
      <formula>H25&lt;0</formula>
    </cfRule>
  </conditionalFormatting>
  <conditionalFormatting sqref="J26:J35">
    <cfRule type="expression" dxfId="2849" priority="1">
      <formula>J26&gt;0</formula>
    </cfRule>
    <cfRule type="expression" dxfId="284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7" t="s">
        <v>78</v>
      </c>
      <c r="P18" s="887"/>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47" priority="37">
      <formula>F52&gt;0</formula>
    </cfRule>
    <cfRule type="expression" dxfId="2846" priority="38">
      <formula>F52&lt;0</formula>
    </cfRule>
  </conditionalFormatting>
  <conditionalFormatting sqref="Q7">
    <cfRule type="expression" dxfId="2845" priority="35">
      <formula>Q7&gt;0</formula>
    </cfRule>
    <cfRule type="expression" dxfId="2844" priority="36">
      <formula>Q7&lt;0</formula>
    </cfRule>
  </conditionalFormatting>
  <conditionalFormatting sqref="Q8">
    <cfRule type="expression" dxfId="2843" priority="33">
      <formula>Q8&gt;0</formula>
    </cfRule>
    <cfRule type="expression" dxfId="2842" priority="34">
      <formula>Q8&lt;0</formula>
    </cfRule>
  </conditionalFormatting>
  <conditionalFormatting sqref="F25:F37 F43:F51">
    <cfRule type="expression" dxfId="2841" priority="31">
      <formula>F25&gt;0</formula>
    </cfRule>
    <cfRule type="expression" dxfId="2840" priority="32">
      <formula>F25&lt;0</formula>
    </cfRule>
  </conditionalFormatting>
  <conditionalFormatting sqref="H25:H37 H41:H51">
    <cfRule type="expression" dxfId="2839" priority="29">
      <formula>H25&gt;0</formula>
    </cfRule>
    <cfRule type="expression" dxfId="2838" priority="30">
      <formula>H25&lt;0</formula>
    </cfRule>
  </conditionalFormatting>
  <conditionalFormatting sqref="F38:F42">
    <cfRule type="expression" dxfId="2837" priority="15">
      <formula>F38&gt;0</formula>
    </cfRule>
    <cfRule type="expression" dxfId="2836" priority="16">
      <formula>F38&lt;0</formula>
    </cfRule>
  </conditionalFormatting>
  <conditionalFormatting sqref="H38:H40">
    <cfRule type="expression" dxfId="2835" priority="13">
      <formula>H38&gt;0</formula>
    </cfRule>
    <cfRule type="expression" dxfId="2834" priority="14">
      <formula>H38&lt;0</formula>
    </cfRule>
  </conditionalFormatting>
  <conditionalFormatting sqref="Q10">
    <cfRule type="expression" dxfId="2833" priority="23">
      <formula>Q10&gt;0</formula>
    </cfRule>
    <cfRule type="expression" dxfId="2832" priority="24">
      <formula>Q10&lt;0</formula>
    </cfRule>
  </conditionalFormatting>
  <conditionalFormatting sqref="J25:J38">
    <cfRule type="expression" dxfId="2831" priority="21">
      <formula>J25&gt;0</formula>
    </cfRule>
    <cfRule type="expression" dxfId="2830" priority="22">
      <formula>J25&lt;0</formula>
    </cfRule>
  </conditionalFormatting>
  <conditionalFormatting sqref="K25:K38">
    <cfRule type="expression" dxfId="2829" priority="19">
      <formula>K25&gt;0</formula>
    </cfRule>
    <cfRule type="expression" dxfId="2828" priority="20">
      <formula>K25&lt;0</formula>
    </cfRule>
  </conditionalFormatting>
  <conditionalFormatting sqref="F89:F101 F107:F115">
    <cfRule type="expression" dxfId="2827" priority="11">
      <formula>F89&gt;0</formula>
    </cfRule>
    <cfRule type="expression" dxfId="2826" priority="12">
      <formula>F89&lt;0</formula>
    </cfRule>
  </conditionalFormatting>
  <conditionalFormatting sqref="H89:H101 H105:H115">
    <cfRule type="expression" dxfId="2825" priority="9">
      <formula>H89&gt;0</formula>
    </cfRule>
    <cfRule type="expression" dxfId="2824" priority="10">
      <formula>H89&lt;0</formula>
    </cfRule>
  </conditionalFormatting>
  <conditionalFormatting sqref="J89:J102">
    <cfRule type="expression" dxfId="2823" priority="7">
      <formula>J89&gt;0</formula>
    </cfRule>
    <cfRule type="expression" dxfId="2822" priority="8">
      <formula>J89&lt;0</formula>
    </cfRule>
  </conditionalFormatting>
  <conditionalFormatting sqref="K89:K102">
    <cfRule type="expression" dxfId="2821" priority="5">
      <formula>K89&gt;0</formula>
    </cfRule>
    <cfRule type="expression" dxfId="2820" priority="6">
      <formula>K89&lt;0</formula>
    </cfRule>
  </conditionalFormatting>
  <conditionalFormatting sqref="F102:F106">
    <cfRule type="expression" dxfId="2819" priority="3">
      <formula>F102&gt;0</formula>
    </cfRule>
    <cfRule type="expression" dxfId="2818" priority="4">
      <formula>F102&lt;0</formula>
    </cfRule>
  </conditionalFormatting>
  <conditionalFormatting sqref="H102:H104">
    <cfRule type="expression" dxfId="2817" priority="1">
      <formula>H102&gt;0</formula>
    </cfRule>
    <cfRule type="expression" dxfId="281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15" priority="35">
      <formula>F62&gt;0</formula>
    </cfRule>
    <cfRule type="expression" dxfId="2814" priority="36">
      <formula>F62&lt;0</formula>
    </cfRule>
  </conditionalFormatting>
  <conditionalFormatting sqref="Q7">
    <cfRule type="expression" dxfId="2813" priority="33">
      <formula>Q7&gt;0</formula>
    </cfRule>
    <cfRule type="expression" dxfId="2812" priority="34">
      <formula>Q7&lt;0</formula>
    </cfRule>
  </conditionalFormatting>
  <conditionalFormatting sqref="Q8">
    <cfRule type="expression" dxfId="2811" priority="31">
      <formula>Q8&gt;0</formula>
    </cfRule>
    <cfRule type="expression" dxfId="2810" priority="32">
      <formula>Q8&lt;0</formula>
    </cfRule>
  </conditionalFormatting>
  <conditionalFormatting sqref="F30:F61">
    <cfRule type="expression" dxfId="2809" priority="29">
      <formula>F30&gt;0</formula>
    </cfRule>
    <cfRule type="expression" dxfId="2808" priority="30">
      <formula>F30&lt;0</formula>
    </cfRule>
  </conditionalFormatting>
  <conditionalFormatting sqref="H30:H61">
    <cfRule type="expression" dxfId="2807" priority="27">
      <formula>H30&gt;0</formula>
    </cfRule>
    <cfRule type="expression" dxfId="2806" priority="28">
      <formula>H30&lt;0</formula>
    </cfRule>
  </conditionalFormatting>
  <conditionalFormatting sqref="Q10">
    <cfRule type="expression" dxfId="2805" priority="25">
      <formula>Q10&gt;0</formula>
    </cfRule>
    <cfRule type="expression" dxfId="2804" priority="26">
      <formula>Q10&lt;0</formula>
    </cfRule>
  </conditionalFormatting>
  <conditionalFormatting sqref="J25:J38">
    <cfRule type="expression" dxfId="2803" priority="23">
      <formula>J25&gt;0</formula>
    </cfRule>
    <cfRule type="expression" dxfId="2802" priority="24">
      <formula>J25&lt;0</formula>
    </cfRule>
  </conditionalFormatting>
  <conditionalFormatting sqref="K25:K33">
    <cfRule type="expression" dxfId="2801" priority="21">
      <formula>K25&gt;0</formula>
    </cfRule>
    <cfRule type="expression" dxfId="2800" priority="22">
      <formula>K25&lt;0</formula>
    </cfRule>
  </conditionalFormatting>
  <conditionalFormatting sqref="L25:L38">
    <cfRule type="expression" dxfId="2799" priority="19">
      <formula>L25&gt;0</formula>
    </cfRule>
    <cfRule type="expression" dxfId="2798" priority="20">
      <formula>L25&lt;0</formula>
    </cfRule>
  </conditionalFormatting>
  <conditionalFormatting sqref="F89:F110">
    <cfRule type="expression" dxfId="2797" priority="17">
      <formula>F89&gt;0</formula>
    </cfRule>
    <cfRule type="expression" dxfId="2796" priority="18">
      <formula>F89&lt;0</formula>
    </cfRule>
  </conditionalFormatting>
  <conditionalFormatting sqref="H89:H110">
    <cfRule type="expression" dxfId="2795" priority="15">
      <formula>H89&gt;0</formula>
    </cfRule>
    <cfRule type="expression" dxfId="2794" priority="16">
      <formula>H89&lt;0</formula>
    </cfRule>
  </conditionalFormatting>
  <conditionalFormatting sqref="J89:J102">
    <cfRule type="expression" dxfId="2793" priority="13">
      <formula>J89&gt;0</formula>
    </cfRule>
    <cfRule type="expression" dxfId="2792" priority="14">
      <formula>J89&lt;0</formula>
    </cfRule>
  </conditionalFormatting>
  <conditionalFormatting sqref="K89:K102">
    <cfRule type="expression" dxfId="2791" priority="11">
      <formula>K89&gt;0</formula>
    </cfRule>
    <cfRule type="expression" dxfId="2790" priority="12">
      <formula>K89&lt;0</formula>
    </cfRule>
  </conditionalFormatting>
  <conditionalFormatting sqref="L89:L102">
    <cfRule type="expression" dxfId="2789" priority="9">
      <formula>L89&gt;0</formula>
    </cfRule>
    <cfRule type="expression" dxfId="2788" priority="10">
      <formula>L89&lt;0</formula>
    </cfRule>
  </conditionalFormatting>
  <conditionalFormatting sqref="F25:F29">
    <cfRule type="expression" dxfId="2787" priority="7">
      <formula>F25&gt;0</formula>
    </cfRule>
    <cfRule type="expression" dxfId="2786" priority="8">
      <formula>F25&lt;0</formula>
    </cfRule>
  </conditionalFormatting>
  <conditionalFormatting sqref="H25:H29">
    <cfRule type="expression" dxfId="2785" priority="5">
      <formula>H25&gt;0</formula>
    </cfRule>
    <cfRule type="expression" dxfId="2784" priority="6">
      <formula>H25&lt;0</formula>
    </cfRule>
  </conditionalFormatting>
  <conditionalFormatting sqref="F29">
    <cfRule type="expression" dxfId="2783" priority="3">
      <formula>F29&gt;0</formula>
    </cfRule>
    <cfRule type="expression" dxfId="2782" priority="4">
      <formula>F29&lt;0</formula>
    </cfRule>
  </conditionalFormatting>
  <conditionalFormatting sqref="J57">
    <cfRule type="expression" dxfId="2781" priority="1">
      <formula>J57&gt;0</formula>
    </cfRule>
    <cfRule type="expression" dxfId="278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79" priority="31">
      <formula>F47&gt;0</formula>
    </cfRule>
    <cfRule type="expression" dxfId="2778" priority="32">
      <formula>F47&lt;0</formula>
    </cfRule>
  </conditionalFormatting>
  <conditionalFormatting sqref="Q7">
    <cfRule type="expression" dxfId="2777" priority="29">
      <formula>Q7&gt;0</formula>
    </cfRule>
    <cfRule type="expression" dxfId="2776" priority="30">
      <formula>Q7&lt;0</formula>
    </cfRule>
  </conditionalFormatting>
  <conditionalFormatting sqref="Q8">
    <cfRule type="expression" dxfId="2775" priority="27">
      <formula>Q8&gt;0</formula>
    </cfRule>
    <cfRule type="expression" dxfId="2774" priority="28">
      <formula>Q8&lt;0</formula>
    </cfRule>
  </conditionalFormatting>
  <conditionalFormatting sqref="F30:F46">
    <cfRule type="expression" dxfId="2773" priority="25">
      <formula>F30&gt;0</formula>
    </cfRule>
    <cfRule type="expression" dxfId="2772" priority="26">
      <formula>F30&lt;0</formula>
    </cfRule>
  </conditionalFormatting>
  <conditionalFormatting sqref="H30:H46">
    <cfRule type="expression" dxfId="2771" priority="23">
      <formula>H30&gt;0</formula>
    </cfRule>
    <cfRule type="expression" dxfId="2770" priority="24">
      <formula>H30&lt;0</formula>
    </cfRule>
  </conditionalFormatting>
  <conditionalFormatting sqref="Q10">
    <cfRule type="expression" dxfId="2769" priority="21">
      <formula>Q10&gt;0</formula>
    </cfRule>
    <cfRule type="expression" dxfId="2768" priority="22">
      <formula>Q10&lt;0</formula>
    </cfRule>
  </conditionalFormatting>
  <conditionalFormatting sqref="J25:J38">
    <cfRule type="expression" dxfId="2767" priority="19">
      <formula>J25&gt;0</formula>
    </cfRule>
    <cfRule type="expression" dxfId="2766" priority="20">
      <formula>J25&lt;0</formula>
    </cfRule>
  </conditionalFormatting>
  <conditionalFormatting sqref="K25:K38">
    <cfRule type="expression" dxfId="2765" priority="17">
      <formula>K25&gt;0</formula>
    </cfRule>
    <cfRule type="expression" dxfId="2764" priority="18">
      <formula>K25&lt;0</formula>
    </cfRule>
  </conditionalFormatting>
  <conditionalFormatting sqref="L25:L38">
    <cfRule type="expression" dxfId="2763" priority="15">
      <formula>L25&gt;0</formula>
    </cfRule>
    <cfRule type="expression" dxfId="2762" priority="16">
      <formula>L25&lt;0</formula>
    </cfRule>
  </conditionalFormatting>
  <conditionalFormatting sqref="F89:F110">
    <cfRule type="expression" dxfId="2761" priority="13">
      <formula>F89&gt;0</formula>
    </cfRule>
    <cfRule type="expression" dxfId="2760" priority="14">
      <formula>F89&lt;0</formula>
    </cfRule>
  </conditionalFormatting>
  <conditionalFormatting sqref="H89:H110">
    <cfRule type="expression" dxfId="2759" priority="11">
      <formula>H89&gt;0</formula>
    </cfRule>
    <cfRule type="expression" dxfId="2758" priority="12">
      <formula>H89&lt;0</formula>
    </cfRule>
  </conditionalFormatting>
  <conditionalFormatting sqref="J89:J102">
    <cfRule type="expression" dxfId="2757" priority="9">
      <formula>J89&gt;0</formula>
    </cfRule>
    <cfRule type="expression" dxfId="2756" priority="10">
      <formula>J89&lt;0</formula>
    </cfRule>
  </conditionalFormatting>
  <conditionalFormatting sqref="K89:K102">
    <cfRule type="expression" dxfId="2755" priority="7">
      <formula>K89&gt;0</formula>
    </cfRule>
    <cfRule type="expression" dxfId="2754" priority="8">
      <formula>K89&lt;0</formula>
    </cfRule>
  </conditionalFormatting>
  <conditionalFormatting sqref="L89:L102">
    <cfRule type="expression" dxfId="2753" priority="5">
      <formula>L89&gt;0</formula>
    </cfRule>
    <cfRule type="expression" dxfId="2752" priority="6">
      <formula>L89&lt;0</formula>
    </cfRule>
  </conditionalFormatting>
  <conditionalFormatting sqref="F25:F29">
    <cfRule type="expression" dxfId="2751" priority="3">
      <formula>F25&gt;0</formula>
    </cfRule>
    <cfRule type="expression" dxfId="2750" priority="4">
      <formula>F25&lt;0</formula>
    </cfRule>
  </conditionalFormatting>
  <conditionalFormatting sqref="H25:H29">
    <cfRule type="expression" dxfId="2749" priority="1">
      <formula>H25&gt;0</formula>
    </cfRule>
    <cfRule type="expression" dxfId="274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47" priority="31">
      <formula>F60&gt;0</formula>
    </cfRule>
    <cfRule type="expression" dxfId="2746" priority="32">
      <formula>F60&lt;0</formula>
    </cfRule>
  </conditionalFormatting>
  <conditionalFormatting sqref="Q7">
    <cfRule type="expression" dxfId="2745" priority="29">
      <formula>Q7&gt;0</formula>
    </cfRule>
    <cfRule type="expression" dxfId="2744" priority="30">
      <formula>Q7&lt;0</formula>
    </cfRule>
  </conditionalFormatting>
  <conditionalFormatting sqref="Q8">
    <cfRule type="expression" dxfId="2743" priority="27">
      <formula>Q8&gt;0</formula>
    </cfRule>
    <cfRule type="expression" dxfId="2742" priority="28">
      <formula>Q8&lt;0</formula>
    </cfRule>
  </conditionalFormatting>
  <conditionalFormatting sqref="F32:F59">
    <cfRule type="expression" dxfId="2741" priority="25">
      <formula>F32&gt;0</formula>
    </cfRule>
    <cfRule type="expression" dxfId="2740" priority="26">
      <formula>F32&lt;0</formula>
    </cfRule>
  </conditionalFormatting>
  <conditionalFormatting sqref="H32:H59">
    <cfRule type="expression" dxfId="2739" priority="23">
      <formula>H32&gt;0</formula>
    </cfRule>
    <cfRule type="expression" dxfId="2738" priority="24">
      <formula>H32&lt;0</formula>
    </cfRule>
  </conditionalFormatting>
  <conditionalFormatting sqref="Q10">
    <cfRule type="expression" dxfId="2737" priority="21">
      <formula>Q10&gt;0</formula>
    </cfRule>
    <cfRule type="expression" dxfId="2736" priority="22">
      <formula>Q10&lt;0</formula>
    </cfRule>
  </conditionalFormatting>
  <conditionalFormatting sqref="J25:J38">
    <cfRule type="expression" dxfId="2735" priority="19">
      <formula>J25&gt;0</formula>
    </cfRule>
    <cfRule type="expression" dxfId="2734" priority="20">
      <formula>J25&lt;0</formula>
    </cfRule>
  </conditionalFormatting>
  <conditionalFormatting sqref="K25:K38">
    <cfRule type="expression" dxfId="2733" priority="17">
      <formula>K25&gt;0</formula>
    </cfRule>
    <cfRule type="expression" dxfId="2732" priority="18">
      <formula>K25&lt;0</formula>
    </cfRule>
  </conditionalFormatting>
  <conditionalFormatting sqref="L25:L38">
    <cfRule type="expression" dxfId="2731" priority="15">
      <formula>L25&gt;0</formula>
    </cfRule>
    <cfRule type="expression" dxfId="2730" priority="16">
      <formula>L25&lt;0</formula>
    </cfRule>
  </conditionalFormatting>
  <conditionalFormatting sqref="F89:F110">
    <cfRule type="expression" dxfId="2729" priority="13">
      <formula>F89&gt;0</formula>
    </cfRule>
    <cfRule type="expression" dxfId="2728" priority="14">
      <formula>F89&lt;0</formula>
    </cfRule>
  </conditionalFormatting>
  <conditionalFormatting sqref="H89:H110">
    <cfRule type="expression" dxfId="2727" priority="11">
      <formula>H89&gt;0</formula>
    </cfRule>
    <cfRule type="expression" dxfId="2726" priority="12">
      <formula>H89&lt;0</formula>
    </cfRule>
  </conditionalFormatting>
  <conditionalFormatting sqref="J89:J102">
    <cfRule type="expression" dxfId="2725" priority="9">
      <formula>J89&gt;0</formula>
    </cfRule>
    <cfRule type="expression" dxfId="2724" priority="10">
      <formula>J89&lt;0</formula>
    </cfRule>
  </conditionalFormatting>
  <conditionalFormatting sqref="K89:K102">
    <cfRule type="expression" dxfId="2723" priority="7">
      <formula>K89&gt;0</formula>
    </cfRule>
    <cfRule type="expression" dxfId="2722" priority="8">
      <formula>K89&lt;0</formula>
    </cfRule>
  </conditionalFormatting>
  <conditionalFormatting sqref="L89:L102">
    <cfRule type="expression" dxfId="2721" priority="5">
      <formula>L89&gt;0</formula>
    </cfRule>
    <cfRule type="expression" dxfId="2720" priority="6">
      <formula>L89&lt;0</formula>
    </cfRule>
  </conditionalFormatting>
  <conditionalFormatting sqref="F25:F31">
    <cfRule type="expression" dxfId="2719" priority="3">
      <formula>F25&gt;0</formula>
    </cfRule>
    <cfRule type="expression" dxfId="2718" priority="4">
      <formula>F25&lt;0</formula>
    </cfRule>
  </conditionalFormatting>
  <conditionalFormatting sqref="H25:H31">
    <cfRule type="expression" dxfId="2717" priority="1">
      <formula>H25&gt;0</formula>
    </cfRule>
    <cfRule type="expression" dxfId="271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7" t="s">
        <v>78</v>
      </c>
      <c r="P40" s="887"/>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15" priority="43">
      <formula>F33&gt;0</formula>
    </cfRule>
    <cfRule type="expression" dxfId="2714" priority="44">
      <formula>F33&lt;0</formula>
    </cfRule>
  </conditionalFormatting>
  <conditionalFormatting sqref="Q7">
    <cfRule type="expression" dxfId="2713" priority="41">
      <formula>Q7&gt;0</formula>
    </cfRule>
    <cfRule type="expression" dxfId="2712" priority="42">
      <formula>Q7&lt;0</formula>
    </cfRule>
  </conditionalFormatting>
  <conditionalFormatting sqref="Q8">
    <cfRule type="expression" dxfId="2711" priority="39">
      <formula>Q8&gt;0</formula>
    </cfRule>
    <cfRule type="expression" dxfId="2710" priority="40">
      <formula>Q8&lt;0</formula>
    </cfRule>
  </conditionalFormatting>
  <conditionalFormatting sqref="F29 F32">
    <cfRule type="expression" dxfId="2709" priority="37">
      <formula>F29&gt;0</formula>
    </cfRule>
    <cfRule type="expression" dxfId="2708" priority="38">
      <formula>F29&lt;0</formula>
    </cfRule>
  </conditionalFormatting>
  <conditionalFormatting sqref="H29 H32">
    <cfRule type="expression" dxfId="2707" priority="35">
      <formula>H29&gt;0</formula>
    </cfRule>
    <cfRule type="expression" dxfId="2706" priority="36">
      <formula>H29&lt;0</formula>
    </cfRule>
  </conditionalFormatting>
  <conditionalFormatting sqref="F30:F31">
    <cfRule type="expression" dxfId="2705" priority="33">
      <formula>F30&gt;0</formula>
    </cfRule>
    <cfRule type="expression" dxfId="2704" priority="34">
      <formula>F30&lt;0</formula>
    </cfRule>
  </conditionalFormatting>
  <conditionalFormatting sqref="H30:H31">
    <cfRule type="expression" dxfId="2703" priority="31">
      <formula>H30&gt;0</formula>
    </cfRule>
    <cfRule type="expression" dxfId="2702" priority="32">
      <formula>H30&lt;0</formula>
    </cfRule>
  </conditionalFormatting>
  <conditionalFormatting sqref="F105:F140 H105:H140">
    <cfRule type="expression" dxfId="2701" priority="29">
      <formula>F105&gt;0</formula>
    </cfRule>
    <cfRule type="expression" dxfId="2700" priority="30">
      <formula>F105&lt;0</formula>
    </cfRule>
  </conditionalFormatting>
  <conditionalFormatting sqref="F96:F99">
    <cfRule type="expression" dxfId="2699" priority="27">
      <formula>F96&gt;0</formula>
    </cfRule>
    <cfRule type="expression" dxfId="2698" priority="28">
      <formula>F96&lt;0</formula>
    </cfRule>
  </conditionalFormatting>
  <conditionalFormatting sqref="H96:H99">
    <cfRule type="expression" dxfId="2697" priority="25">
      <formula>H96&gt;0</formula>
    </cfRule>
    <cfRule type="expression" dxfId="2696" priority="26">
      <formula>H96&lt;0</formula>
    </cfRule>
  </conditionalFormatting>
  <conditionalFormatting sqref="F25:F28">
    <cfRule type="expression" dxfId="2695" priority="19">
      <formula>F25&gt;0</formula>
    </cfRule>
    <cfRule type="expression" dxfId="2694" priority="20">
      <formula>F25&lt;0</formula>
    </cfRule>
  </conditionalFormatting>
  <conditionalFormatting sqref="H25:H28">
    <cfRule type="expression" dxfId="2693" priority="17">
      <formula>H25&gt;0</formula>
    </cfRule>
    <cfRule type="expression" dxfId="2692" priority="18">
      <formula>H25&lt;0</formula>
    </cfRule>
  </conditionalFormatting>
  <conditionalFormatting sqref="J27">
    <cfRule type="expression" dxfId="2691" priority="15">
      <formula>J27&gt;0</formula>
    </cfRule>
    <cfRule type="expression" dxfId="2690" priority="16">
      <formula>J27&lt;0</formula>
    </cfRule>
  </conditionalFormatting>
  <conditionalFormatting sqref="F104">
    <cfRule type="expression" dxfId="2689" priority="13">
      <formula>F104&gt;0</formula>
    </cfRule>
    <cfRule type="expression" dxfId="2688" priority="14">
      <formula>F104&lt;0</formula>
    </cfRule>
  </conditionalFormatting>
  <conditionalFormatting sqref="H104">
    <cfRule type="expression" dxfId="2687" priority="11">
      <formula>H104&gt;0</formula>
    </cfRule>
    <cfRule type="expression" dxfId="2686" priority="12">
      <formula>H104&lt;0</formula>
    </cfRule>
  </conditionalFormatting>
  <conditionalFormatting sqref="F100:F103">
    <cfRule type="expression" dxfId="2685" priority="9">
      <formula>F100&gt;0</formula>
    </cfRule>
    <cfRule type="expression" dxfId="2684" priority="10">
      <formula>F100&lt;0</formula>
    </cfRule>
  </conditionalFormatting>
  <conditionalFormatting sqref="H100:H103">
    <cfRule type="expression" dxfId="2683" priority="7">
      <formula>H100&gt;0</formula>
    </cfRule>
    <cfRule type="expression" dxfId="2682" priority="8">
      <formula>H100&lt;0</formula>
    </cfRule>
  </conditionalFormatting>
  <conditionalFormatting sqref="J102">
    <cfRule type="expression" dxfId="2681" priority="5">
      <formula>J102&gt;0</formula>
    </cfRule>
    <cfRule type="expression" dxfId="2680" priority="6">
      <formula>J102&lt;0</formula>
    </cfRule>
  </conditionalFormatting>
  <conditionalFormatting sqref="Q10">
    <cfRule type="expression" dxfId="2679" priority="3">
      <formula>Q10&gt;0</formula>
    </cfRule>
    <cfRule type="expression" dxfId="2678" priority="4">
      <formula>Q10&lt;0</formula>
    </cfRule>
  </conditionalFormatting>
  <conditionalFormatting sqref="M71">
    <cfRule type="expression" dxfId="2677" priority="1">
      <formula>M71&gt;0</formula>
    </cfRule>
    <cfRule type="expression" dxfId="267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7" t="s">
        <v>78</v>
      </c>
      <c r="P40" s="887"/>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75" priority="33">
      <formula>F34&gt;0</formula>
    </cfRule>
    <cfRule type="expression" dxfId="2674" priority="34">
      <formula>F34&lt;0</formula>
    </cfRule>
  </conditionalFormatting>
  <conditionalFormatting sqref="Q7">
    <cfRule type="expression" dxfId="2673" priority="31">
      <formula>Q7&gt;0</formula>
    </cfRule>
    <cfRule type="expression" dxfId="2672" priority="32">
      <formula>Q7&lt;0</formula>
    </cfRule>
  </conditionalFormatting>
  <conditionalFormatting sqref="Q8">
    <cfRule type="expression" dxfId="2671" priority="29">
      <formula>Q8&gt;0</formula>
    </cfRule>
    <cfRule type="expression" dxfId="2670" priority="30">
      <formula>Q8&lt;0</formula>
    </cfRule>
  </conditionalFormatting>
  <conditionalFormatting sqref="F27:F33">
    <cfRule type="expression" dxfId="2669" priority="27">
      <formula>F27&gt;0</formula>
    </cfRule>
    <cfRule type="expression" dxfId="2668" priority="28">
      <formula>F27&lt;0</formula>
    </cfRule>
  </conditionalFormatting>
  <conditionalFormatting sqref="H27:H33">
    <cfRule type="expression" dxfId="2667" priority="25">
      <formula>H27&gt;0</formula>
    </cfRule>
    <cfRule type="expression" dxfId="2666" priority="26">
      <formula>H27&lt;0</formula>
    </cfRule>
  </conditionalFormatting>
  <conditionalFormatting sqref="M46">
    <cfRule type="expression" dxfId="2665" priority="23">
      <formula>M46&gt;0</formula>
    </cfRule>
    <cfRule type="expression" dxfId="2664" priority="24">
      <formula>M46&lt;0</formula>
    </cfRule>
  </conditionalFormatting>
  <conditionalFormatting sqref="F79:F87 H79:H87">
    <cfRule type="expression" dxfId="2663" priority="21">
      <formula>F79&gt;0</formula>
    </cfRule>
    <cfRule type="expression" dxfId="2662" priority="22">
      <formula>F79&lt;0</formula>
    </cfRule>
  </conditionalFormatting>
  <conditionalFormatting sqref="F73 F77:F78">
    <cfRule type="expression" dxfId="2661" priority="19">
      <formula>F73&gt;0</formula>
    </cfRule>
    <cfRule type="expression" dxfId="2660" priority="20">
      <formula>F73&lt;0</formula>
    </cfRule>
  </conditionalFormatting>
  <conditionalFormatting sqref="H73 H77:H78">
    <cfRule type="expression" dxfId="2659" priority="17">
      <formula>H73&gt;0</formula>
    </cfRule>
    <cfRule type="expression" dxfId="2658" priority="18">
      <formula>H73&lt;0</formula>
    </cfRule>
  </conditionalFormatting>
  <conditionalFormatting sqref="F70:F72">
    <cfRule type="expression" dxfId="2657" priority="15">
      <formula>F70&gt;0</formula>
    </cfRule>
    <cfRule type="expression" dxfId="2656" priority="16">
      <formula>F70&lt;0</formula>
    </cfRule>
  </conditionalFormatting>
  <conditionalFormatting sqref="H70:H72">
    <cfRule type="expression" dxfId="2655" priority="13">
      <formula>H70&gt;0</formula>
    </cfRule>
    <cfRule type="expression" dxfId="2654" priority="14">
      <formula>H70&lt;0</formula>
    </cfRule>
  </conditionalFormatting>
  <conditionalFormatting sqref="F25:F26">
    <cfRule type="expression" dxfId="2653" priority="11">
      <formula>F25&gt;0</formula>
    </cfRule>
    <cfRule type="expression" dxfId="2652" priority="12">
      <formula>F25&lt;0</formula>
    </cfRule>
  </conditionalFormatting>
  <conditionalFormatting sqref="H25:H26">
    <cfRule type="expression" dxfId="2651" priority="9">
      <formula>H25&gt;0</formula>
    </cfRule>
    <cfRule type="expression" dxfId="2650" priority="10">
      <formula>H25&lt;0</formula>
    </cfRule>
  </conditionalFormatting>
  <conditionalFormatting sqref="F76">
    <cfRule type="expression" dxfId="2649" priority="7">
      <formula>F76&gt;0</formula>
    </cfRule>
    <cfRule type="expression" dxfId="2648" priority="8">
      <formula>F76&lt;0</formula>
    </cfRule>
  </conditionalFormatting>
  <conditionalFormatting sqref="H76">
    <cfRule type="expression" dxfId="2647" priority="5">
      <formula>H76&gt;0</formula>
    </cfRule>
    <cfRule type="expression" dxfId="2646" priority="6">
      <formula>H76&lt;0</formula>
    </cfRule>
  </conditionalFormatting>
  <conditionalFormatting sqref="F74:F75">
    <cfRule type="expression" dxfId="2645" priority="3">
      <formula>F74&gt;0</formula>
    </cfRule>
    <cfRule type="expression" dxfId="2644" priority="4">
      <formula>F74&lt;0</formula>
    </cfRule>
  </conditionalFormatting>
  <conditionalFormatting sqref="H74:H75">
    <cfRule type="expression" dxfId="2643" priority="1">
      <formula>H74&gt;0</formula>
    </cfRule>
    <cfRule type="expression" dxfId="264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7" t="s">
        <v>78</v>
      </c>
      <c r="P16" s="887"/>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41" priority="43">
      <formula>F54&gt;0</formula>
    </cfRule>
    <cfRule type="expression" dxfId="2640" priority="44">
      <formula>F54&lt;0</formula>
    </cfRule>
  </conditionalFormatting>
  <conditionalFormatting sqref="Q7">
    <cfRule type="expression" dxfId="2639" priority="41">
      <formula>Q7&gt;0</formula>
    </cfRule>
    <cfRule type="expression" dxfId="2638" priority="42">
      <formula>Q7&lt;0</formula>
    </cfRule>
  </conditionalFormatting>
  <conditionalFormatting sqref="Q8">
    <cfRule type="expression" dxfId="2637" priority="39">
      <formula>Q8&gt;0</formula>
    </cfRule>
    <cfRule type="expression" dxfId="2636" priority="40">
      <formula>Q8&lt;0</formula>
    </cfRule>
  </conditionalFormatting>
  <conditionalFormatting sqref="F33:F36 F38:F53">
    <cfRule type="expression" dxfId="2635" priority="37">
      <formula>F33&gt;0</formula>
    </cfRule>
    <cfRule type="expression" dxfId="2634" priority="38">
      <formula>F33&lt;0</formula>
    </cfRule>
  </conditionalFormatting>
  <conditionalFormatting sqref="H33:H36 H38:H53">
    <cfRule type="expression" dxfId="2633" priority="35">
      <formula>H33&gt;0</formula>
    </cfRule>
    <cfRule type="expression" dxfId="2632" priority="36">
      <formula>H33&lt;0</formula>
    </cfRule>
  </conditionalFormatting>
  <conditionalFormatting sqref="Q10">
    <cfRule type="expression" dxfId="2631" priority="33">
      <formula>Q10&gt;0</formula>
    </cfRule>
    <cfRule type="expression" dxfId="2630" priority="34">
      <formula>Q10&lt;0</formula>
    </cfRule>
  </conditionalFormatting>
  <conditionalFormatting sqref="J25:J37">
    <cfRule type="expression" dxfId="2629" priority="31">
      <formula>J25&gt;0</formula>
    </cfRule>
    <cfRule type="expression" dxfId="2628" priority="32">
      <formula>J25&lt;0</formula>
    </cfRule>
  </conditionalFormatting>
  <conditionalFormatting sqref="K25:K38">
    <cfRule type="expression" dxfId="2627" priority="29">
      <formula>K25&gt;0</formula>
    </cfRule>
    <cfRule type="expression" dxfId="2626" priority="30">
      <formula>K25&lt;0</formula>
    </cfRule>
  </conditionalFormatting>
  <conditionalFormatting sqref="L25">
    <cfRule type="expression" dxfId="2625" priority="27">
      <formula>L25&gt;0</formula>
    </cfRule>
    <cfRule type="expression" dxfId="2624" priority="28">
      <formula>L25&lt;0</formula>
    </cfRule>
  </conditionalFormatting>
  <conditionalFormatting sqref="F89:F110">
    <cfRule type="expression" dxfId="2623" priority="25">
      <formula>F89&gt;0</formula>
    </cfRule>
    <cfRule type="expression" dxfId="2622" priority="26">
      <formula>F89&lt;0</formula>
    </cfRule>
  </conditionalFormatting>
  <conditionalFormatting sqref="H89:H110">
    <cfRule type="expression" dxfId="2621" priority="23">
      <formula>H89&gt;0</formula>
    </cfRule>
    <cfRule type="expression" dxfId="2620" priority="24">
      <formula>H89&lt;0</formula>
    </cfRule>
  </conditionalFormatting>
  <conditionalFormatting sqref="J89:J102">
    <cfRule type="expression" dxfId="2619" priority="21">
      <formula>J89&gt;0</formula>
    </cfRule>
    <cfRule type="expression" dxfId="2618" priority="22">
      <formula>J89&lt;0</formula>
    </cfRule>
  </conditionalFormatting>
  <conditionalFormatting sqref="K89:K102">
    <cfRule type="expression" dxfId="2617" priority="19">
      <formula>K89&gt;0</formula>
    </cfRule>
    <cfRule type="expression" dxfId="2616" priority="20">
      <formula>K89&lt;0</formula>
    </cfRule>
  </conditionalFormatting>
  <conditionalFormatting sqref="L89:L102">
    <cfRule type="expression" dxfId="2615" priority="17">
      <formula>L89&gt;0</formula>
    </cfRule>
    <cfRule type="expression" dxfId="2614" priority="18">
      <formula>L89&lt;0</formula>
    </cfRule>
  </conditionalFormatting>
  <conditionalFormatting sqref="F29:F32">
    <cfRule type="expression" dxfId="2613" priority="15">
      <formula>F29&gt;0</formula>
    </cfRule>
    <cfRule type="expression" dxfId="2612" priority="16">
      <formula>F29&lt;0</formula>
    </cfRule>
  </conditionalFormatting>
  <conditionalFormatting sqref="H29:H32">
    <cfRule type="expression" dxfId="2611" priority="13">
      <formula>H29&gt;0</formula>
    </cfRule>
    <cfRule type="expression" dxfId="2610" priority="14">
      <formula>H29&lt;0</formula>
    </cfRule>
  </conditionalFormatting>
  <conditionalFormatting sqref="F25:F28">
    <cfRule type="expression" dxfId="2609" priority="11">
      <formula>F25&gt;0</formula>
    </cfRule>
    <cfRule type="expression" dxfId="2608" priority="12">
      <formula>F25&lt;0</formula>
    </cfRule>
  </conditionalFormatting>
  <conditionalFormatting sqref="H25:H28">
    <cfRule type="expression" dxfId="2607" priority="9">
      <formula>H25&gt;0</formula>
    </cfRule>
    <cfRule type="expression" dxfId="2606" priority="10">
      <formula>H25&lt;0</formula>
    </cfRule>
  </conditionalFormatting>
  <conditionalFormatting sqref="F37">
    <cfRule type="expression" dxfId="2605" priority="7">
      <formula>F37&gt;0</formula>
    </cfRule>
    <cfRule type="expression" dxfId="2604" priority="8">
      <formula>F37&lt;0</formula>
    </cfRule>
  </conditionalFormatting>
  <conditionalFormatting sqref="H37">
    <cfRule type="expression" dxfId="2603" priority="5">
      <formula>H37&gt;0</formula>
    </cfRule>
    <cfRule type="expression" dxfId="2602" priority="6">
      <formula>H37&lt;0</formula>
    </cfRule>
  </conditionalFormatting>
  <conditionalFormatting sqref="J49">
    <cfRule type="expression" dxfId="2601" priority="3">
      <formula>J49&gt;0</formula>
    </cfRule>
    <cfRule type="expression" dxfId="2600" priority="4">
      <formula>J49&lt;0</formula>
    </cfRule>
  </conditionalFormatting>
  <conditionalFormatting sqref="J38:J48">
    <cfRule type="expression" dxfId="2599" priority="1">
      <formula>J38&gt;0</formula>
    </cfRule>
    <cfRule type="expression" dxfId="2598"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7" t="s">
        <v>78</v>
      </c>
      <c r="P42" s="887"/>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97" priority="96">
      <formula>F24&gt;0</formula>
    </cfRule>
    <cfRule type="expression" dxfId="259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95" priority="79">
      <formula>F30&gt;0</formula>
    </cfRule>
    <cfRule type="expression" dxfId="2594" priority="80">
      <formula>F30&lt;0</formula>
    </cfRule>
  </conditionalFormatting>
  <conditionalFormatting sqref="H43 H30:H33">
    <cfRule type="expression" dxfId="2593" priority="77">
      <formula>H30&gt;0</formula>
    </cfRule>
    <cfRule type="expression" dxfId="2592" priority="78">
      <formula>H30&lt;0</formula>
    </cfRule>
  </conditionalFormatting>
  <conditionalFormatting sqref="F115:F116 H115:I116 H117 H118:I128 H129 H130:I162 H163 H164:I168 H169 H170:I173 H174 F120:F188 H175:I188 I189:I196 H197:I201 F197:F201 F203 H203:I203 I202 H205:I206 F205:F206">
    <cfRule type="expression" dxfId="2591" priority="59">
      <formula>F115&gt;0</formula>
    </cfRule>
    <cfRule type="expression" dxfId="2590" priority="60">
      <formula>F115&lt;0</formula>
    </cfRule>
  </conditionalFormatting>
  <conditionalFormatting sqref="F112:F114">
    <cfRule type="expression" dxfId="2589" priority="57">
      <formula>F112&gt;0</formula>
    </cfRule>
    <cfRule type="expression" dxfId="2588" priority="58">
      <formula>F112&lt;0</formula>
    </cfRule>
  </conditionalFormatting>
  <conditionalFormatting sqref="H112:I112">
    <cfRule type="expression" dxfId="2587" priority="55">
      <formula>H112&gt;0</formula>
    </cfRule>
    <cfRule type="expression" dxfId="2586" priority="56">
      <formula>H112&lt;0</formula>
    </cfRule>
  </conditionalFormatting>
  <conditionalFormatting sqref="H113:I113">
    <cfRule type="expression" dxfId="2585" priority="53">
      <formula>H113&gt;0</formula>
    </cfRule>
    <cfRule type="expression" dxfId="2584" priority="54">
      <formula>H113&lt;0</formula>
    </cfRule>
  </conditionalFormatting>
  <conditionalFormatting sqref="H114:I114">
    <cfRule type="expression" dxfId="2583" priority="51">
      <formula>H114&gt;0</formula>
    </cfRule>
    <cfRule type="expression" dxfId="2582" priority="52">
      <formula>H114&lt;0</formula>
    </cfRule>
  </conditionalFormatting>
  <conditionalFormatting sqref="F105:F111">
    <cfRule type="expression" dxfId="2581" priority="49">
      <formula>F105&gt;0</formula>
    </cfRule>
    <cfRule type="expression" dxfId="2580" priority="50">
      <formula>F105&lt;0</formula>
    </cfRule>
  </conditionalFormatting>
  <conditionalFormatting sqref="H105:I111">
    <cfRule type="expression" dxfId="2579" priority="47">
      <formula>H105&gt;0</formula>
    </cfRule>
    <cfRule type="expression" dxfId="2578" priority="48">
      <formula>H105&lt;0</formula>
    </cfRule>
  </conditionalFormatting>
  <conditionalFormatting sqref="I117 F117:F119">
    <cfRule type="expression" dxfId="2577" priority="45">
      <formula>F117&gt;0</formula>
    </cfRule>
    <cfRule type="expression" dxfId="2576" priority="46">
      <formula>F117&lt;0</formula>
    </cfRule>
  </conditionalFormatting>
  <conditionalFormatting sqref="F189:F196 H189:H196">
    <cfRule type="expression" dxfId="2575" priority="43">
      <formula>F189&gt;0</formula>
    </cfRule>
    <cfRule type="expression" dxfId="2574" priority="44">
      <formula>F189&lt;0</formula>
    </cfRule>
  </conditionalFormatting>
  <conditionalFormatting sqref="H202 F202">
    <cfRule type="expression" dxfId="2573" priority="41">
      <formula>F202&gt;0</formula>
    </cfRule>
    <cfRule type="expression" dxfId="2572" priority="42">
      <formula>F202&lt;0</formula>
    </cfRule>
  </conditionalFormatting>
  <conditionalFormatting sqref="I204">
    <cfRule type="expression" dxfId="2571" priority="39">
      <formula>I204&gt;0</formula>
    </cfRule>
    <cfRule type="expression" dxfId="2570" priority="40">
      <formula>I204&lt;0</formula>
    </cfRule>
  </conditionalFormatting>
  <conditionalFormatting sqref="H204 F204">
    <cfRule type="expression" dxfId="2569" priority="37">
      <formula>F204&gt;0</formula>
    </cfRule>
    <cfRule type="expression" dxfId="2568" priority="38">
      <formula>F204&lt;0</formula>
    </cfRule>
  </conditionalFormatting>
  <conditionalFormatting sqref="M54">
    <cfRule type="expression" dxfId="2567" priority="35">
      <formula>M54&gt;0</formula>
    </cfRule>
    <cfRule type="expression" dxfId="2566" priority="36">
      <formula>M54&lt;0</formula>
    </cfRule>
  </conditionalFormatting>
  <conditionalFormatting sqref="K39:K49">
    <cfRule type="expression" dxfId="2565" priority="33">
      <formula>K39&gt;0</formula>
    </cfRule>
    <cfRule type="expression" dxfId="2564" priority="34">
      <formula>K39&lt;0</formula>
    </cfRule>
  </conditionalFormatting>
  <conditionalFormatting sqref="Q10">
    <cfRule type="expression" dxfId="2563" priority="31">
      <formula>Q10&gt;0</formula>
    </cfRule>
    <cfRule type="expression" dxfId="2562" priority="32">
      <formula>Q10&lt;0</formula>
    </cfRule>
  </conditionalFormatting>
  <conditionalFormatting sqref="Z10">
    <cfRule type="expression" dxfId="2561" priority="29">
      <formula>Z10&gt;0</formula>
    </cfRule>
    <cfRule type="expression" dxfId="2560" priority="30">
      <formula>Z10&lt;0</formula>
    </cfRule>
  </conditionalFormatting>
  <conditionalFormatting sqref="AA10:AE10">
    <cfRule type="expression" dxfId="2559" priority="27">
      <formula>AA10&gt;0</formula>
    </cfRule>
    <cfRule type="expression" dxfId="2558" priority="28">
      <formula>AA10&lt;0</formula>
    </cfRule>
  </conditionalFormatting>
  <conditionalFormatting sqref="Z24">
    <cfRule type="expression" dxfId="2557" priority="25">
      <formula>Z24&gt;0</formula>
    </cfRule>
    <cfRule type="expression" dxfId="2556" priority="26">
      <formula>Z24&lt;0</formula>
    </cfRule>
  </conditionalFormatting>
  <conditionalFormatting sqref="AF10:AG10">
    <cfRule type="expression" dxfId="2555" priority="17">
      <formula>AF10&gt;0</formula>
    </cfRule>
    <cfRule type="expression" dxfId="2554" priority="18">
      <formula>AF10&lt;0</formula>
    </cfRule>
  </conditionalFormatting>
  <conditionalFormatting sqref="H222:I222 H225:I225 I208:I209 H211 H212:I212 H214:I214 H213 H215:H216 F211:F219 H217:I218 H219 H221 H223:H224 F221:F225">
    <cfRule type="expression" dxfId="2553" priority="15">
      <formula>F208&gt;0</formula>
    </cfRule>
    <cfRule type="expression" dxfId="2552" priority="16">
      <formula>F208&lt;0</formula>
    </cfRule>
  </conditionalFormatting>
  <conditionalFormatting sqref="F220 F207:F210">
    <cfRule type="expression" dxfId="2551" priority="13">
      <formula>F207&gt;0</formula>
    </cfRule>
    <cfRule type="expression" dxfId="2550" priority="14">
      <formula>F207&lt;0</formula>
    </cfRule>
  </conditionalFormatting>
  <conditionalFormatting sqref="H207:I207 H220 H208:H210">
    <cfRule type="expression" dxfId="2549" priority="11">
      <formula>H207&gt;0</formula>
    </cfRule>
    <cfRule type="expression" dxfId="2548" priority="12">
      <formula>H207&lt;0</formula>
    </cfRule>
  </conditionalFormatting>
  <conditionalFormatting sqref="K210:K225">
    <cfRule type="expression" dxfId="2547" priority="9">
      <formula>K210&gt;0</formula>
    </cfRule>
    <cfRule type="expression" dxfId="2546" priority="10">
      <formula>K210&lt;0</formula>
    </cfRule>
  </conditionalFormatting>
  <conditionalFormatting sqref="K31">
    <cfRule type="expression" dxfId="2545" priority="7">
      <formula>K31&gt;0</formula>
    </cfRule>
    <cfRule type="expression" dxfId="2544" priority="8">
      <formula>K31&lt;0</formula>
    </cfRule>
  </conditionalFormatting>
  <conditionalFormatting sqref="K32:K38">
    <cfRule type="expression" dxfId="2543" priority="5">
      <formula>K32&gt;0</formula>
    </cfRule>
    <cfRule type="expression" dxfId="2542" priority="6">
      <formula>K32&lt;0</formula>
    </cfRule>
  </conditionalFormatting>
  <conditionalFormatting sqref="Q7">
    <cfRule type="expression" dxfId="2541" priority="3">
      <formula>Q7&gt;0</formula>
    </cfRule>
    <cfRule type="expression" dxfId="2540" priority="4">
      <formula>Q7&lt;0</formula>
    </cfRule>
  </conditionalFormatting>
  <conditionalFormatting sqref="Q8">
    <cfRule type="expression" dxfId="2539" priority="1">
      <formula>Q8&gt;0</formula>
    </cfRule>
    <cfRule type="expression" dxfId="253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17" activePane="bottomLeft" state="frozen"/>
      <selection activeCell="A2" sqref="A2"/>
      <selection pane="bottomLeft" activeCell="Q52" sqref="Q52"/>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79.510000000000005</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7951.0000000000009</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239.97999999999683</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239.97999999999683</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3.1121693368710842E-2</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2.8675638284492513E-2</v>
      </c>
      <c r="R11">
        <f>0.57</f>
        <v>0.56999999999999995</v>
      </c>
      <c r="W11" s="131"/>
    </row>
    <row r="12" spans="1:23" x14ac:dyDescent="0.25">
      <c r="H12" s="67"/>
      <c r="O12" s="11" t="s">
        <v>875</v>
      </c>
      <c r="Q12" s="1" t="s">
        <v>1324</v>
      </c>
      <c r="W12" s="131"/>
    </row>
    <row r="13" spans="1:23" x14ac:dyDescent="0.25">
      <c r="H13" s="67"/>
      <c r="O13" s="11" t="s">
        <v>901</v>
      </c>
      <c r="Q13" s="2">
        <f>Q4/4.76</f>
        <v>16.703781512605044</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7" t="s">
        <v>78</v>
      </c>
      <c r="P18" s="887"/>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87.461000000000013</v>
      </c>
      <c r="W19" s="131"/>
    </row>
    <row r="20" spans="1:23" x14ac:dyDescent="0.25">
      <c r="O20" s="78">
        <v>1.0900000000000001</v>
      </c>
      <c r="P20" s="78">
        <f t="shared" ref="P20:P39" si="2">O20*$Q$4</f>
        <v>86.665900000000008</v>
      </c>
      <c r="T20" s="1">
        <v>43304</v>
      </c>
      <c r="U20" s="396" t="s">
        <v>1141</v>
      </c>
      <c r="W20" s="131"/>
    </row>
    <row r="21" spans="1:23" x14ac:dyDescent="0.25">
      <c r="O21" s="78">
        <v>1.08</v>
      </c>
      <c r="P21" s="78">
        <f t="shared" si="2"/>
        <v>85.870800000000017</v>
      </c>
      <c r="W21" s="131"/>
    </row>
    <row r="22" spans="1:23" x14ac:dyDescent="0.25">
      <c r="O22" s="78">
        <v>1.07</v>
      </c>
      <c r="P22" s="78">
        <f t="shared" si="2"/>
        <v>85.075700000000012</v>
      </c>
      <c r="T22" s="153">
        <v>43306</v>
      </c>
      <c r="U22" t="s">
        <v>1142</v>
      </c>
      <c r="W22" s="131"/>
    </row>
    <row r="23" spans="1:23" x14ac:dyDescent="0.25">
      <c r="O23" s="78">
        <v>1.06</v>
      </c>
      <c r="P23" s="78">
        <f t="shared" si="2"/>
        <v>84.280600000000007</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83.485500000000002</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82.690400000000011</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81.895300000000006</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81.100200000000001</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80.30510000000001</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79.510000000000005</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78.7149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77.919800000000009</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77.124700000000004</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76.329599999999999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75.534500000000008</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74.739400000000003</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73.944300000000013</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73.149200000000008</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72.354100000000003</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71.559000000000012</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5" si="6">C41*(E41-D41)</f>
        <v>0</v>
      </c>
      <c r="G41" s="39">
        <f t="shared" ref="G41:G55" si="7">D41*C41</f>
        <v>0</v>
      </c>
      <c r="H41" s="175">
        <f t="shared" ref="H41:H55"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v>0</v>
      </c>
      <c r="B55" s="161">
        <v>43884</v>
      </c>
      <c r="C55" s="7">
        <v>100</v>
      </c>
      <c r="D55" s="43">
        <v>77.11</v>
      </c>
      <c r="E55" s="39">
        <v>89.97</v>
      </c>
      <c r="F55" s="39">
        <f t="shared" si="6"/>
        <v>1286</v>
      </c>
      <c r="G55" s="39">
        <f t="shared" si="7"/>
        <v>7711</v>
      </c>
      <c r="H55" s="175">
        <f t="shared" si="8"/>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37" priority="41">
      <formula>Q7&gt;0</formula>
    </cfRule>
    <cfRule type="expression" dxfId="2536" priority="42">
      <formula>Q7&lt;0</formula>
    </cfRule>
  </conditionalFormatting>
  <conditionalFormatting sqref="Q8">
    <cfRule type="expression" dxfId="2535" priority="39">
      <formula>Q8&gt;0</formula>
    </cfRule>
    <cfRule type="expression" dxfId="2534" priority="40">
      <formula>Q8&lt;0</formula>
    </cfRule>
  </conditionalFormatting>
  <conditionalFormatting sqref="F25:F29 F34:F63">
    <cfRule type="expression" dxfId="2533" priority="37">
      <formula>F25&gt;0</formula>
    </cfRule>
    <cfRule type="expression" dxfId="2532" priority="38">
      <formula>F25&lt;0</formula>
    </cfRule>
  </conditionalFormatting>
  <conditionalFormatting sqref="H25:H29 H34:H63">
    <cfRule type="expression" dxfId="2531" priority="35">
      <formula>H25&gt;0</formula>
    </cfRule>
    <cfRule type="expression" dxfId="2530" priority="36">
      <formula>H25&lt;0</formula>
    </cfRule>
  </conditionalFormatting>
  <conditionalFormatting sqref="F89:F110">
    <cfRule type="expression" dxfId="2529" priority="33">
      <formula>F89&gt;0</formula>
    </cfRule>
    <cfRule type="expression" dxfId="2528" priority="34">
      <formula>F89&lt;0</formula>
    </cfRule>
  </conditionalFormatting>
  <conditionalFormatting sqref="H89:H110">
    <cfRule type="expression" dxfId="2527" priority="31">
      <formula>H89&gt;0</formula>
    </cfRule>
    <cfRule type="expression" dxfId="2526" priority="32">
      <formula>H89&lt;0</formula>
    </cfRule>
  </conditionalFormatting>
  <conditionalFormatting sqref="Q10">
    <cfRule type="expression" dxfId="2525" priority="29">
      <formula>Q10&gt;0</formula>
    </cfRule>
    <cfRule type="expression" dxfId="2524" priority="30">
      <formula>Q10&lt;0</formula>
    </cfRule>
  </conditionalFormatting>
  <conditionalFormatting sqref="J25:J32 J34:J38">
    <cfRule type="expression" dxfId="2523" priority="27">
      <formula>J25&gt;0</formula>
    </cfRule>
    <cfRule type="expression" dxfId="2522" priority="28">
      <formula>J25&lt;0</formula>
    </cfRule>
  </conditionalFormatting>
  <conditionalFormatting sqref="K25:K30">
    <cfRule type="expression" dxfId="2521" priority="25">
      <formula>K25&gt;0</formula>
    </cfRule>
    <cfRule type="expression" dxfId="2520" priority="26">
      <formula>K25&lt;0</formula>
    </cfRule>
  </conditionalFormatting>
  <conditionalFormatting sqref="L25:L38">
    <cfRule type="expression" dxfId="2519" priority="23">
      <formula>L25&gt;0</formula>
    </cfRule>
    <cfRule type="expression" dxfId="2518" priority="24">
      <formula>L25&lt;0</formula>
    </cfRule>
  </conditionalFormatting>
  <conditionalFormatting sqref="F30:F33">
    <cfRule type="expression" dxfId="2517" priority="21">
      <formula>F30&gt;0</formula>
    </cfRule>
    <cfRule type="expression" dxfId="2516" priority="22">
      <formula>F30&lt;0</formula>
    </cfRule>
  </conditionalFormatting>
  <conditionalFormatting sqref="H30:H33">
    <cfRule type="expression" dxfId="2515" priority="19">
      <formula>H30&gt;0</formula>
    </cfRule>
    <cfRule type="expression" dxfId="2514" priority="20">
      <formula>H30&lt;0</formula>
    </cfRule>
  </conditionalFormatting>
  <conditionalFormatting sqref="L39:L44">
    <cfRule type="expression" dxfId="2513" priority="11">
      <formula>L39&gt;0</formula>
    </cfRule>
    <cfRule type="expression" dxfId="2512" priority="12">
      <formula>L39&lt;0</formula>
    </cfRule>
  </conditionalFormatting>
  <conditionalFormatting sqref="L45:L46">
    <cfRule type="expression" dxfId="2511" priority="9">
      <formula>L45&gt;0</formula>
    </cfRule>
    <cfRule type="expression" dxfId="2510" priority="10">
      <formula>L45&lt;0</formula>
    </cfRule>
  </conditionalFormatting>
  <conditionalFormatting sqref="L47">
    <cfRule type="expression" dxfId="2509" priority="7">
      <formula>L47&gt;0</formula>
    </cfRule>
    <cfRule type="expression" dxfId="2508" priority="8">
      <formula>L47&lt;0</formula>
    </cfRule>
  </conditionalFormatting>
  <conditionalFormatting sqref="L51">
    <cfRule type="expression" dxfId="2507" priority="5">
      <formula>L51&gt;0</formula>
    </cfRule>
    <cfRule type="expression" dxfId="2506" priority="6">
      <formula>L51&lt;0</formula>
    </cfRule>
  </conditionalFormatting>
  <conditionalFormatting sqref="L54">
    <cfRule type="expression" dxfId="2505" priority="3">
      <formula>L54&gt;0</formula>
    </cfRule>
    <cfRule type="expression" dxfId="2504" priority="4">
      <formula>L54&lt;0</formula>
    </cfRule>
  </conditionalFormatting>
  <conditionalFormatting sqref="L55">
    <cfRule type="expression" dxfId="2503" priority="1">
      <formula>L55&gt;0</formula>
    </cfRule>
    <cfRule type="expression" dxfId="2502"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793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7" t="s">
        <v>78</v>
      </c>
      <c r="P20" s="887"/>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01" priority="35">
      <formula>F7&gt;0</formula>
    </cfRule>
    <cfRule type="expression" dxfId="2500" priority="36">
      <formula>F7&lt;0</formula>
    </cfRule>
  </conditionalFormatting>
  <conditionalFormatting sqref="Q8">
    <cfRule type="expression" dxfId="2499" priority="33">
      <formula>Q8&gt;0</formula>
    </cfRule>
    <cfRule type="expression" dxfId="2498" priority="34">
      <formula>Q8&lt;0</formula>
    </cfRule>
  </conditionalFormatting>
  <conditionalFormatting sqref="F31:F36">
    <cfRule type="expression" dxfId="2497" priority="31">
      <formula>F31&gt;0</formula>
    </cfRule>
    <cfRule type="expression" dxfId="2496" priority="32">
      <formula>F31&lt;0</formula>
    </cfRule>
  </conditionalFormatting>
  <conditionalFormatting sqref="H31:H36">
    <cfRule type="expression" dxfId="2495" priority="29">
      <formula>H31&gt;0</formula>
    </cfRule>
    <cfRule type="expression" dxfId="2494" priority="30">
      <formula>H31&lt;0</formula>
    </cfRule>
  </conditionalFormatting>
  <conditionalFormatting sqref="F99:F120">
    <cfRule type="expression" dxfId="2493" priority="27">
      <formula>F99&gt;0</formula>
    </cfRule>
    <cfRule type="expression" dxfId="2492" priority="28">
      <formula>F99&lt;0</formula>
    </cfRule>
  </conditionalFormatting>
  <conditionalFormatting sqref="H99:H120">
    <cfRule type="expression" dxfId="2491" priority="25">
      <formula>H99&gt;0</formula>
    </cfRule>
    <cfRule type="expression" dxfId="2490" priority="26">
      <formula>H99&lt;0</formula>
    </cfRule>
  </conditionalFormatting>
  <conditionalFormatting sqref="Q10">
    <cfRule type="expression" dxfId="2489" priority="23">
      <formula>Q10&gt;0</formula>
    </cfRule>
    <cfRule type="expression" dxfId="2488" priority="24">
      <formula>Q10&lt;0</formula>
    </cfRule>
  </conditionalFormatting>
  <conditionalFormatting sqref="J31:J71">
    <cfRule type="expression" dxfId="2487" priority="21">
      <formula>J31&gt;0</formula>
    </cfRule>
    <cfRule type="expression" dxfId="2486" priority="22">
      <formula>J31&lt;0</formula>
    </cfRule>
  </conditionalFormatting>
  <conditionalFormatting sqref="K31:K44">
    <cfRule type="expression" dxfId="2485" priority="19">
      <formula>K31&gt;0</formula>
    </cfRule>
    <cfRule type="expression" dxfId="2484" priority="20">
      <formula>K31&lt;0</formula>
    </cfRule>
  </conditionalFormatting>
  <conditionalFormatting sqref="L31:L44">
    <cfRule type="expression" dxfId="2483" priority="17">
      <formula>L31&gt;0</formula>
    </cfRule>
    <cfRule type="expression" dxfId="248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81" priority="15">
      <formula>F37&gt;0</formula>
    </cfRule>
    <cfRule type="expression" dxfId="2480" priority="16">
      <formula>F37&lt;0</formula>
    </cfRule>
  </conditionalFormatting>
  <conditionalFormatting sqref="H37:H39">
    <cfRule type="expression" dxfId="2479" priority="13">
      <formula>H37&gt;0</formula>
    </cfRule>
    <cfRule type="expression" dxfId="2478" priority="14">
      <formula>H37&lt;0</formula>
    </cfRule>
  </conditionalFormatting>
  <conditionalFormatting sqref="H72 F72">
    <cfRule type="expression" dxfId="2477" priority="7">
      <formula>F72&gt;0</formula>
    </cfRule>
    <cfRule type="expression" dxfId="2476" priority="8">
      <formula>F72&lt;0</formula>
    </cfRule>
  </conditionalFormatting>
  <conditionalFormatting sqref="F69:F71 H69:H71">
    <cfRule type="expression" dxfId="2475" priority="3">
      <formula>F69&gt;0</formula>
    </cfRule>
    <cfRule type="expression" dxfId="2474" priority="4">
      <formula>F69&lt;0</formula>
    </cfRule>
  </conditionalFormatting>
  <conditionalFormatting sqref="J72">
    <cfRule type="expression" dxfId="2473" priority="1">
      <formula>J72&gt;0</formula>
    </cfRule>
    <cfRule type="expression" dxfId="247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Q5" sqref="Q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44.343800000000009</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62.52</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6252</v>
      </c>
      <c r="W5" s="131"/>
    </row>
    <row r="6" spans="1:23" x14ac:dyDescent="0.25">
      <c r="B6" s="69"/>
      <c r="C6" s="4"/>
      <c r="D6" s="3"/>
      <c r="E6" s="3"/>
      <c r="F6" s="3"/>
      <c r="G6" s="69"/>
      <c r="H6" s="158"/>
      <c r="I6" s="3"/>
      <c r="J6" s="3"/>
      <c r="K6" s="3"/>
      <c r="L6" s="4"/>
      <c r="M6" s="4"/>
      <c r="O6" s="11" t="s">
        <v>64</v>
      </c>
      <c r="Q6" s="2">
        <f>Q3*Q2</f>
        <v>4434.380000000001</v>
      </c>
      <c r="T6" s="1">
        <v>43097</v>
      </c>
      <c r="U6" t="s">
        <v>742</v>
      </c>
      <c r="W6" s="131"/>
    </row>
    <row r="7" spans="1:23" x14ac:dyDescent="0.25">
      <c r="B7" s="69"/>
      <c r="C7" s="4"/>
      <c r="D7" s="3"/>
      <c r="E7" s="3"/>
      <c r="F7" s="3"/>
      <c r="G7" s="4"/>
      <c r="H7" s="158"/>
      <c r="I7" s="3"/>
      <c r="J7" s="3"/>
      <c r="K7" s="3"/>
      <c r="L7" s="4"/>
      <c r="M7" s="4"/>
      <c r="O7" s="11" t="s">
        <v>175</v>
      </c>
      <c r="Q7" s="2">
        <f>Q10+Q8</f>
        <v>2858.3399999999929</v>
      </c>
      <c r="R7" s="29">
        <v>43915</v>
      </c>
      <c r="T7" s="1">
        <v>43096</v>
      </c>
      <c r="U7" t="s">
        <v>741</v>
      </c>
      <c r="W7" s="131"/>
    </row>
    <row r="8" spans="1:23" x14ac:dyDescent="0.25">
      <c r="B8" s="69"/>
      <c r="C8" s="4"/>
      <c r="D8" s="3"/>
      <c r="E8" s="3"/>
      <c r="F8" s="3"/>
      <c r="G8" s="4"/>
      <c r="H8" s="158"/>
      <c r="I8" s="3"/>
      <c r="J8" s="3"/>
      <c r="K8" s="3"/>
      <c r="L8" s="4"/>
      <c r="M8" s="4"/>
      <c r="O8" s="11" t="s">
        <v>177</v>
      </c>
      <c r="P8" s="33"/>
      <c r="Q8" s="2">
        <f>K18+M18-F18+Q2*Q4</f>
        <v>1817.619999999999</v>
      </c>
      <c r="T8" s="1"/>
      <c r="U8" t="s">
        <v>745</v>
      </c>
      <c r="W8" s="131"/>
    </row>
    <row r="9" spans="1:23" x14ac:dyDescent="0.25">
      <c r="G9" s="4"/>
      <c r="H9" s="158"/>
      <c r="I9" s="3"/>
      <c r="J9" s="3"/>
      <c r="K9" s="3"/>
      <c r="L9" s="4"/>
      <c r="M9" s="4"/>
      <c r="O9" s="11" t="s">
        <v>202</v>
      </c>
      <c r="Q9" s="131">
        <f>IF(Q2=0, 0, Q8/Q6)</f>
        <v>0.4098927020237324</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18.280701754385966</v>
      </c>
      <c r="U13" t="s">
        <v>796</v>
      </c>
      <c r="W13" s="131"/>
    </row>
    <row r="14" spans="1:23" x14ac:dyDescent="0.25">
      <c r="H14" s="67"/>
      <c r="U14" t="s">
        <v>798</v>
      </c>
      <c r="W14" s="131"/>
    </row>
    <row r="15" spans="1:23" x14ac:dyDescent="0.25">
      <c r="H15" s="67"/>
      <c r="W15" s="131"/>
    </row>
    <row r="16" spans="1:23" ht="20.25" thickBot="1" x14ac:dyDescent="0.35">
      <c r="H16" s="67"/>
      <c r="O16" s="887" t="s">
        <v>78</v>
      </c>
      <c r="P16" s="887"/>
      <c r="T16" s="1">
        <v>43151</v>
      </c>
      <c r="U16" t="s">
        <v>82</v>
      </c>
      <c r="W16" s="131"/>
    </row>
    <row r="17" spans="1:23" ht="15.75" thickTop="1" x14ac:dyDescent="0.25">
      <c r="O17" s="78">
        <v>1.1000000000000001</v>
      </c>
      <c r="P17" s="78">
        <f>O17*$Q$4</f>
        <v>68.772000000000006</v>
      </c>
      <c r="Q17" s="2"/>
      <c r="U17" t="s">
        <v>900</v>
      </c>
      <c r="W17" s="131"/>
    </row>
    <row r="18" spans="1:23" x14ac:dyDescent="0.25">
      <c r="A18" s="31" t="s">
        <v>81</v>
      </c>
      <c r="B18" s="14"/>
      <c r="C18" s="14">
        <f>SUM(C2:C8)</f>
        <v>400</v>
      </c>
      <c r="D18" s="18"/>
      <c r="E18" s="18"/>
      <c r="F18" s="18">
        <f>SUM(F2:F8)</f>
        <v>24414</v>
      </c>
      <c r="G18" s="14"/>
      <c r="H18" s="68">
        <f>SUM(H2:H6)</f>
        <v>300</v>
      </c>
      <c r="I18" s="18"/>
      <c r="J18" s="18"/>
      <c r="K18" s="18">
        <f>SUM(K2:K6)</f>
        <v>19979.62</v>
      </c>
      <c r="L18" s="14"/>
      <c r="M18" s="18">
        <f>SUM(M2:M10)</f>
        <v>0</v>
      </c>
      <c r="O18" s="78">
        <v>1.0900000000000001</v>
      </c>
      <c r="P18" s="78">
        <f t="shared" ref="P18:P37" si="0">O18*$Q$4</f>
        <v>68.146800000000013</v>
      </c>
      <c r="Q18" s="2"/>
      <c r="W18" s="131"/>
    </row>
    <row r="19" spans="1:23" ht="15.75" thickBot="1" x14ac:dyDescent="0.3">
      <c r="A19" s="273" t="s">
        <v>189</v>
      </c>
      <c r="B19" s="274"/>
      <c r="C19" s="275">
        <f>SumByColor($A$19,C2:C17)</f>
        <v>300</v>
      </c>
      <c r="D19" s="275"/>
      <c r="E19" s="275"/>
      <c r="F19" s="276">
        <f>SumByColor($A$19,F2:F17)</f>
        <v>17914</v>
      </c>
      <c r="G19" s="275"/>
      <c r="H19" s="275">
        <f>SumByColor($A$19,H2:H17)</f>
        <v>300</v>
      </c>
      <c r="I19" s="275"/>
      <c r="J19" s="275"/>
      <c r="K19" s="276">
        <f>SumByColor($A$19,K2:K17)</f>
        <v>19980</v>
      </c>
      <c r="L19" s="275"/>
      <c r="M19" s="276">
        <f>SumByColor($A$19,M2:M17)</f>
        <v>0</v>
      </c>
      <c r="O19" s="78">
        <v>1.08</v>
      </c>
      <c r="P19" s="78">
        <f t="shared" si="0"/>
        <v>67.521600000000007</v>
      </c>
      <c r="Q19" s="2"/>
      <c r="T19" s="1">
        <v>43228</v>
      </c>
      <c r="U19" t="s">
        <v>82</v>
      </c>
      <c r="W19" s="131"/>
    </row>
    <row r="20" spans="1:23" x14ac:dyDescent="0.25">
      <c r="O20" s="78">
        <v>1.07</v>
      </c>
      <c r="P20" s="78">
        <f t="shared" si="0"/>
        <v>66.896400000000014</v>
      </c>
      <c r="Q20" s="2"/>
      <c r="W20" s="131"/>
    </row>
    <row r="21" spans="1:23" x14ac:dyDescent="0.25">
      <c r="O21" s="78">
        <v>1.06</v>
      </c>
      <c r="P21" s="78">
        <f t="shared" si="0"/>
        <v>66.271200000000007</v>
      </c>
      <c r="Q21" s="2"/>
      <c r="T21" s="1">
        <v>43283</v>
      </c>
      <c r="U21" t="s">
        <v>1072</v>
      </c>
      <c r="W21" s="131"/>
    </row>
    <row r="22" spans="1:23" x14ac:dyDescent="0.25">
      <c r="O22" s="78">
        <v>1.05</v>
      </c>
      <c r="P22" s="78">
        <f t="shared" si="0"/>
        <v>65.646000000000001</v>
      </c>
      <c r="Q22" s="2"/>
      <c r="W22" s="131"/>
    </row>
    <row r="23" spans="1:23" x14ac:dyDescent="0.25">
      <c r="O23" s="78">
        <v>1.04</v>
      </c>
      <c r="P23" s="78">
        <f t="shared" si="0"/>
        <v>65.020800000000008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64.395600000000002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63.770400000000002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63.145200000000003</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62.52</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61.894800000000004</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61.269600000000004</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60.644400000000005</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60.019199999999998</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59.393999999999998</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58.768799999999999</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58.143600000000006</v>
      </c>
      <c r="W34" s="131"/>
    </row>
    <row r="35" spans="1:23" x14ac:dyDescent="0.25">
      <c r="A35" s="4"/>
      <c r="B35" s="161"/>
      <c r="C35" s="10"/>
      <c r="D35" s="39"/>
      <c r="E35" s="39"/>
      <c r="F35" s="39"/>
      <c r="G35" s="39"/>
      <c r="H35" s="175"/>
      <c r="I35" s="39"/>
      <c r="J35" s="39"/>
      <c r="K35" s="39"/>
      <c r="L35" s="39"/>
      <c r="M35" s="39"/>
      <c r="O35" s="78">
        <v>0.92</v>
      </c>
      <c r="P35" s="78">
        <f t="shared" si="0"/>
        <v>57.518400000000007</v>
      </c>
      <c r="W35" s="131"/>
    </row>
    <row r="36" spans="1:23" x14ac:dyDescent="0.25">
      <c r="A36" s="4"/>
      <c r="B36" s="161"/>
      <c r="C36" s="10"/>
      <c r="D36" s="39"/>
      <c r="E36" s="39"/>
      <c r="F36" s="39"/>
      <c r="G36" s="39"/>
      <c r="H36" s="175"/>
      <c r="I36" s="39"/>
      <c r="J36" s="39"/>
      <c r="K36" s="39"/>
      <c r="L36" s="39"/>
      <c r="M36" s="39"/>
      <c r="O36" s="78">
        <v>0.91</v>
      </c>
      <c r="P36" s="78">
        <f t="shared" si="0"/>
        <v>56.893200000000007</v>
      </c>
      <c r="W36" s="131"/>
    </row>
    <row r="37" spans="1:23" x14ac:dyDescent="0.25">
      <c r="A37" s="4"/>
      <c r="B37" s="161"/>
      <c r="C37" s="10"/>
      <c r="D37" s="39"/>
      <c r="E37" s="39"/>
      <c r="F37" s="39"/>
      <c r="G37" s="39"/>
      <c r="H37" s="175"/>
      <c r="I37" s="39"/>
      <c r="J37" s="39"/>
      <c r="K37" s="39"/>
      <c r="L37" s="39"/>
      <c r="M37" s="39"/>
      <c r="O37" s="78">
        <v>0.9</v>
      </c>
      <c r="P37" s="78">
        <f t="shared" si="0"/>
        <v>56.268000000000001</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471" priority="79">
      <formula>Q7&gt;0</formula>
    </cfRule>
    <cfRule type="expression" dxfId="2470" priority="80">
      <formula>Q7&lt;0</formula>
    </cfRule>
  </conditionalFormatting>
  <conditionalFormatting sqref="Q8">
    <cfRule type="expression" dxfId="2469" priority="77">
      <formula>Q8&gt;0</formula>
    </cfRule>
    <cfRule type="expression" dxfId="2468" priority="78">
      <formula>Q8&lt;0</formula>
    </cfRule>
  </conditionalFormatting>
  <conditionalFormatting sqref="F27 F29 F33 F35:F38">
    <cfRule type="expression" dxfId="2467" priority="75">
      <formula>F27&gt;0</formula>
    </cfRule>
    <cfRule type="expression" dxfId="2466" priority="76">
      <formula>F27&lt;0</formula>
    </cfRule>
  </conditionalFormatting>
  <conditionalFormatting sqref="H29:H33 H35:H38">
    <cfRule type="expression" dxfId="2465" priority="73">
      <formula>H29&gt;0</formula>
    </cfRule>
    <cfRule type="expression" dxfId="2464" priority="74">
      <formula>H29&lt;0</formula>
    </cfRule>
  </conditionalFormatting>
  <conditionalFormatting sqref="H25:H27">
    <cfRule type="expression" dxfId="2463" priority="53">
      <formula>H25&gt;0</formula>
    </cfRule>
    <cfRule type="expression" dxfId="2462" priority="54">
      <formula>H25&lt;0</formula>
    </cfRule>
  </conditionalFormatting>
  <conditionalFormatting sqref="Q10">
    <cfRule type="expression" dxfId="2461" priority="67">
      <formula>Q10&gt;0</formula>
    </cfRule>
    <cfRule type="expression" dxfId="2460" priority="68">
      <formula>Q10&lt;0</formula>
    </cfRule>
  </conditionalFormatting>
  <conditionalFormatting sqref="F25:F26">
    <cfRule type="expression" dxfId="2459" priority="55">
      <formula>F25&gt;0</formula>
    </cfRule>
    <cfRule type="expression" dxfId="2458" priority="56">
      <formula>F25&lt;0</formula>
    </cfRule>
  </conditionalFormatting>
  <conditionalFormatting sqref="J65:K72">
    <cfRule type="expression" dxfId="2457" priority="49">
      <formula>J65&gt;0</formula>
    </cfRule>
    <cfRule type="expression" dxfId="2456" priority="50">
      <formula>J65&lt;0</formula>
    </cfRule>
  </conditionalFormatting>
  <conditionalFormatting sqref="F65:F83 F89">
    <cfRule type="expression" dxfId="2455" priority="47">
      <formula>F65&gt;0</formula>
    </cfRule>
    <cfRule type="expression" dxfId="2454" priority="48">
      <formula>F65&lt;0</formula>
    </cfRule>
  </conditionalFormatting>
  <conditionalFormatting sqref="H65:H83 H89">
    <cfRule type="expression" dxfId="2453" priority="45">
      <formula>H65&gt;0</formula>
    </cfRule>
    <cfRule type="expression" dxfId="2452" priority="46">
      <formula>H65&lt;0</formula>
    </cfRule>
  </conditionalFormatting>
  <conditionalFormatting sqref="J76:J78">
    <cfRule type="expression" dxfId="2451" priority="43">
      <formula>J76&gt;0</formula>
    </cfRule>
    <cfRule type="expression" dxfId="2450" priority="44">
      <formula>J76&lt;0</formula>
    </cfRule>
  </conditionalFormatting>
  <conditionalFormatting sqref="K76:K78">
    <cfRule type="expression" dxfId="2449" priority="41">
      <formula>K76&gt;0</formula>
    </cfRule>
    <cfRule type="expression" dxfId="2448" priority="42">
      <formula>K76&lt;0</formula>
    </cfRule>
  </conditionalFormatting>
  <conditionalFormatting sqref="L65:L78">
    <cfRule type="expression" dxfId="2447" priority="39">
      <formula>L65&gt;0</formula>
    </cfRule>
    <cfRule type="expression" dxfId="2446" priority="40">
      <formula>L65&lt;0</formula>
    </cfRule>
  </conditionalFormatting>
  <conditionalFormatting sqref="F84:F88">
    <cfRule type="expression" dxfId="2445" priority="37">
      <formula>F84&gt;0</formula>
    </cfRule>
    <cfRule type="expression" dxfId="2444" priority="38">
      <formula>F84&lt;0</formula>
    </cfRule>
  </conditionalFormatting>
  <conditionalFormatting sqref="H84:H88">
    <cfRule type="expression" dxfId="2443" priority="35">
      <formula>H84&gt;0</formula>
    </cfRule>
    <cfRule type="expression" dxfId="2442" priority="36">
      <formula>H84&lt;0</formula>
    </cfRule>
  </conditionalFormatting>
  <conditionalFormatting sqref="M65:M78">
    <cfRule type="expression" dxfId="2441" priority="33">
      <formula>M65&gt;0</formula>
    </cfRule>
    <cfRule type="expression" dxfId="2440" priority="34">
      <formula>M65&lt;0</formula>
    </cfRule>
  </conditionalFormatting>
  <conditionalFormatting sqref="M26:M31">
    <cfRule type="expression" dxfId="2439" priority="31">
      <formula>M26&gt;0</formula>
    </cfRule>
    <cfRule type="expression" dxfId="2438" priority="32">
      <formula>M26&lt;0</formula>
    </cfRule>
  </conditionalFormatting>
  <conditionalFormatting sqref="F93:F105">
    <cfRule type="expression" dxfId="2437" priority="29">
      <formula>F93&gt;0</formula>
    </cfRule>
    <cfRule type="expression" dxfId="2436" priority="30">
      <formula>F93&lt;0</formula>
    </cfRule>
  </conditionalFormatting>
  <conditionalFormatting sqref="H93:H105">
    <cfRule type="expression" dxfId="2435" priority="27">
      <formula>H93&gt;0</formula>
    </cfRule>
    <cfRule type="expression" dxfId="2434" priority="28">
      <formula>H93&lt;0</formula>
    </cfRule>
  </conditionalFormatting>
  <conditionalFormatting sqref="H92">
    <cfRule type="expression" dxfId="2433" priority="23">
      <formula>H92&gt;0</formula>
    </cfRule>
    <cfRule type="expression" dxfId="2432" priority="24">
      <formula>H92&lt;0</formula>
    </cfRule>
  </conditionalFormatting>
  <conditionalFormatting sqref="F92">
    <cfRule type="expression" dxfId="2431" priority="25">
      <formula>F92&gt;0</formula>
    </cfRule>
    <cfRule type="expression" dxfId="2430" priority="26">
      <formula>F92&lt;0</formula>
    </cfRule>
  </conditionalFormatting>
  <conditionalFormatting sqref="M93:M98">
    <cfRule type="expression" dxfId="2429" priority="21">
      <formula>M93&gt;0</formula>
    </cfRule>
    <cfRule type="expression" dxfId="2428" priority="22">
      <formula>M93&lt;0</formula>
    </cfRule>
  </conditionalFormatting>
  <conditionalFormatting sqref="K25:K27">
    <cfRule type="expression" dxfId="2427" priority="19">
      <formula>K25&gt;0</formula>
    </cfRule>
    <cfRule type="expression" dxfId="2426" priority="20">
      <formula>K25&lt;0</formula>
    </cfRule>
  </conditionalFormatting>
  <conditionalFormatting sqref="K28">
    <cfRule type="expression" dxfId="2425" priority="17">
      <formula>K28&gt;0</formula>
    </cfRule>
    <cfRule type="expression" dxfId="2424" priority="18">
      <formula>K28&lt;0</formula>
    </cfRule>
  </conditionalFormatting>
  <conditionalFormatting sqref="H28">
    <cfRule type="expression" dxfId="2423" priority="13">
      <formula>H28&gt;0</formula>
    </cfRule>
    <cfRule type="expression" dxfId="2422" priority="14">
      <formula>H28&lt;0</formula>
    </cfRule>
  </conditionalFormatting>
  <conditionalFormatting sqref="F28">
    <cfRule type="expression" dxfId="2421" priority="15">
      <formula>F28&gt;0</formula>
    </cfRule>
    <cfRule type="expression" dxfId="2420" priority="16">
      <formula>F28&lt;0</formula>
    </cfRule>
  </conditionalFormatting>
  <conditionalFormatting sqref="K29:K32">
    <cfRule type="expression" dxfId="2419" priority="11">
      <formula>K29&gt;0</formula>
    </cfRule>
    <cfRule type="expression" dxfId="2418" priority="12">
      <formula>K29&lt;0</formula>
    </cfRule>
  </conditionalFormatting>
  <conditionalFormatting sqref="F30:F32">
    <cfRule type="expression" dxfId="2417" priority="9">
      <formula>F30&gt;0</formula>
    </cfRule>
    <cfRule type="expression" dxfId="2416" priority="10">
      <formula>F30&lt;0</formula>
    </cfRule>
  </conditionalFormatting>
  <conditionalFormatting sqref="K33">
    <cfRule type="expression" dxfId="2415" priority="7">
      <formula>K33&gt;0</formula>
    </cfRule>
    <cfRule type="expression" dxfId="2414" priority="8">
      <formula>K33&lt;0</formula>
    </cfRule>
  </conditionalFormatting>
  <conditionalFormatting sqref="H34">
    <cfRule type="expression" dxfId="2413" priority="5">
      <formula>H34&gt;0</formula>
    </cfRule>
    <cfRule type="expression" dxfId="2412" priority="6">
      <formula>H34&lt;0</formula>
    </cfRule>
  </conditionalFormatting>
  <conditionalFormatting sqref="K34">
    <cfRule type="expression" dxfId="2411" priority="3">
      <formula>K34&gt;0</formula>
    </cfRule>
    <cfRule type="expression" dxfId="2410" priority="4">
      <formula>K34&lt;0</formula>
    </cfRule>
  </conditionalFormatting>
  <conditionalFormatting sqref="F34">
    <cfRule type="expression" dxfId="2409" priority="1">
      <formula>F34&gt;0</formula>
    </cfRule>
    <cfRule type="expression" dxfId="2408"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7" t="s">
        <v>78</v>
      </c>
      <c r="P40" s="887"/>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07" priority="41">
      <formula>F7&gt;0</formula>
    </cfRule>
    <cfRule type="expression" dxfId="2406" priority="42">
      <formula>F7&lt;0</formula>
    </cfRule>
  </conditionalFormatting>
  <conditionalFormatting sqref="Q8">
    <cfRule type="expression" dxfId="2405" priority="39">
      <formula>Q8&gt;0</formula>
    </cfRule>
    <cfRule type="expression" dxfId="2404" priority="40">
      <formula>Q8&lt;0</formula>
    </cfRule>
  </conditionalFormatting>
  <conditionalFormatting sqref="Q10">
    <cfRule type="expression" dxfId="2403" priority="33">
      <formula>Q10&gt;0</formula>
    </cfRule>
    <cfRule type="expression" dxfId="2402" priority="34">
      <formula>Q10&lt;0</formula>
    </cfRule>
  </conditionalFormatting>
  <conditionalFormatting sqref="J27:J35">
    <cfRule type="expression" dxfId="2401" priority="31">
      <formula>J27&gt;0</formula>
    </cfRule>
    <cfRule type="expression" dxfId="2400" priority="32">
      <formula>J27&lt;0</formula>
    </cfRule>
  </conditionalFormatting>
  <conditionalFormatting sqref="K27:K38">
    <cfRule type="expression" dxfId="2399" priority="29">
      <formula>K27&gt;0</formula>
    </cfRule>
    <cfRule type="expression" dxfId="2398" priority="30">
      <formula>K27&lt;0</formula>
    </cfRule>
  </conditionalFormatting>
  <conditionalFormatting sqref="L27:L38">
    <cfRule type="expression" dxfId="2397" priority="27">
      <formula>L27&gt;0</formula>
    </cfRule>
    <cfRule type="expression" dxfId="2396" priority="28">
      <formula>L27&lt;0</formula>
    </cfRule>
  </conditionalFormatting>
  <conditionalFormatting sqref="F95:F116">
    <cfRule type="expression" dxfId="2395" priority="25">
      <formula>F95&gt;0</formula>
    </cfRule>
    <cfRule type="expression" dxfId="2394" priority="26">
      <formula>F95&lt;0</formula>
    </cfRule>
  </conditionalFormatting>
  <conditionalFormatting sqref="H95:H116">
    <cfRule type="expression" dxfId="2393" priority="23">
      <formula>H95&gt;0</formula>
    </cfRule>
    <cfRule type="expression" dxfId="2392" priority="24">
      <formula>H95&lt;0</formula>
    </cfRule>
  </conditionalFormatting>
  <conditionalFormatting sqref="J95:J108">
    <cfRule type="expression" dxfId="2391" priority="21">
      <formula>J95&gt;0</formula>
    </cfRule>
    <cfRule type="expression" dxfId="2390" priority="22">
      <formula>J95&lt;0</formula>
    </cfRule>
  </conditionalFormatting>
  <conditionalFormatting sqref="K95:K108">
    <cfRule type="expression" dxfId="2389" priority="19">
      <formula>K95&gt;0</formula>
    </cfRule>
    <cfRule type="expression" dxfId="2388" priority="20">
      <formula>K95&lt;0</formula>
    </cfRule>
  </conditionalFormatting>
  <conditionalFormatting sqref="L95:L108">
    <cfRule type="expression" dxfId="2387" priority="17">
      <formula>L95&gt;0</formula>
    </cfRule>
    <cfRule type="expression" dxfId="2386" priority="18">
      <formula>L95&lt;0</formula>
    </cfRule>
  </conditionalFormatting>
  <conditionalFormatting sqref="F29">
    <cfRule type="expression" dxfId="2385" priority="15">
      <formula>F29&gt;0</formula>
    </cfRule>
    <cfRule type="expression" dxfId="2384" priority="16">
      <formula>F29&lt;0</formula>
    </cfRule>
  </conditionalFormatting>
  <conditionalFormatting sqref="H29">
    <cfRule type="expression" dxfId="2383" priority="13">
      <formula>H29&gt;0</formula>
    </cfRule>
    <cfRule type="expression" dxfId="2382" priority="14">
      <formula>H29&lt;0</formula>
    </cfRule>
  </conditionalFormatting>
  <conditionalFormatting sqref="F25:F28 H25:H28">
    <cfRule type="expression" dxfId="2381" priority="9">
      <formula>F25&gt;0</formula>
    </cfRule>
    <cfRule type="expression" dxfId="2380" priority="10">
      <formula>F25&lt;0</formula>
    </cfRule>
  </conditionalFormatting>
  <conditionalFormatting sqref="H67:H68 F67:F68">
    <cfRule type="expression" dxfId="2379" priority="7">
      <formula>F67&gt;0</formula>
    </cfRule>
    <cfRule type="expression" dxfId="2378" priority="8">
      <formula>F67&lt;0</formula>
    </cfRule>
  </conditionalFormatting>
  <conditionalFormatting sqref="H65:H66 F65:F66">
    <cfRule type="expression" dxfId="2377" priority="5">
      <formula>F65&gt;0</formula>
    </cfRule>
    <cfRule type="expression" dxfId="2376" priority="6">
      <formula>F65&lt;0</formula>
    </cfRule>
  </conditionalFormatting>
  <conditionalFormatting sqref="H64 F64">
    <cfRule type="expression" dxfId="2375" priority="3">
      <formula>F64&gt;0</formula>
    </cfRule>
    <cfRule type="expression" dxfId="2374" priority="4">
      <formula>F64&lt;0</formula>
    </cfRule>
  </conditionalFormatting>
  <conditionalFormatting sqref="L67">
    <cfRule type="expression" dxfId="2373" priority="1">
      <formula>L67&gt;0</formula>
    </cfRule>
    <cfRule type="expression" dxfId="237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71" priority="61">
      <formula>F47&gt;0</formula>
    </cfRule>
    <cfRule type="expression" dxfId="2370" priority="62">
      <formula>F47&lt;0</formula>
    </cfRule>
  </conditionalFormatting>
  <conditionalFormatting sqref="Q7">
    <cfRule type="expression" dxfId="2369" priority="59">
      <formula>Q7&gt;0</formula>
    </cfRule>
    <cfRule type="expression" dxfId="2368" priority="60">
      <formula>Q7&lt;0</formula>
    </cfRule>
  </conditionalFormatting>
  <conditionalFormatting sqref="Q8">
    <cfRule type="expression" dxfId="2367" priority="57">
      <formula>Q8&gt;0</formula>
    </cfRule>
    <cfRule type="expression" dxfId="2366" priority="58">
      <formula>Q8&lt;0</formula>
    </cfRule>
  </conditionalFormatting>
  <conditionalFormatting sqref="F30:F31 F33:F46">
    <cfRule type="expression" dxfId="2365" priority="55">
      <formula>F30&gt;0</formula>
    </cfRule>
    <cfRule type="expression" dxfId="2364" priority="56">
      <formula>F30&lt;0</formula>
    </cfRule>
  </conditionalFormatting>
  <conditionalFormatting sqref="H30:H31 H33:H46">
    <cfRule type="expression" dxfId="2363" priority="53">
      <formula>H30&gt;0</formula>
    </cfRule>
    <cfRule type="expression" dxfId="2362" priority="54">
      <formula>H30&lt;0</formula>
    </cfRule>
  </conditionalFormatting>
  <conditionalFormatting sqref="Q10">
    <cfRule type="expression" dxfId="2361" priority="51">
      <formula>Q10&gt;0</formula>
    </cfRule>
    <cfRule type="expression" dxfId="2360" priority="52">
      <formula>Q10&lt;0</formula>
    </cfRule>
  </conditionalFormatting>
  <conditionalFormatting sqref="J29:J38">
    <cfRule type="expression" dxfId="2359" priority="49">
      <formula>J29&gt;0</formula>
    </cfRule>
    <cfRule type="expression" dxfId="2358" priority="50">
      <formula>J29&lt;0</formula>
    </cfRule>
  </conditionalFormatting>
  <conditionalFormatting sqref="K26:K38">
    <cfRule type="expression" dxfId="2357" priority="47">
      <formula>K26&gt;0</formula>
    </cfRule>
    <cfRule type="expression" dxfId="2356" priority="48">
      <formula>K26&lt;0</formula>
    </cfRule>
  </conditionalFormatting>
  <conditionalFormatting sqref="L25 L38">
    <cfRule type="expression" dxfId="2355" priority="45">
      <formula>L25&gt;0</formula>
    </cfRule>
    <cfRule type="expression" dxfId="2354" priority="46">
      <formula>L25&lt;0</formula>
    </cfRule>
  </conditionalFormatting>
  <conditionalFormatting sqref="F95:F110">
    <cfRule type="expression" dxfId="2353" priority="43">
      <formula>F95&gt;0</formula>
    </cfRule>
    <cfRule type="expression" dxfId="2352" priority="44">
      <formula>F95&lt;0</formula>
    </cfRule>
  </conditionalFormatting>
  <conditionalFormatting sqref="H95:H110">
    <cfRule type="expression" dxfId="2351" priority="41">
      <formula>H95&gt;0</formula>
    </cfRule>
    <cfRule type="expression" dxfId="2350" priority="42">
      <formula>H95&lt;0</formula>
    </cfRule>
  </conditionalFormatting>
  <conditionalFormatting sqref="J95:J102">
    <cfRule type="expression" dxfId="2349" priority="39">
      <formula>J95&gt;0</formula>
    </cfRule>
    <cfRule type="expression" dxfId="2348" priority="40">
      <formula>J95&lt;0</formula>
    </cfRule>
  </conditionalFormatting>
  <conditionalFormatting sqref="K95:K102">
    <cfRule type="expression" dxfId="2347" priority="37">
      <formula>K95&gt;0</formula>
    </cfRule>
    <cfRule type="expression" dxfId="2346" priority="38">
      <formula>K95&lt;0</formula>
    </cfRule>
  </conditionalFormatting>
  <conditionalFormatting sqref="L95:L102">
    <cfRule type="expression" dxfId="2345" priority="35">
      <formula>L95&gt;0</formula>
    </cfRule>
    <cfRule type="expression" dxfId="2344" priority="36">
      <formula>L95&lt;0</formula>
    </cfRule>
  </conditionalFormatting>
  <conditionalFormatting sqref="F29">
    <cfRule type="expression" dxfId="2343" priority="33">
      <formula>F29&gt;0</formula>
    </cfRule>
    <cfRule type="expression" dxfId="2342" priority="34">
      <formula>F29&lt;0</formula>
    </cfRule>
  </conditionalFormatting>
  <conditionalFormatting sqref="H29">
    <cfRule type="expression" dxfId="2341" priority="31">
      <formula>H29&gt;0</formula>
    </cfRule>
    <cfRule type="expression" dxfId="2340" priority="32">
      <formula>H29&lt;0</formula>
    </cfRule>
  </conditionalFormatting>
  <conditionalFormatting sqref="F32">
    <cfRule type="expression" dxfId="2339" priority="25">
      <formula>F32&gt;0</formula>
    </cfRule>
    <cfRule type="expression" dxfId="2338" priority="26">
      <formula>F32&lt;0</formula>
    </cfRule>
  </conditionalFormatting>
  <conditionalFormatting sqref="H32">
    <cfRule type="expression" dxfId="2337" priority="23">
      <formula>H32&gt;0</formula>
    </cfRule>
    <cfRule type="expression" dxfId="2336" priority="24">
      <formula>H32&lt;0</formula>
    </cfRule>
  </conditionalFormatting>
  <conditionalFormatting sqref="F94">
    <cfRule type="expression" dxfId="2335" priority="21">
      <formula>F94&gt;0</formula>
    </cfRule>
    <cfRule type="expression" dxfId="2334" priority="22">
      <formula>F94&lt;0</formula>
    </cfRule>
  </conditionalFormatting>
  <conditionalFormatting sqref="H94">
    <cfRule type="expression" dxfId="2333" priority="19">
      <formula>H94&gt;0</formula>
    </cfRule>
    <cfRule type="expression" dxfId="2332" priority="20">
      <formula>H94&lt;0</formula>
    </cfRule>
  </conditionalFormatting>
  <conditionalFormatting sqref="J89:J94">
    <cfRule type="expression" dxfId="2331" priority="17">
      <formula>J89&gt;0</formula>
    </cfRule>
    <cfRule type="expression" dxfId="2330" priority="18">
      <formula>J89&lt;0</formula>
    </cfRule>
  </conditionalFormatting>
  <conditionalFormatting sqref="K89:K94">
    <cfRule type="expression" dxfId="2329" priority="15">
      <formula>K89&gt;0</formula>
    </cfRule>
    <cfRule type="expression" dxfId="2328" priority="16">
      <formula>K89&lt;0</formula>
    </cfRule>
  </conditionalFormatting>
  <conditionalFormatting sqref="L89">
    <cfRule type="expression" dxfId="2327" priority="13">
      <formula>L89&gt;0</formula>
    </cfRule>
    <cfRule type="expression" dxfId="2326" priority="14">
      <formula>L89&lt;0</formula>
    </cfRule>
  </conditionalFormatting>
  <conditionalFormatting sqref="F89:F93">
    <cfRule type="expression" dxfId="2325" priority="11">
      <formula>F89&gt;0</formula>
    </cfRule>
    <cfRule type="expression" dxfId="2324" priority="12">
      <formula>F89&lt;0</formula>
    </cfRule>
  </conditionalFormatting>
  <conditionalFormatting sqref="H89:H93">
    <cfRule type="expression" dxfId="2323" priority="9">
      <formula>H89&gt;0</formula>
    </cfRule>
    <cfRule type="expression" dxfId="2322" priority="10">
      <formula>H89&lt;0</formula>
    </cfRule>
  </conditionalFormatting>
  <conditionalFormatting sqref="J25:J28">
    <cfRule type="expression" dxfId="2321" priority="7">
      <formula>J25&gt;0</formula>
    </cfRule>
    <cfRule type="expression" dxfId="2320" priority="8">
      <formula>J25&lt;0</formula>
    </cfRule>
  </conditionalFormatting>
  <conditionalFormatting sqref="K25">
    <cfRule type="expression" dxfId="2319" priority="5">
      <formula>K25&gt;0</formula>
    </cfRule>
    <cfRule type="expression" dxfId="2318" priority="6">
      <formula>K25&lt;0</formula>
    </cfRule>
  </conditionalFormatting>
  <conditionalFormatting sqref="F25:F28">
    <cfRule type="expression" dxfId="2317" priority="3">
      <formula>F25&gt;0</formula>
    </cfRule>
    <cfRule type="expression" dxfId="2316" priority="4">
      <formula>F25&lt;0</formula>
    </cfRule>
  </conditionalFormatting>
  <conditionalFormatting sqref="H25:H28">
    <cfRule type="expression" dxfId="2315" priority="1">
      <formula>H25&gt;0</formula>
    </cfRule>
    <cfRule type="expression" dxfId="231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13" priority="37">
      <formula>F47&gt;0</formula>
    </cfRule>
    <cfRule type="expression" dxfId="2312" priority="38">
      <formula>F47&lt;0</formula>
    </cfRule>
  </conditionalFormatting>
  <conditionalFormatting sqref="Q7">
    <cfRule type="expression" dxfId="2311" priority="35">
      <formula>Q7&gt;0</formula>
    </cfRule>
    <cfRule type="expression" dxfId="2310" priority="36">
      <formula>Q7&lt;0</formula>
    </cfRule>
  </conditionalFormatting>
  <conditionalFormatting sqref="Q8">
    <cfRule type="expression" dxfId="2309" priority="33">
      <formula>Q8&gt;0</formula>
    </cfRule>
    <cfRule type="expression" dxfId="2308" priority="34">
      <formula>Q8&lt;0</formula>
    </cfRule>
  </conditionalFormatting>
  <conditionalFormatting sqref="F30:F46">
    <cfRule type="expression" dxfId="2307" priority="31">
      <formula>F30&gt;0</formula>
    </cfRule>
    <cfRule type="expression" dxfId="2306" priority="32">
      <formula>F30&lt;0</formula>
    </cfRule>
  </conditionalFormatting>
  <conditionalFormatting sqref="H30:H46">
    <cfRule type="expression" dxfId="2305" priority="29">
      <formula>H30&gt;0</formula>
    </cfRule>
    <cfRule type="expression" dxfId="2304" priority="30">
      <formula>H30&lt;0</formula>
    </cfRule>
  </conditionalFormatting>
  <conditionalFormatting sqref="Q10">
    <cfRule type="expression" dxfId="2303" priority="27">
      <formula>Q10&gt;0</formula>
    </cfRule>
    <cfRule type="expression" dxfId="2302" priority="28">
      <formula>Q10&lt;0</formula>
    </cfRule>
  </conditionalFormatting>
  <conditionalFormatting sqref="J25:J38">
    <cfRule type="expression" dxfId="2301" priority="25">
      <formula>J25&gt;0</formula>
    </cfRule>
    <cfRule type="expression" dxfId="2300" priority="26">
      <formula>J25&lt;0</formula>
    </cfRule>
  </conditionalFormatting>
  <conditionalFormatting sqref="K25:K38">
    <cfRule type="expression" dxfId="2299" priority="23">
      <formula>K25&gt;0</formula>
    </cfRule>
    <cfRule type="expression" dxfId="2298" priority="24">
      <formula>K25&lt;0</formula>
    </cfRule>
  </conditionalFormatting>
  <conditionalFormatting sqref="L25 L38">
    <cfRule type="expression" dxfId="2297" priority="21">
      <formula>L25&gt;0</formula>
    </cfRule>
    <cfRule type="expression" dxfId="2296" priority="22">
      <formula>L25&lt;0</formula>
    </cfRule>
  </conditionalFormatting>
  <conditionalFormatting sqref="F89:F110">
    <cfRule type="expression" dxfId="2295" priority="19">
      <formula>F89&gt;0</formula>
    </cfRule>
    <cfRule type="expression" dxfId="2294" priority="20">
      <formula>F89&lt;0</formula>
    </cfRule>
  </conditionalFormatting>
  <conditionalFormatting sqref="H89:H110">
    <cfRule type="expression" dxfId="2293" priority="17">
      <formula>H89&gt;0</formula>
    </cfRule>
    <cfRule type="expression" dxfId="2292" priority="18">
      <formula>H89&lt;0</formula>
    </cfRule>
  </conditionalFormatting>
  <conditionalFormatting sqref="J89:J102">
    <cfRule type="expression" dxfId="2291" priority="15">
      <formula>J89&gt;0</formula>
    </cfRule>
    <cfRule type="expression" dxfId="2290" priority="16">
      <formula>J89&lt;0</formula>
    </cfRule>
  </conditionalFormatting>
  <conditionalFormatting sqref="K89:K102">
    <cfRule type="expression" dxfId="2289" priority="13">
      <formula>K89&gt;0</formula>
    </cfRule>
    <cfRule type="expression" dxfId="2288" priority="14">
      <formula>K89&lt;0</formula>
    </cfRule>
  </conditionalFormatting>
  <conditionalFormatting sqref="L89:L102">
    <cfRule type="expression" dxfId="2287" priority="11">
      <formula>L89&gt;0</formula>
    </cfRule>
    <cfRule type="expression" dxfId="2286" priority="12">
      <formula>L89&lt;0</formula>
    </cfRule>
  </conditionalFormatting>
  <conditionalFormatting sqref="F29">
    <cfRule type="expression" dxfId="2285" priority="9">
      <formula>F29&gt;0</formula>
    </cfRule>
    <cfRule type="expression" dxfId="2284" priority="10">
      <formula>F29&lt;0</formula>
    </cfRule>
  </conditionalFormatting>
  <conditionalFormatting sqref="H29">
    <cfRule type="expression" dxfId="2283" priority="7">
      <formula>H29&gt;0</formula>
    </cfRule>
    <cfRule type="expression" dxfId="2282" priority="8">
      <formula>H29&lt;0</formula>
    </cfRule>
  </conditionalFormatting>
  <conditionalFormatting sqref="F28">
    <cfRule type="expression" dxfId="2281" priority="5">
      <formula>F28&gt;0</formula>
    </cfRule>
    <cfRule type="expression" dxfId="2280" priority="6">
      <formula>F28&lt;0</formula>
    </cfRule>
  </conditionalFormatting>
  <conditionalFormatting sqref="H28">
    <cfRule type="expression" dxfId="2279" priority="3">
      <formula>H28&gt;0</formula>
    </cfRule>
    <cfRule type="expression" dxfId="2278" priority="4">
      <formula>H28&lt;0</formula>
    </cfRule>
  </conditionalFormatting>
  <conditionalFormatting sqref="F25:F27 H25:H27">
    <cfRule type="expression" dxfId="2277" priority="1">
      <formula>F25&gt;0</formula>
    </cfRule>
    <cfRule type="expression" dxfId="227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100</v>
      </c>
      <c r="T2" s="1"/>
      <c r="U2" t="s">
        <v>855</v>
      </c>
    </row>
    <row r="3" spans="1:21" x14ac:dyDescent="0.25">
      <c r="A3" s="22" t="s">
        <v>71</v>
      </c>
      <c r="B3" s="395">
        <v>43888</v>
      </c>
      <c r="C3" s="4">
        <v>100</v>
      </c>
      <c r="D3" s="3">
        <v>28.25</v>
      </c>
      <c r="E3" s="3">
        <v>0</v>
      </c>
      <c r="F3" s="3">
        <f>C3*D3+E3</f>
        <v>2825</v>
      </c>
      <c r="G3" s="69"/>
      <c r="H3" s="158"/>
      <c r="I3" s="3"/>
      <c r="J3" s="3"/>
      <c r="K3" s="3"/>
      <c r="L3" s="69"/>
      <c r="M3" s="4"/>
      <c r="O3" s="11" t="s">
        <v>58</v>
      </c>
      <c r="Q3" s="174">
        <f>IF(Q2=0, Q4, (F18-K18-M18)/Q2)</f>
        <v>25.4041</v>
      </c>
      <c r="T3" s="1"/>
    </row>
    <row r="4" spans="1:21" x14ac:dyDescent="0.25">
      <c r="B4" s="69"/>
      <c r="C4" s="4"/>
      <c r="D4" s="3"/>
      <c r="E4" s="3"/>
      <c r="F4" s="3"/>
      <c r="G4" s="69"/>
      <c r="H4" s="158"/>
      <c r="I4" s="3"/>
      <c r="J4" s="3"/>
      <c r="K4" s="3"/>
      <c r="L4" s="69"/>
      <c r="M4" s="4"/>
      <c r="O4" s="11" t="s">
        <v>66</v>
      </c>
      <c r="Q4" s="53">
        <v>28.05</v>
      </c>
      <c r="R4" s="416">
        <v>-8.0000000000000002E-3</v>
      </c>
      <c r="T4" s="679"/>
      <c r="U4" s="30"/>
    </row>
    <row r="5" spans="1:21" x14ac:dyDescent="0.25">
      <c r="B5" s="69"/>
      <c r="C5" s="4"/>
      <c r="D5" s="3"/>
      <c r="E5" s="3"/>
      <c r="F5" s="3"/>
      <c r="G5" s="69"/>
      <c r="H5" s="158"/>
      <c r="I5" s="3"/>
      <c r="J5" s="3"/>
      <c r="K5" s="3"/>
      <c r="L5" s="69"/>
      <c r="M5" s="3"/>
      <c r="O5" s="11" t="s">
        <v>67</v>
      </c>
      <c r="Q5" s="3">
        <f>Q4*Q2</f>
        <v>2805</v>
      </c>
    </row>
    <row r="6" spans="1:21" x14ac:dyDescent="0.25">
      <c r="B6" s="69"/>
      <c r="C6" s="4"/>
      <c r="D6" s="3"/>
      <c r="E6" s="3"/>
      <c r="F6" s="3"/>
      <c r="G6" s="69"/>
      <c r="H6" s="158"/>
      <c r="I6" s="3"/>
      <c r="J6" s="3"/>
      <c r="K6" s="3"/>
      <c r="L6" s="69"/>
      <c r="M6" s="3"/>
      <c r="O6" s="11" t="s">
        <v>64</v>
      </c>
      <c r="Q6" s="2">
        <f>Q3*Q2</f>
        <v>2540.41</v>
      </c>
    </row>
    <row r="7" spans="1:21" x14ac:dyDescent="0.25">
      <c r="B7" s="4"/>
      <c r="C7" s="4"/>
      <c r="D7" s="3"/>
      <c r="E7" s="3"/>
      <c r="F7" s="3"/>
      <c r="G7" s="4"/>
      <c r="H7" s="158"/>
      <c r="I7" s="3"/>
      <c r="J7" s="3"/>
      <c r="K7" s="3"/>
      <c r="L7" s="69"/>
      <c r="M7" s="3"/>
      <c r="O7" s="11" t="s">
        <v>175</v>
      </c>
      <c r="Q7" s="2">
        <f>Q10+Q8</f>
        <v>1348.8499999999985</v>
      </c>
      <c r="R7" s="29">
        <v>43920</v>
      </c>
    </row>
    <row r="8" spans="1:21" x14ac:dyDescent="0.25">
      <c r="B8" s="69"/>
      <c r="C8" s="4"/>
      <c r="D8" s="3"/>
      <c r="E8" s="3"/>
      <c r="F8" s="3"/>
      <c r="G8" s="4"/>
      <c r="H8" s="158"/>
      <c r="I8" s="3"/>
      <c r="J8" s="3"/>
      <c r="K8" s="3"/>
      <c r="L8" s="4"/>
      <c r="M8" s="4"/>
      <c r="O8" s="11" t="s">
        <v>177</v>
      </c>
      <c r="P8" s="33"/>
      <c r="Q8" s="2">
        <f>K18+M18-F18+Q2*Q4</f>
        <v>264.59000000000015</v>
      </c>
    </row>
    <row r="9" spans="1:21" x14ac:dyDescent="0.25">
      <c r="B9" s="4"/>
      <c r="C9" s="4"/>
      <c r="D9" s="3"/>
      <c r="E9" s="3"/>
      <c r="F9" s="3"/>
      <c r="G9" s="4"/>
      <c r="H9" s="158"/>
      <c r="I9" s="3"/>
      <c r="J9" s="3"/>
      <c r="K9" s="3"/>
      <c r="L9" s="4"/>
      <c r="M9" s="4"/>
      <c r="O9" s="11" t="s">
        <v>202</v>
      </c>
      <c r="Q9" s="131">
        <f>IF(Q2=0, 0, Q8/Q6)</f>
        <v>0.10415247932420364</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9.4117647058823528E-2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30.855000000000004</v>
      </c>
    </row>
    <row r="18" spans="1:16" x14ac:dyDescent="0.25">
      <c r="A18" s="31" t="s">
        <v>81</v>
      </c>
      <c r="B18" s="14"/>
      <c r="C18" s="14">
        <f>SUM(C2:C8)</f>
        <v>200</v>
      </c>
      <c r="D18" s="18"/>
      <c r="E18" s="18"/>
      <c r="F18" s="18">
        <f>SUM(F2:F8)</f>
        <v>5663</v>
      </c>
      <c r="G18" s="14"/>
      <c r="H18" s="68">
        <f>SUM(H2:H6)</f>
        <v>100</v>
      </c>
      <c r="I18" s="18"/>
      <c r="J18" s="18"/>
      <c r="K18" s="18">
        <f>SUM(K2:K6)</f>
        <v>3107.94</v>
      </c>
      <c r="L18" s="14"/>
      <c r="M18" s="18">
        <f>SUM(M2:M10)</f>
        <v>14.65</v>
      </c>
      <c r="O18" s="78">
        <v>1.0900000000000001</v>
      </c>
      <c r="P18" s="78">
        <f t="shared" ref="P18:P37" si="0">O18*$Q$4</f>
        <v>30.574500000000004</v>
      </c>
    </row>
    <row r="19" spans="1:16" ht="15.75" thickBot="1" x14ac:dyDescent="0.3">
      <c r="A19" s="273" t="s">
        <v>189</v>
      </c>
      <c r="B19" s="274"/>
      <c r="C19" s="275">
        <f>SumByColor($A$19,C2:C17)</f>
        <v>100</v>
      </c>
      <c r="D19" s="275"/>
      <c r="E19" s="275"/>
      <c r="F19" s="276">
        <f>SumByColor($A$19,F2:F17)</f>
        <v>5663</v>
      </c>
      <c r="G19" s="275"/>
      <c r="H19" s="275">
        <f>SumByColor($A$19,H2:H17)</f>
        <v>100</v>
      </c>
      <c r="I19" s="275"/>
      <c r="J19" s="275"/>
      <c r="K19" s="276">
        <f>SumByColor($A$19,K2:K17)</f>
        <v>3108</v>
      </c>
      <c r="L19" s="275"/>
      <c r="M19" s="276">
        <f>SumByColor($A$19,M2:M17)</f>
        <v>15</v>
      </c>
      <c r="O19" s="78">
        <v>1.08</v>
      </c>
      <c r="P19" s="78">
        <f t="shared" si="0"/>
        <v>30.294000000000004</v>
      </c>
    </row>
    <row r="20" spans="1:16" x14ac:dyDescent="0.25">
      <c r="O20" s="78">
        <v>1.07</v>
      </c>
      <c r="P20" s="78">
        <f t="shared" si="0"/>
        <v>30.013500000000004</v>
      </c>
    </row>
    <row r="21" spans="1:16" x14ac:dyDescent="0.25">
      <c r="O21" s="78">
        <v>1.06</v>
      </c>
      <c r="P21" s="78">
        <f t="shared" si="0"/>
        <v>29.733000000000001</v>
      </c>
    </row>
    <row r="22" spans="1:16" x14ac:dyDescent="0.25">
      <c r="O22" s="78">
        <v>1.05</v>
      </c>
      <c r="P22" s="78">
        <f t="shared" si="0"/>
        <v>29.452500000000001</v>
      </c>
    </row>
    <row r="23" spans="1:16" x14ac:dyDescent="0.25">
      <c r="O23" s="78">
        <v>1.04</v>
      </c>
      <c r="P23" s="78">
        <f t="shared" si="0"/>
        <v>29.172000000000001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28.891500000000001</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28.611000000000001</v>
      </c>
    </row>
    <row r="26" spans="1:16" x14ac:dyDescent="0.25">
      <c r="B26" s="161">
        <v>43719</v>
      </c>
      <c r="C26" s="10">
        <v>0</v>
      </c>
      <c r="D26" s="39">
        <v>28.23</v>
      </c>
      <c r="E26" s="39">
        <v>31.44</v>
      </c>
      <c r="F26" s="39"/>
      <c r="G26" s="39"/>
      <c r="H26" s="175"/>
      <c r="I26" s="39"/>
      <c r="J26" s="759">
        <v>1368.85</v>
      </c>
      <c r="K26" s="39"/>
      <c r="L26" s="39"/>
      <c r="O26" s="78">
        <v>1.01</v>
      </c>
      <c r="P26" s="78">
        <f t="shared" si="0"/>
        <v>28.330500000000001</v>
      </c>
    </row>
    <row r="27" spans="1:16" x14ac:dyDescent="0.25">
      <c r="B27" s="161">
        <v>43888</v>
      </c>
      <c r="C27" s="10">
        <v>100</v>
      </c>
      <c r="D27" s="39">
        <v>25.4041</v>
      </c>
      <c r="E27" s="39">
        <v>28.05</v>
      </c>
      <c r="F27" s="39">
        <f>C27*(E27-D27)</f>
        <v>264.59000000000009</v>
      </c>
      <c r="G27" s="39">
        <f>D27*C27</f>
        <v>2540.41</v>
      </c>
      <c r="H27" s="175">
        <f>(E27-D27)/D27</f>
        <v>0.10415247932420361</v>
      </c>
      <c r="I27" s="39"/>
      <c r="J27" s="98">
        <f>F27+$M$66</f>
        <v>1348.8499999999985</v>
      </c>
      <c r="K27" s="39"/>
      <c r="L27" s="39"/>
      <c r="O27" s="78">
        <v>1</v>
      </c>
      <c r="P27" s="78">
        <f t="shared" si="0"/>
        <v>28.05</v>
      </c>
    </row>
    <row r="28" spans="1:16" x14ac:dyDescent="0.25">
      <c r="B28" s="161"/>
      <c r="C28" s="10"/>
      <c r="D28" s="39"/>
      <c r="E28" s="39"/>
      <c r="F28" s="39"/>
      <c r="G28" s="39"/>
      <c r="H28" s="175"/>
      <c r="I28" s="39"/>
      <c r="J28" s="39"/>
      <c r="K28" s="39"/>
      <c r="L28" s="39"/>
      <c r="O28" s="78">
        <v>0.99</v>
      </c>
      <c r="P28" s="78">
        <f t="shared" si="0"/>
        <v>27.769500000000001</v>
      </c>
    </row>
    <row r="29" spans="1:16" x14ac:dyDescent="0.25">
      <c r="B29" s="161"/>
      <c r="C29" s="10"/>
      <c r="D29" s="39"/>
      <c r="E29" s="39"/>
      <c r="F29" s="39"/>
      <c r="G29" s="39"/>
      <c r="H29" s="175"/>
      <c r="I29" s="39"/>
      <c r="J29" s="39"/>
      <c r="K29" s="39"/>
      <c r="L29" s="39"/>
      <c r="O29" s="78">
        <v>0.98</v>
      </c>
      <c r="P29" s="78">
        <f t="shared" si="0"/>
        <v>27.489000000000001</v>
      </c>
    </row>
    <row r="30" spans="1:16" x14ac:dyDescent="0.25">
      <c r="B30" s="161"/>
      <c r="C30" s="10"/>
      <c r="D30" s="39"/>
      <c r="E30" s="39"/>
      <c r="F30" s="39"/>
      <c r="G30" s="39"/>
      <c r="H30" s="175"/>
      <c r="I30" s="39"/>
      <c r="J30" s="39"/>
      <c r="K30" s="39"/>
      <c r="L30" s="39"/>
      <c r="O30" s="78">
        <v>0.97</v>
      </c>
      <c r="P30" s="78">
        <f t="shared" si="0"/>
        <v>27.208500000000001</v>
      </c>
    </row>
    <row r="31" spans="1:16" x14ac:dyDescent="0.25">
      <c r="B31" s="161"/>
      <c r="C31" s="10"/>
      <c r="D31" s="39"/>
      <c r="E31" s="39"/>
      <c r="F31" s="39"/>
      <c r="G31" s="39"/>
      <c r="H31" s="175"/>
      <c r="I31" s="39"/>
      <c r="J31" s="39"/>
      <c r="K31" s="39"/>
      <c r="L31" s="39"/>
      <c r="O31" s="78">
        <v>0.96</v>
      </c>
      <c r="P31" s="78">
        <f t="shared" si="0"/>
        <v>26.928000000000001</v>
      </c>
    </row>
    <row r="32" spans="1:16" x14ac:dyDescent="0.25">
      <c r="B32" s="161"/>
      <c r="C32" s="10"/>
      <c r="D32" s="39"/>
      <c r="E32" s="39"/>
      <c r="F32" s="39"/>
      <c r="G32" s="39"/>
      <c r="H32" s="175"/>
      <c r="I32" s="39"/>
      <c r="J32" s="39"/>
      <c r="K32" s="39"/>
      <c r="L32" s="39"/>
      <c r="O32" s="78">
        <v>0.95</v>
      </c>
      <c r="P32" s="78">
        <f t="shared" si="0"/>
        <v>26.647500000000001</v>
      </c>
    </row>
    <row r="33" spans="2:17" x14ac:dyDescent="0.25">
      <c r="B33" s="161"/>
      <c r="C33" s="10"/>
      <c r="D33" s="39"/>
      <c r="E33" s="39"/>
      <c r="F33" s="39"/>
      <c r="G33" s="39"/>
      <c r="H33" s="175"/>
      <c r="I33" s="39"/>
      <c r="J33" s="39"/>
      <c r="K33" s="39"/>
      <c r="L33" s="39"/>
      <c r="O33" s="78">
        <v>0.94</v>
      </c>
      <c r="P33" s="78">
        <f t="shared" si="0"/>
        <v>26.367000000000001</v>
      </c>
    </row>
    <row r="34" spans="2:17" x14ac:dyDescent="0.25">
      <c r="B34" s="161"/>
      <c r="C34" s="10"/>
      <c r="D34" s="39"/>
      <c r="E34" s="39"/>
      <c r="F34" s="39"/>
      <c r="G34" s="39"/>
      <c r="H34" s="175"/>
      <c r="I34" s="39"/>
      <c r="J34" s="39"/>
      <c r="K34" s="39"/>
      <c r="L34" s="39"/>
      <c r="O34" s="78">
        <v>0.93</v>
      </c>
      <c r="P34" s="78">
        <f t="shared" si="0"/>
        <v>26.086500000000001</v>
      </c>
    </row>
    <row r="35" spans="2:17" x14ac:dyDescent="0.25">
      <c r="B35" s="161"/>
      <c r="C35" s="10"/>
      <c r="D35" s="39"/>
      <c r="E35" s="39"/>
      <c r="F35" s="39"/>
      <c r="G35" s="39"/>
      <c r="H35" s="175"/>
      <c r="I35" s="39"/>
      <c r="J35" s="39"/>
      <c r="K35" s="39"/>
      <c r="L35" s="39"/>
      <c r="O35" s="78">
        <v>0.92</v>
      </c>
      <c r="P35" s="78">
        <f t="shared" si="0"/>
        <v>25.806000000000001</v>
      </c>
    </row>
    <row r="36" spans="2:17" x14ac:dyDescent="0.25">
      <c r="B36" s="161"/>
      <c r="C36" s="10"/>
      <c r="D36" s="39"/>
      <c r="E36" s="39"/>
      <c r="F36" s="39"/>
      <c r="G36" s="39"/>
      <c r="H36" s="175"/>
      <c r="I36" s="39"/>
      <c r="J36" s="39"/>
      <c r="K36" s="39"/>
      <c r="L36" s="39"/>
      <c r="O36" s="78">
        <v>0.91</v>
      </c>
      <c r="P36" s="78">
        <f t="shared" si="0"/>
        <v>25.525500000000001</v>
      </c>
    </row>
    <row r="37" spans="2:17" x14ac:dyDescent="0.25">
      <c r="B37" s="161"/>
      <c r="C37" s="10"/>
      <c r="D37" s="39"/>
      <c r="E37" s="39"/>
      <c r="F37" s="39"/>
      <c r="G37" s="39"/>
      <c r="H37" s="175"/>
      <c r="I37" s="39"/>
      <c r="J37" s="39"/>
      <c r="K37" s="39"/>
      <c r="L37" s="39"/>
      <c r="O37" s="78">
        <v>0.9</v>
      </c>
      <c r="P37" s="78">
        <f t="shared" si="0"/>
        <v>25.245000000000001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F47:F63 H47:H63 F25 H25 J25">
    <cfRule type="expression" dxfId="2275" priority="75">
      <formula>F25&gt;0</formula>
    </cfRule>
    <cfRule type="expression" dxfId="2274" priority="76">
      <formula>F25&lt;0</formula>
    </cfRule>
  </conditionalFormatting>
  <conditionalFormatting sqref="Q7">
    <cfRule type="expression" dxfId="2273" priority="73">
      <formula>Q7&gt;0</formula>
    </cfRule>
    <cfRule type="expression" dxfId="2272" priority="74">
      <formula>Q7&lt;0</formula>
    </cfRule>
  </conditionalFormatting>
  <conditionalFormatting sqref="Q8">
    <cfRule type="expression" dxfId="2271" priority="71">
      <formula>Q8&gt;0</formula>
    </cfRule>
    <cfRule type="expression" dxfId="2270" priority="72">
      <formula>Q8&lt;0</formula>
    </cfRule>
  </conditionalFormatting>
  <conditionalFormatting sqref="Q10">
    <cfRule type="expression" dxfId="2269" priority="65">
      <formula>Q10&gt;0</formula>
    </cfRule>
    <cfRule type="expression" dxfId="2268" priority="66">
      <formula>Q10&lt;0</formula>
    </cfRule>
  </conditionalFormatting>
  <conditionalFormatting sqref="J26 J28:J46">
    <cfRule type="expression" dxfId="2267" priority="63">
      <formula>J26&gt;0</formula>
    </cfRule>
    <cfRule type="expression" dxfId="2266" priority="64">
      <formula>J26&lt;0</formula>
    </cfRule>
  </conditionalFormatting>
  <conditionalFormatting sqref="K25:K46">
    <cfRule type="expression" dxfId="2265" priority="61">
      <formula>K25&gt;0</formula>
    </cfRule>
    <cfRule type="expression" dxfId="2264" priority="62">
      <formula>K25&lt;0</formula>
    </cfRule>
  </conditionalFormatting>
  <conditionalFormatting sqref="L25:L46">
    <cfRule type="expression" dxfId="2263" priority="59">
      <formula>L25&gt;0</formula>
    </cfRule>
    <cfRule type="expression" dxfId="2262" priority="60">
      <formula>L25&lt;0</formula>
    </cfRule>
  </conditionalFormatting>
  <conditionalFormatting sqref="F107:F110">
    <cfRule type="expression" dxfId="2261" priority="57">
      <formula>F107&gt;0</formula>
    </cfRule>
    <cfRule type="expression" dxfId="2260" priority="58">
      <formula>F107&lt;0</formula>
    </cfRule>
  </conditionalFormatting>
  <conditionalFormatting sqref="H107:H110">
    <cfRule type="expression" dxfId="2259" priority="55">
      <formula>H107&gt;0</formula>
    </cfRule>
    <cfRule type="expression" dxfId="2258" priority="56">
      <formula>H107&lt;0</formula>
    </cfRule>
  </conditionalFormatting>
  <conditionalFormatting sqref="J89:J105">
    <cfRule type="expression" dxfId="2257" priority="25">
      <formula>J89&gt;0</formula>
    </cfRule>
    <cfRule type="expression" dxfId="2256" priority="26">
      <formula>J89&lt;0</formula>
    </cfRule>
  </conditionalFormatting>
  <conditionalFormatting sqref="K89:K102">
    <cfRule type="expression" dxfId="2255" priority="23">
      <formula>K89&gt;0</formula>
    </cfRule>
    <cfRule type="expression" dxfId="2254" priority="24">
      <formula>K89&lt;0</formula>
    </cfRule>
  </conditionalFormatting>
  <conditionalFormatting sqref="L89:L102">
    <cfRule type="expression" dxfId="2253" priority="21">
      <formula>L89&gt;0</formula>
    </cfRule>
    <cfRule type="expression" dxfId="2252" priority="22">
      <formula>L89&lt;0</formula>
    </cfRule>
  </conditionalFormatting>
  <conditionalFormatting sqref="F26 F28:F46">
    <cfRule type="expression" dxfId="2251" priority="47">
      <formula>F26&gt;0</formula>
    </cfRule>
    <cfRule type="expression" dxfId="2250" priority="48">
      <formula>F26&lt;0</formula>
    </cfRule>
  </conditionalFormatting>
  <conditionalFormatting sqref="H26 H28:H46">
    <cfRule type="expression" dxfId="2249" priority="45">
      <formula>H26&gt;0</formula>
    </cfRule>
    <cfRule type="expression" dxfId="2248" priority="46">
      <formula>H26&lt;0</formula>
    </cfRule>
  </conditionalFormatting>
  <conditionalFormatting sqref="F96:F102 F105">
    <cfRule type="expression" dxfId="2247" priority="29">
      <formula>F96&gt;0</formula>
    </cfRule>
    <cfRule type="expression" dxfId="2246" priority="30">
      <formula>F96&lt;0</formula>
    </cfRule>
  </conditionalFormatting>
  <conditionalFormatting sqref="H96:H102 H105">
    <cfRule type="expression" dxfId="2245" priority="27">
      <formula>H96&gt;0</formula>
    </cfRule>
    <cfRule type="expression" dxfId="2244" priority="28">
      <formula>H96&lt;0</formula>
    </cfRule>
  </conditionalFormatting>
  <conditionalFormatting sqref="F89:F92">
    <cfRule type="expression" dxfId="2243" priority="19">
      <formula>F89&gt;0</formula>
    </cfRule>
    <cfRule type="expression" dxfId="2242" priority="20">
      <formula>F89&lt;0</formula>
    </cfRule>
  </conditionalFormatting>
  <conditionalFormatting sqref="H89:H92">
    <cfRule type="expression" dxfId="2241" priority="17">
      <formula>H89&gt;0</formula>
    </cfRule>
    <cfRule type="expression" dxfId="2240" priority="18">
      <formula>H89&lt;0</formula>
    </cfRule>
  </conditionalFormatting>
  <conditionalFormatting sqref="F93:F95">
    <cfRule type="expression" dxfId="2239" priority="15">
      <formula>F93&gt;0</formula>
    </cfRule>
    <cfRule type="expression" dxfId="2238" priority="16">
      <formula>F93&lt;0</formula>
    </cfRule>
  </conditionalFormatting>
  <conditionalFormatting sqref="H93:H95">
    <cfRule type="expression" dxfId="2237" priority="13">
      <formula>H93&gt;0</formula>
    </cfRule>
    <cfRule type="expression" dxfId="2236" priority="14">
      <formula>H93&lt;0</formula>
    </cfRule>
  </conditionalFormatting>
  <conditionalFormatting sqref="F103:F104">
    <cfRule type="expression" dxfId="2235" priority="11">
      <formula>F103&gt;0</formula>
    </cfRule>
    <cfRule type="expression" dxfId="2234" priority="12">
      <formula>F103&lt;0</formula>
    </cfRule>
  </conditionalFormatting>
  <conditionalFormatting sqref="H103:H104">
    <cfRule type="expression" dxfId="2233" priority="9">
      <formula>H103&gt;0</formula>
    </cfRule>
    <cfRule type="expression" dxfId="2232" priority="10">
      <formula>H103&lt;0</formula>
    </cfRule>
  </conditionalFormatting>
  <conditionalFormatting sqref="F106">
    <cfRule type="expression" dxfId="2231" priority="7">
      <formula>F106&gt;0</formula>
    </cfRule>
    <cfRule type="expression" dxfId="2230" priority="8">
      <formula>F106&lt;0</formula>
    </cfRule>
  </conditionalFormatting>
  <conditionalFormatting sqref="H106">
    <cfRule type="expression" dxfId="2229" priority="5">
      <formula>H106&gt;0</formula>
    </cfRule>
    <cfRule type="expression" dxfId="2228" priority="6">
      <formula>H106&lt;0</formula>
    </cfRule>
  </conditionalFormatting>
  <conditionalFormatting sqref="J106">
    <cfRule type="expression" dxfId="2227" priority="3">
      <formula>J106&gt;0</formula>
    </cfRule>
    <cfRule type="expression" dxfId="2226" priority="4">
      <formula>J106&lt;0</formula>
    </cfRule>
  </conditionalFormatting>
  <conditionalFormatting sqref="F27 H27 J27">
    <cfRule type="expression" dxfId="2225" priority="1">
      <formula>F27&gt;0</formula>
    </cfRule>
    <cfRule type="expression" dxfId="2224" priority="2">
      <formula>F27&lt;0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24.97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17479</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-15918.150000000009</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-15918.150000000009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-0.47663198805886142</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0.10012014417300762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8.8861209964412797</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7" t="s">
        <v>78</v>
      </c>
      <c r="P21" s="887"/>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27.467000000000002</v>
      </c>
    </row>
    <row r="23" spans="1:16" x14ac:dyDescent="0.25">
      <c r="O23" s="78">
        <v>1.0900000000000001</v>
      </c>
      <c r="P23" s="78">
        <f t="shared" ref="P23:P42" si="2">O23*$Q$4</f>
        <v>27.217300000000002</v>
      </c>
    </row>
    <row r="24" spans="1:16" x14ac:dyDescent="0.25">
      <c r="O24" s="78">
        <v>1.08</v>
      </c>
      <c r="P24" s="78">
        <f t="shared" si="2"/>
        <v>26.967600000000001</v>
      </c>
    </row>
    <row r="25" spans="1:16" x14ac:dyDescent="0.25">
      <c r="O25" s="78">
        <v>1.07</v>
      </c>
      <c r="P25" s="78">
        <f t="shared" si="2"/>
        <v>26.7179</v>
      </c>
    </row>
    <row r="26" spans="1:16" x14ac:dyDescent="0.25">
      <c r="O26" s="78">
        <v>1.06</v>
      </c>
      <c r="P26" s="78">
        <f t="shared" si="2"/>
        <v>26.4682</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26.218499999999999</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25.968799999999998</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25.719100000000001</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25.4694</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25.2197</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24.97</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24.720299999999998</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24.470599999999997</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24.220899999999997</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23.9712</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23.721499999999999</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23.471799999999998</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23.222100000000001</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22.9724</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22.7227</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22.472999999999999</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23" priority="65">
      <formula>F28&gt;0</formula>
    </cfRule>
    <cfRule type="expression" dxfId="2222" priority="66">
      <formula>F28&lt;0</formula>
    </cfRule>
  </conditionalFormatting>
  <conditionalFormatting sqref="Q7">
    <cfRule type="expression" dxfId="2221" priority="63">
      <formula>Q7&gt;0</formula>
    </cfRule>
    <cfRule type="expression" dxfId="2220" priority="64">
      <formula>Q7&lt;0</formula>
    </cfRule>
  </conditionalFormatting>
  <conditionalFormatting sqref="Q8">
    <cfRule type="expression" dxfId="2219" priority="61">
      <formula>Q8&gt;0</formula>
    </cfRule>
    <cfRule type="expression" dxfId="2218" priority="62">
      <formula>Q8&lt;0</formula>
    </cfRule>
  </conditionalFormatting>
  <conditionalFormatting sqref="Q10">
    <cfRule type="expression" dxfId="2217" priority="55">
      <formula>Q10&gt;0</formula>
    </cfRule>
    <cfRule type="expression" dxfId="2216" priority="56">
      <formula>Q10&lt;0</formula>
    </cfRule>
  </conditionalFormatting>
  <conditionalFormatting sqref="L28:L35">
    <cfRule type="expression" dxfId="2215" priority="49">
      <formula>L28&gt;0</formula>
    </cfRule>
    <cfRule type="expression" dxfId="2214" priority="50">
      <formula>L28&lt;0</formula>
    </cfRule>
  </conditionalFormatting>
  <conditionalFormatting sqref="F122:F143">
    <cfRule type="expression" dxfId="2213" priority="47">
      <formula>F122&gt;0</formula>
    </cfRule>
    <cfRule type="expression" dxfId="2212" priority="48">
      <formula>F122&lt;0</formula>
    </cfRule>
  </conditionalFormatting>
  <conditionalFormatting sqref="H122:H143">
    <cfRule type="expression" dxfId="2211" priority="45">
      <formula>H122&gt;0</formula>
    </cfRule>
    <cfRule type="expression" dxfId="2210" priority="46">
      <formula>H122&lt;0</formula>
    </cfRule>
  </conditionalFormatting>
  <conditionalFormatting sqref="J122:J135">
    <cfRule type="expression" dxfId="2209" priority="43">
      <formula>J122&gt;0</formula>
    </cfRule>
    <cfRule type="expression" dxfId="2208" priority="44">
      <formula>J122&lt;0</formula>
    </cfRule>
  </conditionalFormatting>
  <conditionalFormatting sqref="K122:K135">
    <cfRule type="expression" dxfId="2207" priority="41">
      <formula>K122&gt;0</formula>
    </cfRule>
    <cfRule type="expression" dxfId="2206" priority="42">
      <formula>K122&lt;0</formula>
    </cfRule>
  </conditionalFormatting>
  <conditionalFormatting sqref="L122:L135">
    <cfRule type="expression" dxfId="2205" priority="39">
      <formula>L122&gt;0</formula>
    </cfRule>
    <cfRule type="expression" dxfId="2204" priority="40">
      <formula>L122&lt;0</formula>
    </cfRule>
  </conditionalFormatting>
  <conditionalFormatting sqref="F28:F32">
    <cfRule type="expression" dxfId="2203" priority="37">
      <formula>F28&gt;0</formula>
    </cfRule>
    <cfRule type="expression" dxfId="2202" priority="38">
      <formula>F28&lt;0</formula>
    </cfRule>
  </conditionalFormatting>
  <conditionalFormatting sqref="H28:H32">
    <cfRule type="expression" dxfId="2201" priority="35">
      <formula>H28&gt;0</formula>
    </cfRule>
    <cfRule type="expression" dxfId="2200" priority="36">
      <formula>H28&lt;0</formula>
    </cfRule>
  </conditionalFormatting>
  <conditionalFormatting sqref="F38:F41">
    <cfRule type="expression" dxfId="2199" priority="33">
      <formula>F38&gt;0</formula>
    </cfRule>
    <cfRule type="expression" dxfId="2198" priority="34">
      <formula>F38&lt;0</formula>
    </cfRule>
  </conditionalFormatting>
  <conditionalFormatting sqref="H38:H41">
    <cfRule type="expression" dxfId="2197" priority="31">
      <formula>H38&gt;0</formula>
    </cfRule>
    <cfRule type="expression" dxfId="2196" priority="32">
      <formula>H38&lt;0</formula>
    </cfRule>
  </conditionalFormatting>
  <conditionalFormatting sqref="H64:H67 F64:F67">
    <cfRule type="expression" dxfId="2195" priority="29">
      <formula>F64&gt;0</formula>
    </cfRule>
    <cfRule type="expression" dxfId="2194" priority="30">
      <formula>F64&lt;0</formula>
    </cfRule>
  </conditionalFormatting>
  <conditionalFormatting sqref="H73 F73">
    <cfRule type="expression" dxfId="2193" priority="27">
      <formula>F73&gt;0</formula>
    </cfRule>
    <cfRule type="expression" dxfId="2192" priority="28">
      <formula>F73&lt;0</formula>
    </cfRule>
  </conditionalFormatting>
  <conditionalFormatting sqref="H70:H72 F70:F72">
    <cfRule type="expression" dxfId="2191" priority="25">
      <formula>F70&gt;0</formula>
    </cfRule>
    <cfRule type="expression" dxfId="2190" priority="26">
      <formula>F70&lt;0</formula>
    </cfRule>
  </conditionalFormatting>
  <conditionalFormatting sqref="H68:H69 F68:F69">
    <cfRule type="expression" dxfId="2189" priority="23">
      <formula>F68&gt;0</formula>
    </cfRule>
    <cfRule type="expression" dxfId="2188" priority="24">
      <formula>F68&lt;0</formula>
    </cfRule>
  </conditionalFormatting>
  <conditionalFormatting sqref="F77:F79 H77:H79">
    <cfRule type="expression" dxfId="2187" priority="19">
      <formula>F77&gt;0</formula>
    </cfRule>
    <cfRule type="expression" dxfId="2186" priority="20">
      <formula>F77&lt;0</formula>
    </cfRule>
  </conditionalFormatting>
  <conditionalFormatting sqref="F94 H94">
    <cfRule type="expression" dxfId="2185" priority="17">
      <formula>F94&gt;0</formula>
    </cfRule>
    <cfRule type="expression" dxfId="2184" priority="18">
      <formula>F94&lt;0</formula>
    </cfRule>
  </conditionalFormatting>
  <conditionalFormatting sqref="F82:F84 H82:H84">
    <cfRule type="expression" dxfId="2183" priority="15">
      <formula>F82&gt;0</formula>
    </cfRule>
    <cfRule type="expression" dxfId="2182" priority="16">
      <formula>F82&lt;0</formula>
    </cfRule>
  </conditionalFormatting>
  <conditionalFormatting sqref="F80:F81 H80:H81">
    <cfRule type="expression" dxfId="2181" priority="13">
      <formula>F80&gt;0</formula>
    </cfRule>
    <cfRule type="expression" dxfId="2180" priority="14">
      <formula>F80&lt;0</formula>
    </cfRule>
  </conditionalFormatting>
  <conditionalFormatting sqref="F86:F88 H86:H88">
    <cfRule type="expression" dxfId="2179" priority="11">
      <formula>F86&gt;0</formula>
    </cfRule>
    <cfRule type="expression" dxfId="2178" priority="12">
      <formula>F86&lt;0</formula>
    </cfRule>
  </conditionalFormatting>
  <conditionalFormatting sqref="F85 H85">
    <cfRule type="expression" dxfId="2177" priority="9">
      <formula>F85&gt;0</formula>
    </cfRule>
    <cfRule type="expression" dxfId="2176" priority="10">
      <formula>F85&lt;0</formula>
    </cfRule>
  </conditionalFormatting>
  <conditionalFormatting sqref="F89:F90 H89:H90">
    <cfRule type="expression" dxfId="2175" priority="7">
      <formula>F89&gt;0</formula>
    </cfRule>
    <cfRule type="expression" dxfId="2174" priority="8">
      <formula>F89&lt;0</formula>
    </cfRule>
  </conditionalFormatting>
  <conditionalFormatting sqref="F92:F93 H92:H93">
    <cfRule type="expression" dxfId="2173" priority="3">
      <formula>F92&gt;0</formula>
    </cfRule>
    <cfRule type="expression" dxfId="2172" priority="4">
      <formula>F92&lt;0</formula>
    </cfRule>
  </conditionalFormatting>
  <conditionalFormatting sqref="F91 H91">
    <cfRule type="expression" dxfId="2171" priority="1">
      <formula>F91&gt;0</formula>
    </cfRule>
    <cfRule type="expression" dxfId="2170"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9"/>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9"/>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9"/>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7" t="s">
        <v>78</v>
      </c>
      <c r="P22" s="887"/>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0" t="s">
        <v>1236</v>
      </c>
      <c r="B319" s="533">
        <v>43377</v>
      </c>
      <c r="C319" s="291">
        <v>100</v>
      </c>
      <c r="D319" s="296">
        <v>28.88</v>
      </c>
      <c r="E319" s="292">
        <v>0</v>
      </c>
      <c r="F319" s="292">
        <f t="shared" si="40"/>
        <v>2888</v>
      </c>
      <c r="G319" s="533"/>
      <c r="H319" s="291"/>
      <c r="I319" s="292"/>
      <c r="J319" s="292"/>
      <c r="K319" s="292"/>
      <c r="L319" s="291"/>
      <c r="M319" s="291"/>
    </row>
    <row r="320" spans="1:13" x14ac:dyDescent="0.25">
      <c r="A320" s="890"/>
      <c r="B320" s="533">
        <v>43382</v>
      </c>
      <c r="C320" s="291">
        <v>100</v>
      </c>
      <c r="D320" s="292">
        <v>27.72</v>
      </c>
      <c r="E320" s="292">
        <v>0</v>
      </c>
      <c r="F320" s="292">
        <f t="shared" si="40"/>
        <v>2772</v>
      </c>
      <c r="G320" s="533"/>
      <c r="H320" s="291"/>
      <c r="I320" s="292"/>
      <c r="J320" s="292"/>
      <c r="K320" s="292"/>
      <c r="L320" s="291"/>
      <c r="M320" s="291"/>
    </row>
    <row r="321" spans="1:13" x14ac:dyDescent="0.25">
      <c r="A321" s="890"/>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69" priority="129">
      <formula>F99&gt;0</formula>
    </cfRule>
    <cfRule type="expression" dxfId="2168" priority="130">
      <formula>F99&lt;0</formula>
    </cfRule>
  </conditionalFormatting>
  <conditionalFormatting sqref="F156:F169 F172:F216 F219:F220">
    <cfRule type="expression" dxfId="2167" priority="125">
      <formula>F156&gt;0</formula>
    </cfRule>
    <cfRule type="expression" dxfId="2166" priority="126">
      <formula>F156&lt;0</formula>
    </cfRule>
  </conditionalFormatting>
  <conditionalFormatting sqref="F156:F169 F172:F216 F219:F220">
    <cfRule type="expression" dxfId="2165" priority="127">
      <formula>F156&gt;0</formula>
    </cfRule>
    <cfRule type="expression" dxfId="2164" priority="128">
      <formula>F156&lt;0</formula>
    </cfRule>
  </conditionalFormatting>
  <conditionalFormatting sqref="H151:H169 H172:H216 H219:H220">
    <cfRule type="expression" dxfId="2163" priority="123">
      <formula>H151&gt;0</formula>
    </cfRule>
    <cfRule type="expression" dxfId="2162" priority="124">
      <formula>H151&lt;0</formula>
    </cfRule>
  </conditionalFormatting>
  <conditionalFormatting sqref="F147:F150">
    <cfRule type="expression" dxfId="2161" priority="117">
      <formula>F147&gt;0</formula>
    </cfRule>
    <cfRule type="expression" dxfId="2160" priority="118">
      <formula>F147&lt;0</formula>
    </cfRule>
  </conditionalFormatting>
  <conditionalFormatting sqref="H147:H150">
    <cfRule type="expression" dxfId="2159" priority="115">
      <formula>H147&gt;0</formula>
    </cfRule>
    <cfRule type="expression" dxfId="2158" priority="116">
      <formula>H147&lt;0</formula>
    </cfRule>
  </conditionalFormatting>
  <conditionalFormatting sqref="Q8">
    <cfRule type="expression" dxfId="2157" priority="111">
      <formula>Q8&gt;0</formula>
    </cfRule>
    <cfRule type="expression" dxfId="2156" priority="112">
      <formula>Q8&lt;0</formula>
    </cfRule>
  </conditionalFormatting>
  <conditionalFormatting sqref="Q7">
    <cfRule type="expression" dxfId="2155" priority="113">
      <formula>Q7&gt;0</formula>
    </cfRule>
    <cfRule type="expression" dxfId="2154" priority="114">
      <formula>Q7&lt;0</formula>
    </cfRule>
  </conditionalFormatting>
  <conditionalFormatting sqref="F170">
    <cfRule type="expression" dxfId="2153" priority="107">
      <formula>F170&gt;0</formula>
    </cfRule>
    <cfRule type="expression" dxfId="2152" priority="108">
      <formula>F170&lt;0</formula>
    </cfRule>
  </conditionalFormatting>
  <conditionalFormatting sqref="F170">
    <cfRule type="expression" dxfId="2151" priority="109">
      <formula>F170&gt;0</formula>
    </cfRule>
    <cfRule type="expression" dxfId="2150" priority="110">
      <formula>F170&lt;0</formula>
    </cfRule>
  </conditionalFormatting>
  <conditionalFormatting sqref="H170">
    <cfRule type="expression" dxfId="2149" priority="105">
      <formula>H170&gt;0</formula>
    </cfRule>
    <cfRule type="expression" dxfId="2148" priority="106">
      <formula>H170&lt;0</formula>
    </cfRule>
  </conditionalFormatting>
  <conditionalFormatting sqref="F171">
    <cfRule type="expression" dxfId="2147" priority="101">
      <formula>F171&gt;0</formula>
    </cfRule>
    <cfRule type="expression" dxfId="2146" priority="102">
      <formula>F171&lt;0</formula>
    </cfRule>
  </conditionalFormatting>
  <conditionalFormatting sqref="F171">
    <cfRule type="expression" dxfId="2145" priority="103">
      <formula>F171&gt;0</formula>
    </cfRule>
    <cfRule type="expression" dxfId="2144" priority="104">
      <formula>F171&lt;0</formula>
    </cfRule>
  </conditionalFormatting>
  <conditionalFormatting sqref="H171">
    <cfRule type="expression" dxfId="2143" priority="99">
      <formula>H171&gt;0</formula>
    </cfRule>
    <cfRule type="expression" dxfId="2142" priority="100">
      <formula>H171&lt;0</formula>
    </cfRule>
  </conditionalFormatting>
  <conditionalFormatting sqref="F217:F218">
    <cfRule type="expression" dxfId="2141" priority="95">
      <formula>F217&gt;0</formula>
    </cfRule>
    <cfRule type="expression" dxfId="2140" priority="96">
      <formula>F217&lt;0</formula>
    </cfRule>
  </conditionalFormatting>
  <conditionalFormatting sqref="F217:F218">
    <cfRule type="expression" dxfId="2139" priority="97">
      <formula>F217&gt;0</formula>
    </cfRule>
    <cfRule type="expression" dxfId="2138" priority="98">
      <formula>F217&lt;0</formula>
    </cfRule>
  </conditionalFormatting>
  <conditionalFormatting sqref="H217:H218">
    <cfRule type="expression" dxfId="2137" priority="93">
      <formula>H217&gt;0</formula>
    </cfRule>
    <cfRule type="expression" dxfId="2136" priority="94">
      <formula>H217&lt;0</formula>
    </cfRule>
  </conditionalFormatting>
  <conditionalFormatting sqref="F24:F39">
    <cfRule type="expression" dxfId="2135" priority="91">
      <formula>F24&gt;0</formula>
    </cfRule>
    <cfRule type="expression" dxfId="2134" priority="92">
      <formula>F24&lt;0</formula>
    </cfRule>
  </conditionalFormatting>
  <conditionalFormatting sqref="H24:H39">
    <cfRule type="expression" dxfId="2133" priority="89">
      <formula>H24&gt;0</formula>
    </cfRule>
    <cfRule type="expression" dxfId="2132" priority="90">
      <formula>H24&lt;0</formula>
    </cfRule>
  </conditionalFormatting>
  <conditionalFormatting sqref="Q10">
    <cfRule type="expression" dxfId="2131" priority="87">
      <formula>Q10&gt;0</formula>
    </cfRule>
    <cfRule type="expression" dxfId="2130" priority="88">
      <formula>Q10&lt;0</formula>
    </cfRule>
  </conditionalFormatting>
  <conditionalFormatting sqref="J34">
    <cfRule type="expression" dxfId="2129" priority="85">
      <formula>J34&gt;0</formula>
    </cfRule>
    <cfRule type="expression" dxfId="2128" priority="86">
      <formula>J34&lt;0</formula>
    </cfRule>
  </conditionalFormatting>
  <conditionalFormatting sqref="F41:F49">
    <cfRule type="expression" dxfId="2127" priority="79">
      <formula>F41&gt;0</formula>
    </cfRule>
    <cfRule type="expression" dxfId="2126" priority="80">
      <formula>F41&lt;0</formula>
    </cfRule>
  </conditionalFormatting>
  <conditionalFormatting sqref="H41:H49">
    <cfRule type="expression" dxfId="2125" priority="77">
      <formula>H41&gt;0</formula>
    </cfRule>
    <cfRule type="expression" dxfId="2124" priority="78">
      <formula>H41&lt;0</formula>
    </cfRule>
  </conditionalFormatting>
  <conditionalFormatting sqref="R4">
    <cfRule type="expression" dxfId="2123" priority="75">
      <formula>R4&gt;0</formula>
    </cfRule>
    <cfRule type="expression" dxfId="2122" priority="76">
      <formula>R4&lt;0</formula>
    </cfRule>
  </conditionalFormatting>
  <conditionalFormatting sqref="Q9">
    <cfRule type="expression" dxfId="2121" priority="73">
      <formula>Q9&gt;0</formula>
    </cfRule>
    <cfRule type="expression" dxfId="2120" priority="74">
      <formula>Q9&lt;0</formula>
    </cfRule>
  </conditionalFormatting>
  <conditionalFormatting sqref="F50:F73">
    <cfRule type="expression" dxfId="2119" priority="69">
      <formula>F50&gt;0</formula>
    </cfRule>
    <cfRule type="expression" dxfId="2118" priority="70">
      <formula>F50&lt;0</formula>
    </cfRule>
  </conditionalFormatting>
  <conditionalFormatting sqref="H50:H73">
    <cfRule type="expression" dxfId="2117" priority="67">
      <formula>H50&gt;0</formula>
    </cfRule>
    <cfRule type="expression" dxfId="211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15" priority="63">
      <formula>F74&gt;0</formula>
    </cfRule>
    <cfRule type="expression" dxfId="2114" priority="64">
      <formula>F74&lt;0</formula>
    </cfRule>
  </conditionalFormatting>
  <conditionalFormatting sqref="H74:H98">
    <cfRule type="expression" dxfId="2113" priority="61">
      <formula>H74&gt;0</formula>
    </cfRule>
    <cfRule type="expression" dxfId="2112" priority="62">
      <formula>H74&lt;0</formula>
    </cfRule>
  </conditionalFormatting>
  <conditionalFormatting sqref="H108:H109 F108:F109">
    <cfRule type="expression" dxfId="2111" priority="43">
      <formula>F108&gt;0</formula>
    </cfRule>
    <cfRule type="expression" dxfId="2110" priority="44">
      <formula>F108&lt;0</formula>
    </cfRule>
  </conditionalFormatting>
  <conditionalFormatting sqref="H103:H107 F103:F107">
    <cfRule type="expression" dxfId="2109" priority="41">
      <formula>F103&gt;0</formula>
    </cfRule>
    <cfRule type="expression" dxfId="2108" priority="42">
      <formula>F103&lt;0</formula>
    </cfRule>
  </conditionalFormatting>
  <conditionalFormatting sqref="F40">
    <cfRule type="expression" dxfId="2107" priority="39">
      <formula>F40&gt;0</formula>
    </cfRule>
    <cfRule type="expression" dxfId="2106" priority="40">
      <formula>F40&lt;0</formula>
    </cfRule>
  </conditionalFormatting>
  <conditionalFormatting sqref="H40">
    <cfRule type="expression" dxfId="2105" priority="37">
      <formula>H40&gt;0</formula>
    </cfRule>
    <cfRule type="expression" dxfId="2104" priority="38">
      <formula>H40&lt;0</formula>
    </cfRule>
  </conditionalFormatting>
  <conditionalFormatting sqref="F131:F133 H131:H133">
    <cfRule type="expression" dxfId="2103" priority="35">
      <formula>F131&gt;0</formula>
    </cfRule>
    <cfRule type="expression" dxfId="2102" priority="36">
      <formula>F131&lt;0</formula>
    </cfRule>
  </conditionalFormatting>
  <conditionalFormatting sqref="F120:F124 H120:H124">
    <cfRule type="expression" dxfId="2101" priority="31">
      <formula>F120&gt;0</formula>
    </cfRule>
    <cfRule type="expression" dxfId="2100" priority="32">
      <formula>F120&lt;0</formula>
    </cfRule>
  </conditionalFormatting>
  <conditionalFormatting sqref="F117:F119 H117:H119">
    <cfRule type="expression" dxfId="2099" priority="27">
      <formula>F117&gt;0</formula>
    </cfRule>
    <cfRule type="expression" dxfId="2098" priority="28">
      <formula>F117&lt;0</formula>
    </cfRule>
  </conditionalFormatting>
  <conditionalFormatting sqref="F114:F116 H114:H116">
    <cfRule type="expression" dxfId="2097" priority="25">
      <formula>F114&gt;0</formula>
    </cfRule>
    <cfRule type="expression" dxfId="2096" priority="26">
      <formula>F114&lt;0</formula>
    </cfRule>
  </conditionalFormatting>
  <conditionalFormatting sqref="F113 H113">
    <cfRule type="expression" dxfId="2095" priority="23">
      <formula>F113&gt;0</formula>
    </cfRule>
    <cfRule type="expression" dxfId="2094" priority="24">
      <formula>F113&lt;0</formula>
    </cfRule>
  </conditionalFormatting>
  <conditionalFormatting sqref="F126:F128 H126:H128 K24:K128">
    <cfRule type="expression" dxfId="2093" priority="21">
      <formula>F24&gt;0</formula>
    </cfRule>
    <cfRule type="expression" dxfId="2092" priority="22">
      <formula>F24&lt;0</formula>
    </cfRule>
  </conditionalFormatting>
  <conditionalFormatting sqref="F125 H125">
    <cfRule type="expression" dxfId="2091" priority="19">
      <formula>F125&gt;0</formula>
    </cfRule>
    <cfRule type="expression" dxfId="2090" priority="20">
      <formula>F125&lt;0</formula>
    </cfRule>
  </conditionalFormatting>
  <conditionalFormatting sqref="F129:F130 H129:H130 K129:K130">
    <cfRule type="expression" dxfId="2089" priority="17">
      <formula>F129&gt;0</formula>
    </cfRule>
    <cfRule type="expression" dxfId="2088" priority="18">
      <formula>F129&lt;0</formula>
    </cfRule>
  </conditionalFormatting>
  <conditionalFormatting sqref="F136:F138 H136:H138 K136:K138">
    <cfRule type="expression" dxfId="2087" priority="13">
      <formula>F136&gt;0</formula>
    </cfRule>
    <cfRule type="expression" dxfId="2086" priority="14">
      <formula>F136&lt;0</formula>
    </cfRule>
  </conditionalFormatting>
  <conditionalFormatting sqref="F134:F135 H134:H135 K134:K135">
    <cfRule type="expression" dxfId="2085" priority="11">
      <formula>F134&gt;0</formula>
    </cfRule>
    <cfRule type="expression" dxfId="2084" priority="12">
      <formula>F134&lt;0</formula>
    </cfRule>
  </conditionalFormatting>
  <conditionalFormatting sqref="F143 H143 K143">
    <cfRule type="expression" dxfId="2083" priority="7">
      <formula>F143&gt;0</formula>
    </cfRule>
    <cfRule type="expression" dxfId="2082" priority="8">
      <formula>F143&lt;0</formula>
    </cfRule>
  </conditionalFormatting>
  <conditionalFormatting sqref="F140:F142 H140:H142">
    <cfRule type="expression" dxfId="2081" priority="5">
      <formula>F140&gt;0</formula>
    </cfRule>
    <cfRule type="expression" dxfId="2080" priority="6">
      <formula>F140&lt;0</formula>
    </cfRule>
  </conditionalFormatting>
  <conditionalFormatting sqref="F139 H139 K139">
    <cfRule type="expression" dxfId="2079" priority="3">
      <formula>F139&gt;0</formula>
    </cfRule>
    <cfRule type="expression" dxfId="2078" priority="4">
      <formula>F139&lt;0</formula>
    </cfRule>
  </conditionalFormatting>
  <conditionalFormatting sqref="K140:K142">
    <cfRule type="expression" dxfId="2077" priority="1">
      <formula>K140&gt;0</formula>
    </cfRule>
    <cfRule type="expression" dxfId="207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75" priority="49">
      <formula>F52&gt;0</formula>
    </cfRule>
    <cfRule type="expression" dxfId="2074" priority="50">
      <formula>F52&lt;0</formula>
    </cfRule>
  </conditionalFormatting>
  <conditionalFormatting sqref="Q7">
    <cfRule type="expression" dxfId="2073" priority="47">
      <formula>Q7&gt;0</formula>
    </cfRule>
    <cfRule type="expression" dxfId="2072" priority="48">
      <formula>Q7&lt;0</formula>
    </cfRule>
  </conditionalFormatting>
  <conditionalFormatting sqref="Q8">
    <cfRule type="expression" dxfId="2071" priority="45">
      <formula>Q8&gt;0</formula>
    </cfRule>
    <cfRule type="expression" dxfId="2070" priority="46">
      <formula>Q8&lt;0</formula>
    </cfRule>
  </conditionalFormatting>
  <conditionalFormatting sqref="F34:F41 F43:F51">
    <cfRule type="expression" dxfId="2069" priority="43">
      <formula>F34&gt;0</formula>
    </cfRule>
    <cfRule type="expression" dxfId="2068" priority="44">
      <formula>F34&lt;0</formula>
    </cfRule>
  </conditionalFormatting>
  <conditionalFormatting sqref="H34:H51">
    <cfRule type="expression" dxfId="2067" priority="41">
      <formula>H34&gt;0</formula>
    </cfRule>
    <cfRule type="expression" dxfId="2066" priority="42">
      <formula>H34&lt;0</formula>
    </cfRule>
  </conditionalFormatting>
  <conditionalFormatting sqref="Q10">
    <cfRule type="expression" dxfId="2065" priority="39">
      <formula>Q10&gt;0</formula>
    </cfRule>
    <cfRule type="expression" dxfId="2064" priority="40">
      <formula>Q10&lt;0</formula>
    </cfRule>
  </conditionalFormatting>
  <conditionalFormatting sqref="J25">
    <cfRule type="expression" dxfId="2063" priority="37">
      <formula>J25&gt;0</formula>
    </cfRule>
    <cfRule type="expression" dxfId="2062" priority="38">
      <formula>J25&lt;0</formula>
    </cfRule>
  </conditionalFormatting>
  <conditionalFormatting sqref="K25:K29 K31:K38">
    <cfRule type="expression" dxfId="2061" priority="35">
      <formula>K25&gt;0</formula>
    </cfRule>
    <cfRule type="expression" dxfId="2060" priority="36">
      <formula>K25&lt;0</formula>
    </cfRule>
  </conditionalFormatting>
  <conditionalFormatting sqref="L25:L38">
    <cfRule type="expression" dxfId="2059" priority="33">
      <formula>L25&gt;0</formula>
    </cfRule>
    <cfRule type="expression" dxfId="2058" priority="34">
      <formula>L25&lt;0</formula>
    </cfRule>
  </conditionalFormatting>
  <conditionalFormatting sqref="F89:F110">
    <cfRule type="expression" dxfId="2057" priority="31">
      <formula>F89&gt;0</formula>
    </cfRule>
    <cfRule type="expression" dxfId="2056" priority="32">
      <formula>F89&lt;0</formula>
    </cfRule>
  </conditionalFormatting>
  <conditionalFormatting sqref="H89:H110">
    <cfRule type="expression" dxfId="2055" priority="29">
      <formula>H89&gt;0</formula>
    </cfRule>
    <cfRule type="expression" dxfId="2054" priority="30">
      <formula>H89&lt;0</formula>
    </cfRule>
  </conditionalFormatting>
  <conditionalFormatting sqref="J89:J102">
    <cfRule type="expression" dxfId="2053" priority="27">
      <formula>J89&gt;0</formula>
    </cfRule>
    <cfRule type="expression" dxfId="2052" priority="28">
      <formula>J89&lt;0</formula>
    </cfRule>
  </conditionalFormatting>
  <conditionalFormatting sqref="K89:K102">
    <cfRule type="expression" dxfId="2051" priority="25">
      <formula>K89&gt;0</formula>
    </cfRule>
    <cfRule type="expression" dxfId="2050" priority="26">
      <formula>K89&lt;0</formula>
    </cfRule>
  </conditionalFormatting>
  <conditionalFormatting sqref="L89:L102">
    <cfRule type="expression" dxfId="2049" priority="23">
      <formula>L89&gt;0</formula>
    </cfRule>
    <cfRule type="expression" dxfId="2048" priority="24">
      <formula>L89&lt;0</formula>
    </cfRule>
  </conditionalFormatting>
  <conditionalFormatting sqref="F25:F27">
    <cfRule type="expression" dxfId="2047" priority="21">
      <formula>F25&gt;0</formula>
    </cfRule>
    <cfRule type="expression" dxfId="2046" priority="22">
      <formula>F25&lt;0</formula>
    </cfRule>
  </conditionalFormatting>
  <conditionalFormatting sqref="H25:H27">
    <cfRule type="expression" dxfId="2045" priority="19">
      <formula>H25&gt;0</formula>
    </cfRule>
    <cfRule type="expression" dxfId="2044" priority="20">
      <formula>H25&lt;0</formula>
    </cfRule>
  </conditionalFormatting>
  <conditionalFormatting sqref="F28:F33">
    <cfRule type="expression" dxfId="2043" priority="17">
      <formula>F28&gt;0</formula>
    </cfRule>
    <cfRule type="expression" dxfId="2042" priority="18">
      <formula>F28&lt;0</formula>
    </cfRule>
  </conditionalFormatting>
  <conditionalFormatting sqref="H28:H33">
    <cfRule type="expression" dxfId="2041" priority="15">
      <formula>H28&gt;0</formula>
    </cfRule>
    <cfRule type="expression" dxfId="2040" priority="16">
      <formula>H28&lt;0</formula>
    </cfRule>
  </conditionalFormatting>
  <conditionalFormatting sqref="F42">
    <cfRule type="expression" dxfId="2039" priority="13">
      <formula>F42&gt;0</formula>
    </cfRule>
    <cfRule type="expression" dxfId="2038" priority="14">
      <formula>F42&lt;0</formula>
    </cfRule>
  </conditionalFormatting>
  <conditionalFormatting sqref="J48">
    <cfRule type="expression" dxfId="2037" priority="11">
      <formula>J48&gt;0</formula>
    </cfRule>
    <cfRule type="expression" dxfId="2036" priority="12">
      <formula>J48&lt;0</formula>
    </cfRule>
  </conditionalFormatting>
  <conditionalFormatting sqref="J34:J41 J43:J47">
    <cfRule type="expression" dxfId="2035" priority="9">
      <formula>J34&gt;0</formula>
    </cfRule>
    <cfRule type="expression" dxfId="2034" priority="10">
      <formula>J34&lt;0</formula>
    </cfRule>
  </conditionalFormatting>
  <conditionalFormatting sqref="J26:J27">
    <cfRule type="expression" dxfId="2033" priority="7">
      <formula>J26&gt;0</formula>
    </cfRule>
    <cfRule type="expression" dxfId="2032" priority="8">
      <formula>J26&lt;0</formula>
    </cfRule>
  </conditionalFormatting>
  <conditionalFormatting sqref="J28:J33">
    <cfRule type="expression" dxfId="2031" priority="5">
      <formula>J28&gt;0</formula>
    </cfRule>
    <cfRule type="expression" dxfId="2030" priority="6">
      <formula>J28&lt;0</formula>
    </cfRule>
  </conditionalFormatting>
  <conditionalFormatting sqref="J42">
    <cfRule type="expression" dxfId="2029" priority="3">
      <formula>J42&gt;0</formula>
    </cfRule>
    <cfRule type="expression" dxfId="2028" priority="4">
      <formula>J42&lt;0</formula>
    </cfRule>
  </conditionalFormatting>
  <conditionalFormatting sqref="J49">
    <cfRule type="expression" dxfId="2027" priority="1">
      <formula>J49&gt;0</formula>
    </cfRule>
    <cfRule type="expression" dxfId="2026"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25" priority="39">
      <formula>F47&gt;0</formula>
    </cfRule>
    <cfRule type="expression" dxfId="2024" priority="40">
      <formula>F47&lt;0</formula>
    </cfRule>
  </conditionalFormatting>
  <conditionalFormatting sqref="Q7">
    <cfRule type="expression" dxfId="2023" priority="37">
      <formula>Q7&gt;0</formula>
    </cfRule>
    <cfRule type="expression" dxfId="2022" priority="38">
      <formula>Q7&lt;0</formula>
    </cfRule>
  </conditionalFormatting>
  <conditionalFormatting sqref="Q8">
    <cfRule type="expression" dxfId="2021" priority="35">
      <formula>Q8&gt;0</formula>
    </cfRule>
    <cfRule type="expression" dxfId="2020" priority="36">
      <formula>Q8&lt;0</formula>
    </cfRule>
  </conditionalFormatting>
  <conditionalFormatting sqref="F30:F33 F38:F46">
    <cfRule type="expression" dxfId="2019" priority="33">
      <formula>F30&gt;0</formula>
    </cfRule>
    <cfRule type="expression" dxfId="2018" priority="34">
      <formula>F30&lt;0</formula>
    </cfRule>
  </conditionalFormatting>
  <conditionalFormatting sqref="H30:H33 H37:H46">
    <cfRule type="expression" dxfId="2017" priority="31">
      <formula>H30&gt;0</formula>
    </cfRule>
    <cfRule type="expression" dxfId="2016" priority="32">
      <formula>H30&lt;0</formula>
    </cfRule>
  </conditionalFormatting>
  <conditionalFormatting sqref="Q10">
    <cfRule type="expression" dxfId="2015" priority="29">
      <formula>Q10&gt;0</formula>
    </cfRule>
    <cfRule type="expression" dxfId="2014" priority="30">
      <formula>Q10&lt;0</formula>
    </cfRule>
  </conditionalFormatting>
  <conditionalFormatting sqref="K25:K38">
    <cfRule type="expression" dxfId="2013" priority="25">
      <formula>K25&gt;0</formula>
    </cfRule>
    <cfRule type="expression" dxfId="2012" priority="26">
      <formula>K25&lt;0</formula>
    </cfRule>
  </conditionalFormatting>
  <conditionalFormatting sqref="L25:L38">
    <cfRule type="expression" dxfId="2011" priority="23">
      <formula>L25&gt;0</formula>
    </cfRule>
    <cfRule type="expression" dxfId="2010" priority="24">
      <formula>L25&lt;0</formula>
    </cfRule>
  </conditionalFormatting>
  <conditionalFormatting sqref="F89:F110">
    <cfRule type="expression" dxfId="2009" priority="21">
      <formula>F89&gt;0</formula>
    </cfRule>
    <cfRule type="expression" dxfId="2008" priority="22">
      <formula>F89&lt;0</formula>
    </cfRule>
  </conditionalFormatting>
  <conditionalFormatting sqref="H89:H110">
    <cfRule type="expression" dxfId="2007" priority="19">
      <formula>H89&gt;0</formula>
    </cfRule>
    <cfRule type="expression" dxfId="2006" priority="20">
      <formula>H89&lt;0</formula>
    </cfRule>
  </conditionalFormatting>
  <conditionalFormatting sqref="J89:J102">
    <cfRule type="expression" dxfId="2005" priority="17">
      <formula>J89&gt;0</formula>
    </cfRule>
    <cfRule type="expression" dxfId="2004" priority="18">
      <formula>J89&lt;0</formula>
    </cfRule>
  </conditionalFormatting>
  <conditionalFormatting sqref="K89:K102">
    <cfRule type="expression" dxfId="2003" priority="15">
      <formula>K89&gt;0</formula>
    </cfRule>
    <cfRule type="expression" dxfId="2002" priority="16">
      <formula>K89&lt;0</formula>
    </cfRule>
  </conditionalFormatting>
  <conditionalFormatting sqref="L89:L102">
    <cfRule type="expression" dxfId="2001" priority="13">
      <formula>L89&gt;0</formula>
    </cfRule>
    <cfRule type="expression" dxfId="2000" priority="14">
      <formula>L89&lt;0</formula>
    </cfRule>
  </conditionalFormatting>
  <conditionalFormatting sqref="F25:F29">
    <cfRule type="expression" dxfId="1999" priority="11">
      <formula>F25&gt;0</formula>
    </cfRule>
    <cfRule type="expression" dxfId="1998" priority="12">
      <formula>F25&lt;0</formula>
    </cfRule>
  </conditionalFormatting>
  <conditionalFormatting sqref="H25:H29">
    <cfRule type="expression" dxfId="1997" priority="9">
      <formula>H25&gt;0</formula>
    </cfRule>
    <cfRule type="expression" dxfId="1996" priority="10">
      <formula>H25&lt;0</formula>
    </cfRule>
  </conditionalFormatting>
  <conditionalFormatting sqref="F34:F37">
    <cfRule type="expression" dxfId="1995" priority="7">
      <formula>F34&gt;0</formula>
    </cfRule>
    <cfRule type="expression" dxfId="1994" priority="8">
      <formula>F34&lt;0</formula>
    </cfRule>
  </conditionalFormatting>
  <conditionalFormatting sqref="H34:H36">
    <cfRule type="expression" dxfId="1993" priority="5">
      <formula>H34&gt;0</formula>
    </cfRule>
    <cfRule type="expression" dxfId="1992" priority="6">
      <formula>H34&lt;0</formula>
    </cfRule>
  </conditionalFormatting>
  <conditionalFormatting sqref="J39">
    <cfRule type="expression" dxfId="1991" priority="3">
      <formula>J39&gt;0</formula>
    </cfRule>
    <cfRule type="expression" dxfId="1990" priority="4">
      <formula>J39&lt;0</formula>
    </cfRule>
  </conditionalFormatting>
  <conditionalFormatting sqref="J25:J38">
    <cfRule type="expression" dxfId="1989" priority="1">
      <formula>J25&gt;0</formula>
    </cfRule>
    <cfRule type="expression" dxfId="1988"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7" t="s">
        <v>78</v>
      </c>
      <c r="P44" s="887"/>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87" priority="57">
      <formula>F27&gt;0</formula>
    </cfRule>
    <cfRule type="expression" dxfId="1986" priority="58">
      <formula>F27&lt;0</formula>
    </cfRule>
  </conditionalFormatting>
  <conditionalFormatting sqref="H28:H33">
    <cfRule type="expression" dxfId="1985" priority="53">
      <formula>H28&gt;0</formula>
    </cfRule>
    <cfRule type="expression" dxfId="1984" priority="54">
      <formula>H28&lt;0</formula>
    </cfRule>
  </conditionalFormatting>
  <conditionalFormatting sqref="F24:F26">
    <cfRule type="expression" dxfId="1983" priority="39">
      <formula>F24&gt;0</formula>
    </cfRule>
    <cfRule type="expression" dxfId="1982" priority="40">
      <formula>F24&lt;0</formula>
    </cfRule>
  </conditionalFormatting>
  <conditionalFormatting sqref="Q8">
    <cfRule type="expression" dxfId="1981" priority="33">
      <formula>Q8&gt;0</formula>
    </cfRule>
    <cfRule type="expression" dxfId="1980" priority="34">
      <formula>Q8&lt;0</formula>
    </cfRule>
  </conditionalFormatting>
  <conditionalFormatting sqref="Q7">
    <cfRule type="expression" dxfId="1979" priority="35">
      <formula>Q7&gt;0</formula>
    </cfRule>
    <cfRule type="expression" dxfId="1978" priority="36">
      <formula>Q7&lt;0</formula>
    </cfRule>
  </conditionalFormatting>
  <conditionalFormatting sqref="F34">
    <cfRule type="expression" dxfId="1977" priority="31">
      <formula>F34&gt;0</formula>
    </cfRule>
    <cfRule type="expression" dxfId="1976" priority="32">
      <formula>F34&lt;0</formula>
    </cfRule>
  </conditionalFormatting>
  <conditionalFormatting sqref="H34">
    <cfRule type="expression" dxfId="1975" priority="29">
      <formula>H34&gt;0</formula>
    </cfRule>
    <cfRule type="expression" dxfId="1974" priority="30">
      <formula>H34&lt;0</formula>
    </cfRule>
  </conditionalFormatting>
  <conditionalFormatting sqref="M36">
    <cfRule type="expression" dxfId="1973" priority="19">
      <formula>M36&gt;0</formula>
    </cfRule>
    <cfRule type="expression" dxfId="1972" priority="20">
      <formula>M36&lt;0</formula>
    </cfRule>
  </conditionalFormatting>
  <conditionalFormatting sqref="Q10">
    <cfRule type="expression" dxfId="1971" priority="15">
      <formula>Q10&gt;0</formula>
    </cfRule>
    <cfRule type="expression" dxfId="1970" priority="16">
      <formula>Q10&lt;0</formula>
    </cfRule>
  </conditionalFormatting>
  <conditionalFormatting sqref="F23">
    <cfRule type="expression" dxfId="1969" priority="13">
      <formula>F23&gt;0</formula>
    </cfRule>
    <cfRule type="expression" dxfId="1968" priority="14">
      <formula>F23&lt;0</formula>
    </cfRule>
  </conditionalFormatting>
  <conditionalFormatting sqref="I25:J25">
    <cfRule type="expression" dxfId="1967" priority="9">
      <formula>I25&gt;0</formula>
    </cfRule>
    <cfRule type="expression" dxfId="1966" priority="10">
      <formula>I25&lt;0</formula>
    </cfRule>
  </conditionalFormatting>
  <conditionalFormatting sqref="I26:J27">
    <cfRule type="expression" dxfId="1965" priority="7">
      <formula>I26&gt;0</formula>
    </cfRule>
    <cfRule type="expression" dxfId="1964" priority="8">
      <formula>I26&lt;0</formula>
    </cfRule>
  </conditionalFormatting>
  <conditionalFormatting sqref="K25:K27">
    <cfRule type="expression" dxfId="1963" priority="5">
      <formula>K25&gt;0</formula>
    </cfRule>
    <cfRule type="expression" dxfId="1962" priority="6">
      <formula>K25&lt;0</formula>
    </cfRule>
  </conditionalFormatting>
  <conditionalFormatting sqref="I23:J23">
    <cfRule type="expression" dxfId="1961" priority="3">
      <formula>I23&gt;0</formula>
    </cfRule>
    <cfRule type="expression" dxfId="196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59" priority="39">
      <formula>F47&gt;0</formula>
    </cfRule>
    <cfRule type="expression" dxfId="1958" priority="40">
      <formula>F47&lt;0</formula>
    </cfRule>
  </conditionalFormatting>
  <conditionalFormatting sqref="Q7">
    <cfRule type="expression" dxfId="1957" priority="37">
      <formula>Q7&gt;0</formula>
    </cfRule>
    <cfRule type="expression" dxfId="1956" priority="38">
      <formula>Q7&lt;0</formula>
    </cfRule>
  </conditionalFormatting>
  <conditionalFormatting sqref="Q8">
    <cfRule type="expression" dxfId="1955" priority="35">
      <formula>Q8&gt;0</formula>
    </cfRule>
    <cfRule type="expression" dxfId="1954" priority="36">
      <formula>Q8&lt;0</formula>
    </cfRule>
  </conditionalFormatting>
  <conditionalFormatting sqref="F30:F46">
    <cfRule type="expression" dxfId="1953" priority="33">
      <formula>F30&gt;0</formula>
    </cfRule>
    <cfRule type="expression" dxfId="1952" priority="34">
      <formula>F30&lt;0</formula>
    </cfRule>
  </conditionalFormatting>
  <conditionalFormatting sqref="H30:H46">
    <cfRule type="expression" dxfId="1951" priority="31">
      <formula>H30&gt;0</formula>
    </cfRule>
    <cfRule type="expression" dxfId="1950" priority="32">
      <formula>H30&lt;0</formula>
    </cfRule>
  </conditionalFormatting>
  <conditionalFormatting sqref="Q10">
    <cfRule type="expression" dxfId="1949" priority="29">
      <formula>Q10&gt;0</formula>
    </cfRule>
    <cfRule type="expression" dxfId="1948" priority="30">
      <formula>Q10&lt;0</formula>
    </cfRule>
  </conditionalFormatting>
  <conditionalFormatting sqref="J25:J38">
    <cfRule type="expression" dxfId="1947" priority="27">
      <formula>J25&gt;0</formula>
    </cfRule>
    <cfRule type="expression" dxfId="1946" priority="28">
      <formula>J25&lt;0</formula>
    </cfRule>
  </conditionalFormatting>
  <conditionalFormatting sqref="K25:K38">
    <cfRule type="expression" dxfId="1945" priority="25">
      <formula>K25&gt;0</formula>
    </cfRule>
    <cfRule type="expression" dxfId="1944" priority="26">
      <formula>K25&lt;0</formula>
    </cfRule>
  </conditionalFormatting>
  <conditionalFormatting sqref="L25 L38">
    <cfRule type="expression" dxfId="1943" priority="23">
      <formula>L25&gt;0</formula>
    </cfRule>
    <cfRule type="expression" dxfId="1942" priority="24">
      <formula>L25&lt;0</formula>
    </cfRule>
  </conditionalFormatting>
  <conditionalFormatting sqref="F89:F110">
    <cfRule type="expression" dxfId="1941" priority="21">
      <formula>F89&gt;0</formula>
    </cfRule>
    <cfRule type="expression" dxfId="1940" priority="22">
      <formula>F89&lt;0</formula>
    </cfRule>
  </conditionalFormatting>
  <conditionalFormatting sqref="H89:H110">
    <cfRule type="expression" dxfId="1939" priority="19">
      <formula>H89&gt;0</formula>
    </cfRule>
    <cfRule type="expression" dxfId="1938" priority="20">
      <formula>H89&lt;0</formula>
    </cfRule>
  </conditionalFormatting>
  <conditionalFormatting sqref="J89:J102">
    <cfRule type="expression" dxfId="1937" priority="17">
      <formula>J89&gt;0</formula>
    </cfRule>
    <cfRule type="expression" dxfId="1936" priority="18">
      <formula>J89&lt;0</formula>
    </cfRule>
  </conditionalFormatting>
  <conditionalFormatting sqref="K89:K102">
    <cfRule type="expression" dxfId="1935" priority="15">
      <formula>K89&gt;0</formula>
    </cfRule>
    <cfRule type="expression" dxfId="1934" priority="16">
      <formula>K89&lt;0</formula>
    </cfRule>
  </conditionalFormatting>
  <conditionalFormatting sqref="L89:L102">
    <cfRule type="expression" dxfId="1933" priority="13">
      <formula>L89&gt;0</formula>
    </cfRule>
    <cfRule type="expression" dxfId="1932" priority="14">
      <formula>L89&lt;0</formula>
    </cfRule>
  </conditionalFormatting>
  <conditionalFormatting sqref="F29 F25:F26">
    <cfRule type="expression" dxfId="1931" priority="11">
      <formula>F25&gt;0</formula>
    </cfRule>
    <cfRule type="expression" dxfId="1930" priority="12">
      <formula>F25&lt;0</formula>
    </cfRule>
  </conditionalFormatting>
  <conditionalFormatting sqref="H29 H25:H26">
    <cfRule type="expression" dxfId="1929" priority="9">
      <formula>H25&gt;0</formula>
    </cfRule>
    <cfRule type="expression" dxfId="1928" priority="10">
      <formula>H25&lt;0</formula>
    </cfRule>
  </conditionalFormatting>
  <conditionalFormatting sqref="F28">
    <cfRule type="expression" dxfId="1927" priority="7">
      <formula>F28&gt;0</formula>
    </cfRule>
    <cfRule type="expression" dxfId="1926" priority="8">
      <formula>F28&lt;0</formula>
    </cfRule>
  </conditionalFormatting>
  <conditionalFormatting sqref="F27">
    <cfRule type="expression" dxfId="1925" priority="3">
      <formula>F27&gt;0</formula>
    </cfRule>
    <cfRule type="expression" dxfId="1924" priority="4">
      <formula>F27&lt;0</formula>
    </cfRule>
  </conditionalFormatting>
  <conditionalFormatting sqref="H27:H28">
    <cfRule type="expression" dxfId="1923" priority="1">
      <formula>H27&gt;0</formula>
    </cfRule>
    <cfRule type="expression" dxfId="1922"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40.299999999999997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4029.9999999999995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-621.22999999999638</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-621.22999999999638</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-0.13356252002158503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6.9478908188585611E-2</v>
      </c>
      <c r="R11">
        <v>0.7</v>
      </c>
      <c r="T11" s="1">
        <v>43285</v>
      </c>
      <c r="U11" t="s">
        <v>1084</v>
      </c>
    </row>
    <row r="12" spans="1:21" x14ac:dyDescent="0.25">
      <c r="H12" s="67"/>
      <c r="O12" s="11" t="s">
        <v>875</v>
      </c>
      <c r="Q12" s="1" t="s">
        <v>1354</v>
      </c>
    </row>
    <row r="13" spans="1:21" x14ac:dyDescent="0.25">
      <c r="H13" s="67"/>
      <c r="O13" s="11" t="s">
        <v>901</v>
      </c>
      <c r="Q13" s="2">
        <f>Q4/(3.94+4.03)*2</f>
        <v>10.112923462986197</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7" t="s">
        <v>78</v>
      </c>
      <c r="P16" s="887"/>
    </row>
    <row r="17" spans="1:21" ht="15.75" thickTop="1" x14ac:dyDescent="0.25">
      <c r="O17" s="78">
        <v>1.1000000000000001</v>
      </c>
      <c r="P17" s="78">
        <f>O17*$Q$4</f>
        <v>44.33</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43.927</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43.524000000000001</v>
      </c>
    </row>
    <row r="20" spans="1:21" x14ac:dyDescent="0.25">
      <c r="O20" s="78">
        <v>1.07</v>
      </c>
      <c r="P20" s="78">
        <f t="shared" si="2"/>
        <v>43.121000000000002</v>
      </c>
      <c r="T20" s="1">
        <v>43416</v>
      </c>
      <c r="U20" t="s">
        <v>1250</v>
      </c>
    </row>
    <row r="21" spans="1:21" x14ac:dyDescent="0.25">
      <c r="O21" s="78">
        <v>1.06</v>
      </c>
      <c r="P21" s="78">
        <f t="shared" si="2"/>
        <v>42.717999999999996</v>
      </c>
    </row>
    <row r="22" spans="1:21" x14ac:dyDescent="0.25">
      <c r="O22" s="78">
        <v>1.05</v>
      </c>
      <c r="P22" s="78">
        <f t="shared" si="2"/>
        <v>42.314999999999998</v>
      </c>
    </row>
    <row r="23" spans="1:21" x14ac:dyDescent="0.25">
      <c r="O23" s="78">
        <v>1.04</v>
      </c>
      <c r="P23" s="78">
        <f t="shared" si="2"/>
        <v>41.911999999999999</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41.509</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41.105999999999995</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40.702999999999996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40.299999999999997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39.896999999999998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39.494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39.090999999999994</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38.687999999999995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38.284999999999997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37.881999999999998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37.478999999999999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37.076000000000001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36.673000000000002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36.269999999999996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21" priority="59">
      <formula>F7&gt;0</formula>
    </cfRule>
    <cfRule type="expression" dxfId="1920" priority="60">
      <formula>F7&lt;0</formula>
    </cfRule>
  </conditionalFormatting>
  <conditionalFormatting sqref="Q8">
    <cfRule type="expression" dxfId="1919" priority="57">
      <formula>Q8&gt;0</formula>
    </cfRule>
    <cfRule type="expression" dxfId="1918" priority="58">
      <formula>Q8&lt;0</formula>
    </cfRule>
  </conditionalFormatting>
  <conditionalFormatting sqref="Q10">
    <cfRule type="expression" dxfId="1917" priority="51">
      <formula>Q10&gt;0</formula>
    </cfRule>
    <cfRule type="expression" dxfId="1916" priority="52">
      <formula>Q10&lt;0</formula>
    </cfRule>
  </conditionalFormatting>
  <conditionalFormatting sqref="K25:K39">
    <cfRule type="expression" dxfId="1915" priority="47">
      <formula>K25&gt;0</formula>
    </cfRule>
    <cfRule type="expression" dxfId="1914" priority="48">
      <formula>K25&lt;0</formula>
    </cfRule>
  </conditionalFormatting>
  <conditionalFormatting sqref="L25">
    <cfRule type="expression" dxfId="1913" priority="45">
      <formula>L25&gt;0</formula>
    </cfRule>
    <cfRule type="expression" dxfId="1912" priority="46">
      <formula>L25&lt;0</formula>
    </cfRule>
  </conditionalFormatting>
  <conditionalFormatting sqref="F105:F126">
    <cfRule type="expression" dxfId="1911" priority="43">
      <formula>F105&gt;0</formula>
    </cfRule>
    <cfRule type="expression" dxfId="1910" priority="44">
      <formula>F105&lt;0</formula>
    </cfRule>
  </conditionalFormatting>
  <conditionalFormatting sqref="H105:H126">
    <cfRule type="expression" dxfId="1909" priority="41">
      <formula>H105&gt;0</formula>
    </cfRule>
    <cfRule type="expression" dxfId="1908" priority="42">
      <formula>H105&lt;0</formula>
    </cfRule>
  </conditionalFormatting>
  <conditionalFormatting sqref="J105:J118">
    <cfRule type="expression" dxfId="1907" priority="39">
      <formula>J105&gt;0</formula>
    </cfRule>
    <cfRule type="expression" dxfId="1906" priority="40">
      <formula>J105&lt;0</formula>
    </cfRule>
  </conditionalFormatting>
  <conditionalFormatting sqref="K105:K118">
    <cfRule type="expression" dxfId="1905" priority="37">
      <formula>K105&gt;0</formula>
    </cfRule>
    <cfRule type="expression" dxfId="1904" priority="38">
      <formula>K105&lt;0</formula>
    </cfRule>
  </conditionalFormatting>
  <conditionalFormatting sqref="L105:L118">
    <cfRule type="expression" dxfId="1903" priority="35">
      <formula>L105&gt;0</formula>
    </cfRule>
    <cfRule type="expression" dxfId="1902" priority="36">
      <formula>L105&lt;0</formula>
    </cfRule>
  </conditionalFormatting>
  <conditionalFormatting sqref="F25 F29">
    <cfRule type="expression" dxfId="1901" priority="33">
      <formula>F25&gt;0</formula>
    </cfRule>
    <cfRule type="expression" dxfId="1900" priority="34">
      <formula>F25&lt;0</formula>
    </cfRule>
  </conditionalFormatting>
  <conditionalFormatting sqref="H25 H29">
    <cfRule type="expression" dxfId="1899" priority="31">
      <formula>H25&gt;0</formula>
    </cfRule>
    <cfRule type="expression" dxfId="1898" priority="32">
      <formula>H25&lt;0</formula>
    </cfRule>
  </conditionalFormatting>
  <conditionalFormatting sqref="F26:F28">
    <cfRule type="expression" dxfId="1897" priority="29">
      <formula>F26&gt;0</formula>
    </cfRule>
    <cfRule type="expression" dxfId="1896" priority="30">
      <formula>F26&lt;0</formula>
    </cfRule>
  </conditionalFormatting>
  <conditionalFormatting sqref="H26:H28">
    <cfRule type="expression" dxfId="1895" priority="27">
      <formula>H26&gt;0</formula>
    </cfRule>
    <cfRule type="expression" dxfId="1894" priority="28">
      <formula>H26&lt;0</formula>
    </cfRule>
  </conditionalFormatting>
  <conditionalFormatting sqref="J25:J49">
    <cfRule type="expression" dxfId="1893" priority="23">
      <formula>J25&gt;0</formula>
    </cfRule>
    <cfRule type="expression" dxfId="1892" priority="24">
      <formula>J25&lt;0</formula>
    </cfRule>
  </conditionalFormatting>
  <conditionalFormatting sqref="J50:J61">
    <cfRule type="expression" dxfId="1891" priority="21">
      <formula>J50&gt;0</formula>
    </cfRule>
    <cfRule type="expression" dxfId="1890" priority="22">
      <formula>J50&lt;0</formula>
    </cfRule>
  </conditionalFormatting>
  <conditionalFormatting sqref="H62:H63 F62:F63">
    <cfRule type="expression" dxfId="1889" priority="13">
      <formula>F62&gt;0</formula>
    </cfRule>
    <cfRule type="expression" dxfId="1888" priority="14">
      <formula>F62&lt;0</formula>
    </cfRule>
  </conditionalFormatting>
  <conditionalFormatting sqref="J62:J71">
    <cfRule type="expression" dxfId="1887" priority="11">
      <formula>J62&gt;0</formula>
    </cfRule>
    <cfRule type="expression" dxfId="1886" priority="12">
      <formula>J62&lt;0</formula>
    </cfRule>
  </conditionalFormatting>
  <conditionalFormatting sqref="F66:F69 H66:H69">
    <cfRule type="expression" dxfId="1885" priority="7">
      <formula>F66&gt;0</formula>
    </cfRule>
    <cfRule type="expression" dxfId="1884" priority="8">
      <formula>F66&lt;0</formula>
    </cfRule>
  </conditionalFormatting>
  <conditionalFormatting sqref="H76:H77 F76:F77">
    <cfRule type="expression" dxfId="1883" priority="5">
      <formula>F76&gt;0</formula>
    </cfRule>
    <cfRule type="expression" dxfId="1882" priority="6">
      <formula>F76&lt;0</formula>
    </cfRule>
  </conditionalFormatting>
  <conditionalFormatting sqref="H74:H75 F74:F75">
    <cfRule type="expression" dxfId="1881" priority="3">
      <formula>F74&gt;0</formula>
    </cfRule>
    <cfRule type="expression" dxfId="1880" priority="4">
      <formula>F74&lt;0</formula>
    </cfRule>
  </conditionalFormatting>
  <conditionalFormatting sqref="H72:H73 F72:F73">
    <cfRule type="expression" dxfId="1879" priority="1">
      <formula>F72&gt;0</formula>
    </cfRule>
    <cfRule type="expression" dxfId="1878"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7" t="s">
        <v>78</v>
      </c>
      <c r="P44" s="887"/>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77" priority="17">
      <formula>F38&gt;0</formula>
    </cfRule>
    <cfRule type="expression" dxfId="1876" priority="18">
      <formula>F38&lt;0</formula>
    </cfRule>
  </conditionalFormatting>
  <conditionalFormatting sqref="H38:H72">
    <cfRule type="expression" dxfId="1875" priority="9">
      <formula>H38&gt;0</formula>
    </cfRule>
    <cfRule type="expression" dxfId="1874" priority="10">
      <formula>H38&lt;0</formula>
    </cfRule>
  </conditionalFormatting>
  <conditionalFormatting sqref="F21:F37">
    <cfRule type="expression" dxfId="1873" priority="7">
      <formula>F21&gt;0</formula>
    </cfRule>
    <cfRule type="expression" dxfId="1872" priority="8">
      <formula>F21&lt;0</formula>
    </cfRule>
  </conditionalFormatting>
  <conditionalFormatting sqref="H21:H37">
    <cfRule type="expression" dxfId="1871" priority="5">
      <formula>H21&gt;0</formula>
    </cfRule>
    <cfRule type="expression" dxfId="1870" priority="6">
      <formula>H21&lt;0</formula>
    </cfRule>
  </conditionalFormatting>
  <conditionalFormatting sqref="Q8">
    <cfRule type="expression" dxfId="1869" priority="1">
      <formula>Q8&gt;0</formula>
    </cfRule>
    <cfRule type="expression" dxfId="1868" priority="2">
      <formula>Q8&lt;0</formula>
    </cfRule>
  </conditionalFormatting>
  <conditionalFormatting sqref="Q7">
    <cfRule type="expression" dxfId="1867" priority="3">
      <formula>Q7&gt;0</formula>
    </cfRule>
    <cfRule type="expression" dxfId="186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7" t="s">
        <v>78</v>
      </c>
      <c r="P40" s="887"/>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65" priority="15">
      <formula>F39&gt;0</formula>
    </cfRule>
    <cfRule type="expression" dxfId="1864" priority="16">
      <formula>F39&lt;0</formula>
    </cfRule>
  </conditionalFormatting>
  <conditionalFormatting sqref="Q7">
    <cfRule type="expression" dxfId="1863" priority="13">
      <formula>Q7&gt;0</formula>
    </cfRule>
    <cfRule type="expression" dxfId="1862" priority="14">
      <formula>Q7&lt;0</formula>
    </cfRule>
  </conditionalFormatting>
  <conditionalFormatting sqref="Q8">
    <cfRule type="expression" dxfId="1861" priority="11">
      <formula>Q8&gt;0</formula>
    </cfRule>
    <cfRule type="expression" dxfId="1860" priority="12">
      <formula>Q8&lt;0</formula>
    </cfRule>
  </conditionalFormatting>
  <conditionalFormatting sqref="F25:F38">
    <cfRule type="expression" dxfId="1859" priority="9">
      <formula>F25&gt;0</formula>
    </cfRule>
    <cfRule type="expression" dxfId="1858" priority="10">
      <formula>F25&lt;0</formula>
    </cfRule>
  </conditionalFormatting>
  <conditionalFormatting sqref="H25:H38">
    <cfRule type="expression" dxfId="1857" priority="7">
      <formula>H25&gt;0</formula>
    </cfRule>
    <cfRule type="expression" dxfId="1856" priority="8">
      <formula>H25&lt;0</formula>
    </cfRule>
  </conditionalFormatting>
  <conditionalFormatting sqref="M55">
    <cfRule type="expression" dxfId="1855" priority="3">
      <formula>M55&gt;0</formula>
    </cfRule>
    <cfRule type="expression" dxfId="1854" priority="4">
      <formula>M55&lt;0</formula>
    </cfRule>
  </conditionalFormatting>
  <conditionalFormatting sqref="Q10">
    <cfRule type="expression" dxfId="1853" priority="1">
      <formula>Q10&gt;0</formula>
    </cfRule>
    <cfRule type="expression" dxfId="18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5"/>
  <sheetViews>
    <sheetView zoomScale="98" zoomScaleNormal="98" workbookViewId="0">
      <pane ySplit="1" topLeftCell="A44"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C72-H72</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(F72-K72-M72)/Q2)</f>
        <v>11.063662499999955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16.55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13240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8850.9299999999639</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5841.3300000000345</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K72+M72-F72+Q2*Q4</f>
        <v>4389.0700000000361</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0.49588800272966277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M286</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6.0422960725075529E-3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9.4571428571428573</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7" t="s">
        <v>78</v>
      </c>
      <c r="P18" s="887"/>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18.205000000000002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18.039500000000004</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17.874000000000002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17.708500000000001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17.543000000000003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17.377500000000001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17.212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17.046500000000002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16.881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16.715500000000002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16.55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16.384499999999999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16.219000000000001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16.0535</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15.888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15.7225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15.557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15.391500000000001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15.226000000000001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15.060500000000001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14.895000000000001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7">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7">
        <v>100</v>
      </c>
      <c r="D65" s="43">
        <v>19.7</v>
      </c>
      <c r="E65" s="43">
        <v>0</v>
      </c>
      <c r="F65" s="43">
        <f t="shared" si="5"/>
        <v>1970</v>
      </c>
      <c r="G65" s="29"/>
      <c r="Z65" s="625" t="s">
        <v>867</v>
      </c>
      <c r="AA65" s="628"/>
      <c r="AB65" s="588"/>
      <c r="AC65" s="588">
        <v>0.34</v>
      </c>
      <c r="AD65" s="588">
        <v>0.11</v>
      </c>
      <c r="AE65" s="588"/>
      <c r="AF65" s="588"/>
      <c r="AG65" s="588"/>
    </row>
    <row r="66" spans="1:33" x14ac:dyDescent="0.25">
      <c r="B66" s="884">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884">
        <v>43886</v>
      </c>
      <c r="C68" s="4">
        <v>200</v>
      </c>
      <c r="D68" s="2">
        <v>18.16</v>
      </c>
      <c r="E68" s="2">
        <v>0</v>
      </c>
      <c r="F68" s="2">
        <f t="shared" si="5"/>
        <v>3632</v>
      </c>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B70" s="29"/>
      <c r="C70" s="4"/>
      <c r="G70" s="29"/>
      <c r="Z70" s="624"/>
      <c r="AA70" s="628"/>
      <c r="AB70" s="588"/>
      <c r="AC70" s="588"/>
      <c r="AD70" s="588"/>
      <c r="AE70" s="588"/>
      <c r="AF70" s="588"/>
      <c r="AG70" s="588"/>
    </row>
    <row r="71" spans="1:33" x14ac:dyDescent="0.25">
      <c r="B71" s="29"/>
      <c r="G71" s="29"/>
      <c r="Z71" s="624"/>
      <c r="AA71" s="628"/>
      <c r="AB71" s="588"/>
      <c r="AC71" s="588"/>
      <c r="AD71" s="588"/>
      <c r="AE71" s="588"/>
      <c r="AF71" s="588"/>
      <c r="AG71" s="588"/>
    </row>
    <row r="72" spans="1:33" x14ac:dyDescent="0.25">
      <c r="A72" s="31" t="s">
        <v>81</v>
      </c>
      <c r="B72" s="14"/>
      <c r="C72" s="14">
        <f>SUM(C2:C70)</f>
        <v>9050</v>
      </c>
      <c r="D72" s="18"/>
      <c r="E72" s="18"/>
      <c r="F72" s="18">
        <f>SUM(F2:F70)</f>
        <v>220807.01</v>
      </c>
      <c r="G72" s="14"/>
      <c r="H72" s="14">
        <f>SUM(H2:H71)</f>
        <v>8250</v>
      </c>
      <c r="I72" s="18"/>
      <c r="J72" s="18"/>
      <c r="K72" s="18">
        <f>SUM(K2:K71)</f>
        <v>211518.58000000005</v>
      </c>
      <c r="L72" s="14"/>
      <c r="M72" s="18">
        <f>SUM(M2:M71)</f>
        <v>437.5</v>
      </c>
      <c r="Z72" s="624"/>
      <c r="AA72" s="628"/>
      <c r="AB72" s="588"/>
      <c r="AC72" s="588"/>
      <c r="AD72" s="588"/>
      <c r="AE72" s="588"/>
      <c r="AF72" s="588"/>
      <c r="AG72" s="588"/>
    </row>
    <row r="73" spans="1:33" ht="15.75" thickBot="1" x14ac:dyDescent="0.3">
      <c r="A73" s="273" t="s">
        <v>189</v>
      </c>
      <c r="B73" s="274"/>
      <c r="C73" s="275">
        <f>SumByColor($A$73,C2:C71)</f>
        <v>8050</v>
      </c>
      <c r="D73" s="275"/>
      <c r="E73" s="275"/>
      <c r="F73" s="276">
        <f>SumByColor($A$73,F2:F71)</f>
        <v>195849</v>
      </c>
      <c r="G73" s="275"/>
      <c r="H73" s="275">
        <f>SumByColor($A$73,H2:H71)</f>
        <v>8250</v>
      </c>
      <c r="I73" s="275"/>
      <c r="J73" s="275"/>
      <c r="K73" s="276">
        <f>SumByColor($A$73,K2:K71)</f>
        <v>211522</v>
      </c>
      <c r="L73" s="275"/>
      <c r="M73" s="276">
        <f>SumByColor($A$73,M2:M71)</f>
        <v>439</v>
      </c>
      <c r="AA73" s="104"/>
    </row>
    <row r="74" spans="1:33" x14ac:dyDescent="0.25">
      <c r="AA74" s="4"/>
    </row>
    <row r="76" spans="1:33" x14ac:dyDescent="0.25">
      <c r="B76" s="405" t="s">
        <v>113</v>
      </c>
      <c r="C76" s="405" t="s">
        <v>143</v>
      </c>
      <c r="D76" s="406" t="s">
        <v>142</v>
      </c>
      <c r="E76" s="407" t="s">
        <v>144</v>
      </c>
      <c r="F76" s="407" t="s">
        <v>65</v>
      </c>
      <c r="G76" s="409" t="s">
        <v>148</v>
      </c>
      <c r="H76" s="409" t="s">
        <v>88</v>
      </c>
      <c r="I76" s="409" t="s">
        <v>151</v>
      </c>
      <c r="J76" s="409" t="s">
        <v>452</v>
      </c>
      <c r="K76" s="409" t="s">
        <v>147</v>
      </c>
      <c r="L76" s="409" t="s">
        <v>901</v>
      </c>
    </row>
    <row r="77" spans="1:33" x14ac:dyDescent="0.25">
      <c r="B77" s="443">
        <v>42754</v>
      </c>
      <c r="C77" s="447">
        <v>100</v>
      </c>
      <c r="D77" s="448">
        <v>27.58</v>
      </c>
      <c r="E77" s="448">
        <v>30.25</v>
      </c>
      <c r="F77" s="448">
        <f t="shared" ref="F77:F82" si="6">C77*(E77-D77)</f>
        <v>267.00000000000017</v>
      </c>
      <c r="G77" s="448">
        <f t="shared" ref="G77:G82" si="7">D77*C77</f>
        <v>2758</v>
      </c>
      <c r="H77" s="483">
        <f t="shared" ref="H77:H82" si="8">(E77-D77)/D77</f>
        <v>9.6809282088469978E-2</v>
      </c>
      <c r="I77" s="448"/>
      <c r="J77" s="448"/>
      <c r="K77" s="448"/>
      <c r="L77" s="448"/>
    </row>
    <row r="78" spans="1:33" x14ac:dyDescent="0.25">
      <c r="B78" s="443">
        <v>42758</v>
      </c>
      <c r="C78" s="447">
        <v>100</v>
      </c>
      <c r="D78" s="448">
        <v>27.180700000000002</v>
      </c>
      <c r="E78" s="448">
        <v>31.55</v>
      </c>
      <c r="F78" s="448">
        <f t="shared" si="6"/>
        <v>436.92999999999989</v>
      </c>
      <c r="G78" s="448">
        <f t="shared" si="7"/>
        <v>2718.07</v>
      </c>
      <c r="H78" s="483">
        <f t="shared" si="8"/>
        <v>0.16075009105725749</v>
      </c>
      <c r="I78" s="448"/>
      <c r="J78" s="448"/>
      <c r="K78" s="448"/>
      <c r="L78" s="448"/>
    </row>
    <row r="79" spans="1:33" x14ac:dyDescent="0.25">
      <c r="A79" t="s">
        <v>328</v>
      </c>
      <c r="B79" s="161">
        <v>42758</v>
      </c>
      <c r="C79" s="10">
        <v>100</v>
      </c>
      <c r="D79" s="39">
        <v>31.18</v>
      </c>
      <c r="E79" s="39">
        <v>31.55</v>
      </c>
      <c r="F79" s="39">
        <f t="shared" si="6"/>
        <v>37.000000000000099</v>
      </c>
      <c r="G79" s="39">
        <f t="shared" si="7"/>
        <v>3118</v>
      </c>
      <c r="H79" s="175">
        <f t="shared" si="8"/>
        <v>1.1866581141757569E-2</v>
      </c>
      <c r="I79" s="39"/>
      <c r="J79" s="39"/>
      <c r="K79" s="39"/>
      <c r="L79" s="39"/>
    </row>
    <row r="80" spans="1:33" x14ac:dyDescent="0.25">
      <c r="A80" t="s">
        <v>328</v>
      </c>
      <c r="B80" s="161">
        <v>42760</v>
      </c>
      <c r="C80" s="10">
        <v>100</v>
      </c>
      <c r="D80" s="39">
        <v>31.18</v>
      </c>
      <c r="E80" s="39">
        <v>33.26</v>
      </c>
      <c r="F80" s="39">
        <f t="shared" si="6"/>
        <v>207.99999999999983</v>
      </c>
      <c r="G80" s="39">
        <f t="shared" si="7"/>
        <v>3118</v>
      </c>
      <c r="H80" s="175">
        <f t="shared" si="8"/>
        <v>6.6709429121231498E-2</v>
      </c>
      <c r="I80" s="39"/>
      <c r="J80" s="39"/>
      <c r="K80" s="39"/>
      <c r="L80" s="39"/>
    </row>
    <row r="81" spans="1:12" x14ac:dyDescent="0.25">
      <c r="A81" t="s">
        <v>319</v>
      </c>
      <c r="B81" s="161">
        <v>42787</v>
      </c>
      <c r="C81" s="10">
        <v>100</v>
      </c>
      <c r="D81" s="39">
        <v>31.18</v>
      </c>
      <c r="E81" s="39">
        <v>33.64</v>
      </c>
      <c r="F81" s="39">
        <f t="shared" si="6"/>
        <v>246.00000000000009</v>
      </c>
      <c r="G81" s="39">
        <f t="shared" si="7"/>
        <v>3118</v>
      </c>
      <c r="H81" s="175">
        <f t="shared" si="8"/>
        <v>7.8896728672225816E-2</v>
      </c>
      <c r="I81" s="39"/>
      <c r="J81" s="39"/>
      <c r="K81" s="39"/>
      <c r="L81" s="39"/>
    </row>
    <row r="82" spans="1:12" x14ac:dyDescent="0.25">
      <c r="A82">
        <v>100</v>
      </c>
      <c r="B82" s="161">
        <v>42808</v>
      </c>
      <c r="C82" s="181">
        <v>200</v>
      </c>
      <c r="D82" s="182">
        <v>29.83</v>
      </c>
      <c r="E82" s="39">
        <v>28.6</v>
      </c>
      <c r="F82" s="39">
        <f t="shared" si="6"/>
        <v>-245.99999999999937</v>
      </c>
      <c r="G82" s="39">
        <f t="shared" si="7"/>
        <v>5966</v>
      </c>
      <c r="H82" s="175">
        <f t="shared" si="8"/>
        <v>-4.1233657391887259E-2</v>
      </c>
      <c r="I82" s="39"/>
      <c r="J82" s="39">
        <v>30.72</v>
      </c>
      <c r="K82" s="39">
        <v>1207</v>
      </c>
      <c r="L82" s="39"/>
    </row>
    <row r="83" spans="1:12" x14ac:dyDescent="0.25">
      <c r="A83">
        <v>0</v>
      </c>
      <c r="B83" s="161">
        <v>42809</v>
      </c>
      <c r="C83" s="10">
        <v>100</v>
      </c>
      <c r="D83" s="39">
        <v>30.750599999999999</v>
      </c>
      <c r="E83" s="39">
        <v>29.14</v>
      </c>
      <c r="F83" s="39">
        <f>C83*(E83-D83)</f>
        <v>-161.0599999999998</v>
      </c>
      <c r="G83" s="39">
        <f>D83*C83</f>
        <v>3075.06</v>
      </c>
      <c r="H83" s="175">
        <f>(E83-D83)/D83</f>
        <v>-5.2376213797454295E-2</v>
      </c>
      <c r="I83" s="39"/>
      <c r="J83" s="39"/>
      <c r="K83" s="39">
        <v>1291</v>
      </c>
      <c r="L83" s="39"/>
    </row>
    <row r="84" spans="1:12" x14ac:dyDescent="0.25">
      <c r="A84">
        <v>0</v>
      </c>
      <c r="B84" s="161">
        <v>42811</v>
      </c>
      <c r="C84" s="10">
        <v>100</v>
      </c>
      <c r="D84" s="39">
        <v>30.4756</v>
      </c>
      <c r="E84" s="39">
        <v>29.17</v>
      </c>
      <c r="F84" s="39">
        <f t="shared" ref="F84:F97" si="9">C84*(E84-D84)</f>
        <v>-130.55999999999983</v>
      </c>
      <c r="G84" s="39">
        <f t="shared" ref="G84:G97" si="10">D84*C84</f>
        <v>3047.56</v>
      </c>
      <c r="H84" s="175">
        <f t="shared" ref="H84:H97" si="11">(E84-D84)/D84</f>
        <v>-4.2840830041081988E-2</v>
      </c>
      <c r="I84" s="39"/>
      <c r="J84" s="39">
        <v>30</v>
      </c>
      <c r="K84" s="39">
        <v>1321</v>
      </c>
      <c r="L84" s="39"/>
    </row>
    <row r="85" spans="1:12" x14ac:dyDescent="0.25">
      <c r="A85">
        <v>0</v>
      </c>
      <c r="B85" s="161">
        <v>42836</v>
      </c>
      <c r="C85" s="181">
        <v>200</v>
      </c>
      <c r="D85" s="182">
        <v>29.412800000000001</v>
      </c>
      <c r="E85" s="39">
        <v>28.69</v>
      </c>
      <c r="F85" s="39">
        <f t="shared" si="9"/>
        <v>-144.55999999999989</v>
      </c>
      <c r="G85" s="39">
        <f t="shared" si="10"/>
        <v>5882.56</v>
      </c>
      <c r="H85" s="175">
        <f t="shared" si="11"/>
        <v>-2.4574334983408566E-2</v>
      </c>
      <c r="I85" s="39">
        <v>29</v>
      </c>
      <c r="J85" s="39"/>
      <c r="K85" s="39">
        <v>1308</v>
      </c>
      <c r="L85" s="39"/>
    </row>
    <row r="86" spans="1:12" x14ac:dyDescent="0.25">
      <c r="A86">
        <v>100</v>
      </c>
      <c r="B86" s="161">
        <v>42857</v>
      </c>
      <c r="C86" s="10">
        <v>300</v>
      </c>
      <c r="D86" s="39">
        <v>27.9452</v>
      </c>
      <c r="E86" s="39">
        <v>24.95</v>
      </c>
      <c r="F86" s="39">
        <f t="shared" si="9"/>
        <v>-898.56000000000017</v>
      </c>
      <c r="G86" s="39">
        <f t="shared" si="10"/>
        <v>8383.56</v>
      </c>
      <c r="H86" s="175">
        <f t="shared" si="11"/>
        <v>-0.10718119748650932</v>
      </c>
      <c r="I86" s="39"/>
      <c r="J86" s="39"/>
      <c r="K86" s="39">
        <v>554</v>
      </c>
      <c r="L86" s="39"/>
    </row>
    <row r="87" spans="1:12" x14ac:dyDescent="0.25">
      <c r="A87">
        <v>100</v>
      </c>
      <c r="B87" s="161">
        <v>42858</v>
      </c>
      <c r="C87" s="7">
        <v>400</v>
      </c>
      <c r="D87" s="43">
        <v>26.953900000000001</v>
      </c>
      <c r="E87" s="39">
        <v>23.98</v>
      </c>
      <c r="F87" s="39">
        <f t="shared" si="9"/>
        <v>-1189.5600000000002</v>
      </c>
      <c r="G87" s="39">
        <f t="shared" si="10"/>
        <v>10781.56</v>
      </c>
      <c r="H87" s="175">
        <f t="shared" si="11"/>
        <v>-0.11033282753145186</v>
      </c>
      <c r="I87" s="39"/>
      <c r="J87" s="39"/>
      <c r="K87" s="39"/>
      <c r="L87" s="39"/>
    </row>
    <row r="88" spans="1:12" x14ac:dyDescent="0.25">
      <c r="A88">
        <v>100</v>
      </c>
      <c r="B88" s="161">
        <v>42862</v>
      </c>
      <c r="C88" s="10">
        <v>400</v>
      </c>
      <c r="D88" s="39">
        <v>26.953900000000001</v>
      </c>
      <c r="E88" s="39">
        <v>23.45</v>
      </c>
      <c r="F88" s="39">
        <f t="shared" si="9"/>
        <v>-1401.5600000000006</v>
      </c>
      <c r="G88" s="39">
        <f t="shared" si="10"/>
        <v>10781.56</v>
      </c>
      <c r="H88" s="175">
        <f t="shared" si="11"/>
        <v>-0.12999603025907203</v>
      </c>
      <c r="I88" s="39"/>
      <c r="J88" s="39"/>
      <c r="K88" s="39">
        <v>50</v>
      </c>
      <c r="L88" s="39"/>
    </row>
    <row r="89" spans="1:12" x14ac:dyDescent="0.25">
      <c r="A89">
        <v>200</v>
      </c>
      <c r="B89" s="161">
        <v>42867</v>
      </c>
      <c r="C89" s="10">
        <v>600</v>
      </c>
      <c r="D89" s="39">
        <v>25.63</v>
      </c>
      <c r="E89" s="39">
        <v>22.91</v>
      </c>
      <c r="F89" s="39">
        <f t="shared" si="9"/>
        <v>-1631.9999999999993</v>
      </c>
      <c r="G89" s="39">
        <f t="shared" si="10"/>
        <v>15378</v>
      </c>
      <c r="H89" s="175">
        <f t="shared" si="11"/>
        <v>-0.10612563402262969</v>
      </c>
      <c r="I89" s="39"/>
      <c r="J89" s="39"/>
      <c r="K89" s="39">
        <v>-179</v>
      </c>
      <c r="L89" s="39"/>
    </row>
    <row r="90" spans="1:12" x14ac:dyDescent="0.25">
      <c r="B90" s="161">
        <v>42898</v>
      </c>
      <c r="C90" s="10">
        <v>400</v>
      </c>
      <c r="D90" s="39">
        <v>26.354199999999999</v>
      </c>
      <c r="E90" s="39">
        <v>23.55</v>
      </c>
      <c r="F90" s="39">
        <f t="shared" si="9"/>
        <v>-1121.6799999999992</v>
      </c>
      <c r="G90" s="39">
        <f t="shared" si="10"/>
        <v>10541.68</v>
      </c>
      <c r="H90" s="175">
        <f t="shared" si="11"/>
        <v>-0.1064042922949662</v>
      </c>
      <c r="I90" s="39"/>
      <c r="J90" s="39"/>
      <c r="K90" s="39">
        <v>331</v>
      </c>
      <c r="L90" s="39"/>
    </row>
    <row r="91" spans="1:12" x14ac:dyDescent="0.25">
      <c r="A91">
        <v>400</v>
      </c>
      <c r="B91" s="161">
        <v>42900</v>
      </c>
      <c r="C91" s="10">
        <v>600</v>
      </c>
      <c r="D91" s="39">
        <v>25.296099999999999</v>
      </c>
      <c r="E91" s="39">
        <v>22.74</v>
      </c>
      <c r="F91" s="39">
        <f t="shared" si="9"/>
        <v>-1533.6600000000003</v>
      </c>
      <c r="G91" s="39">
        <f t="shared" si="10"/>
        <v>15177.66</v>
      </c>
      <c r="H91" s="175">
        <f t="shared" si="11"/>
        <v>-0.10104719699874687</v>
      </c>
      <c r="I91" s="39"/>
      <c r="J91" s="39"/>
      <c r="K91" s="39">
        <v>-81.41</v>
      </c>
      <c r="L91" s="39"/>
    </row>
    <row r="92" spans="1:12" x14ac:dyDescent="0.25">
      <c r="A92">
        <v>400</v>
      </c>
      <c r="B92" s="161">
        <v>42904</v>
      </c>
      <c r="C92" s="10">
        <v>600</v>
      </c>
      <c r="D92" s="39">
        <v>25.146100000000001</v>
      </c>
      <c r="E92" s="39">
        <v>22.71</v>
      </c>
      <c r="F92" s="39">
        <f t="shared" si="9"/>
        <v>-1461.6599999999999</v>
      </c>
      <c r="G92" s="39">
        <f t="shared" si="10"/>
        <v>15087.66</v>
      </c>
      <c r="H92" s="175">
        <f t="shared" si="11"/>
        <v>-9.6877845868743054E-2</v>
      </c>
      <c r="I92" s="39"/>
      <c r="J92" s="39"/>
      <c r="K92" s="39">
        <v>-9.41</v>
      </c>
      <c r="L92" s="39"/>
    </row>
    <row r="93" spans="1:12" x14ac:dyDescent="0.25">
      <c r="A93">
        <v>200</v>
      </c>
      <c r="B93" s="161">
        <v>42926</v>
      </c>
      <c r="C93" s="10">
        <v>400</v>
      </c>
      <c r="D93" s="39">
        <v>25.644500000000001</v>
      </c>
      <c r="E93" s="39">
        <v>24.11</v>
      </c>
      <c r="F93" s="39">
        <f t="shared" si="9"/>
        <v>-613.80000000000052</v>
      </c>
      <c r="G93" s="39">
        <f t="shared" si="10"/>
        <v>10257.800000000001</v>
      </c>
      <c r="H93" s="175">
        <f t="shared" si="11"/>
        <v>-5.9837392033379525E-2</v>
      </c>
      <c r="I93" s="39"/>
      <c r="J93" s="39"/>
      <c r="K93" s="39">
        <v>836</v>
      </c>
      <c r="L93" s="39"/>
    </row>
    <row r="94" spans="1:12" x14ac:dyDescent="0.25">
      <c r="B94" s="161">
        <v>42940</v>
      </c>
      <c r="C94" s="10">
        <v>600</v>
      </c>
      <c r="D94" s="39">
        <v>24.86</v>
      </c>
      <c r="E94" s="39">
        <v>24.22</v>
      </c>
      <c r="F94" s="39">
        <f t="shared" si="9"/>
        <v>-384.00000000000034</v>
      </c>
      <c r="G94" s="39">
        <f t="shared" si="10"/>
        <v>14916</v>
      </c>
      <c r="H94" s="175">
        <f t="shared" si="11"/>
        <v>-2.5744167337087714E-2</v>
      </c>
      <c r="I94" s="39"/>
      <c r="J94" s="39"/>
      <c r="K94" s="39">
        <v>1066</v>
      </c>
      <c r="L94" s="39"/>
    </row>
    <row r="95" spans="1:12" x14ac:dyDescent="0.25">
      <c r="A95">
        <v>200</v>
      </c>
      <c r="B95" s="161">
        <v>42941</v>
      </c>
      <c r="C95" s="7">
        <v>400</v>
      </c>
      <c r="D95" s="43">
        <v>24.794799999999999</v>
      </c>
      <c r="E95" s="39">
        <v>24.22</v>
      </c>
      <c r="F95" s="39">
        <f t="shared" si="9"/>
        <v>-229.9199999999999</v>
      </c>
      <c r="G95" s="39">
        <f t="shared" si="10"/>
        <v>9917.92</v>
      </c>
      <c r="H95" s="175">
        <f t="shared" si="11"/>
        <v>-2.3182280155516471E-2</v>
      </c>
      <c r="I95" s="39">
        <v>23</v>
      </c>
      <c r="J95" s="39"/>
      <c r="K95" s="39">
        <v>1222</v>
      </c>
      <c r="L95" s="39"/>
    </row>
    <row r="96" spans="1:12" x14ac:dyDescent="0.25">
      <c r="A96">
        <v>200</v>
      </c>
      <c r="B96" s="161">
        <v>42942</v>
      </c>
      <c r="C96" s="10">
        <v>600</v>
      </c>
      <c r="D96" s="39">
        <v>24.623000000000001</v>
      </c>
      <c r="E96" s="39">
        <v>23.6</v>
      </c>
      <c r="F96" s="39">
        <f t="shared" si="9"/>
        <v>-613.79999999999984</v>
      </c>
      <c r="G96" s="39">
        <f t="shared" si="10"/>
        <v>14773.800000000001</v>
      </c>
      <c r="H96" s="175">
        <f t="shared" si="11"/>
        <v>-4.1546521544897033E-2</v>
      </c>
      <c r="I96" s="39"/>
      <c r="J96" s="39"/>
      <c r="K96" s="39">
        <v>838</v>
      </c>
      <c r="L96" s="39"/>
    </row>
    <row r="97" spans="1:12" x14ac:dyDescent="0.25">
      <c r="B97" s="161">
        <v>42948</v>
      </c>
      <c r="C97" s="10">
        <v>800</v>
      </c>
      <c r="D97" s="39">
        <v>24.087399999999999</v>
      </c>
      <c r="E97" s="39">
        <v>22.75</v>
      </c>
      <c r="F97" s="39">
        <f t="shared" si="9"/>
        <v>-1069.9199999999992</v>
      </c>
      <c r="G97" s="39">
        <f t="shared" si="10"/>
        <v>19269.919999999998</v>
      </c>
      <c r="H97" s="175">
        <f t="shared" si="11"/>
        <v>-5.5522804453780765E-2</v>
      </c>
      <c r="I97" s="39"/>
      <c r="J97" s="39"/>
      <c r="K97" s="39">
        <v>430</v>
      </c>
      <c r="L97" s="39"/>
    </row>
    <row r="98" spans="1:12" x14ac:dyDescent="0.25">
      <c r="A98">
        <v>800</v>
      </c>
      <c r="B98" s="161">
        <v>42983</v>
      </c>
      <c r="C98" s="10">
        <v>900</v>
      </c>
      <c r="D98" s="39">
        <v>23.59</v>
      </c>
      <c r="E98" s="39">
        <v>19.46</v>
      </c>
      <c r="F98" s="39">
        <f t="shared" ref="F98:F109" si="12">C98*(E98-D98)</f>
        <v>-3716.9999999999991</v>
      </c>
      <c r="G98" s="39">
        <f t="shared" ref="G98:G109" si="13">D98*C98</f>
        <v>21231</v>
      </c>
      <c r="H98" s="175">
        <f t="shared" ref="H98:H109" si="14">(E98-D98)/D98</f>
        <v>-0.17507418397626109</v>
      </c>
      <c r="I98" s="39"/>
      <c r="J98" s="39"/>
      <c r="K98" s="39">
        <v>-2264</v>
      </c>
      <c r="L98" s="39"/>
    </row>
    <row r="99" spans="1:12" x14ac:dyDescent="0.25">
      <c r="A99">
        <v>700</v>
      </c>
      <c r="B99" s="161">
        <v>42984</v>
      </c>
      <c r="C99" s="352">
        <v>800</v>
      </c>
      <c r="D99" s="353">
        <v>24.0657</v>
      </c>
      <c r="E99" s="39">
        <v>19.78</v>
      </c>
      <c r="F99" s="39">
        <f t="shared" si="12"/>
        <v>-3428.5599999999986</v>
      </c>
      <c r="G99" s="39">
        <f t="shared" si="13"/>
        <v>19252.560000000001</v>
      </c>
      <c r="H99" s="175">
        <f t="shared" si="14"/>
        <v>-0.17808333021686459</v>
      </c>
      <c r="I99" s="39">
        <v>23.5</v>
      </c>
      <c r="J99" s="39"/>
      <c r="K99" s="39">
        <v>-2128</v>
      </c>
      <c r="L99" s="39"/>
    </row>
    <row r="100" spans="1:12" x14ac:dyDescent="0.25">
      <c r="A100">
        <v>700</v>
      </c>
      <c r="B100" s="161">
        <v>42996</v>
      </c>
      <c r="C100" s="10">
        <v>800</v>
      </c>
      <c r="D100" s="39">
        <v>24.0657</v>
      </c>
      <c r="E100" s="39">
        <v>21.31</v>
      </c>
      <c r="F100" s="39">
        <f t="shared" si="12"/>
        <v>-2204.5600000000009</v>
      </c>
      <c r="G100" s="39">
        <f t="shared" si="13"/>
        <v>19252.560000000001</v>
      </c>
      <c r="H100" s="175">
        <f t="shared" si="14"/>
        <v>-0.11450736940957466</v>
      </c>
      <c r="I100" s="39">
        <v>23.5</v>
      </c>
      <c r="J100" s="39"/>
      <c r="K100" s="39">
        <v>-752</v>
      </c>
      <c r="L100" s="39"/>
    </row>
    <row r="101" spans="1:12" x14ac:dyDescent="0.25">
      <c r="A101">
        <v>700</v>
      </c>
      <c r="B101" s="161">
        <v>42999</v>
      </c>
      <c r="C101" s="352">
        <v>800</v>
      </c>
      <c r="D101" s="353">
        <v>23.896999999999998</v>
      </c>
      <c r="E101" s="39">
        <v>21.59</v>
      </c>
      <c r="F101" s="39">
        <f t="shared" si="12"/>
        <v>-1845.599999999999</v>
      </c>
      <c r="G101" s="39">
        <f t="shared" si="13"/>
        <v>19117.599999999999</v>
      </c>
      <c r="H101" s="175">
        <f t="shared" si="14"/>
        <v>-9.6539314558312703E-2</v>
      </c>
      <c r="I101" s="39">
        <v>23.5</v>
      </c>
      <c r="J101" s="39"/>
      <c r="K101" s="39">
        <v>-393</v>
      </c>
      <c r="L101" s="39"/>
    </row>
    <row r="102" spans="1:12" x14ac:dyDescent="0.25">
      <c r="B102" s="161">
        <v>43023</v>
      </c>
      <c r="C102" s="10">
        <v>800</v>
      </c>
      <c r="D102" s="39">
        <v>23.9</v>
      </c>
      <c r="E102" s="39">
        <v>21.78</v>
      </c>
      <c r="F102" s="39">
        <f t="shared" si="12"/>
        <v>-1695.999999999998</v>
      </c>
      <c r="G102" s="39">
        <f t="shared" si="13"/>
        <v>19120</v>
      </c>
      <c r="H102" s="175">
        <f t="shared" si="14"/>
        <v>-8.8702928870292783E-2</v>
      </c>
      <c r="I102" s="39"/>
      <c r="J102" s="39">
        <v>61</v>
      </c>
      <c r="K102" s="39">
        <v>-241</v>
      </c>
      <c r="L102" s="39"/>
    </row>
    <row r="103" spans="1:12" x14ac:dyDescent="0.25">
      <c r="A103">
        <v>800</v>
      </c>
      <c r="B103" s="161">
        <v>43031</v>
      </c>
      <c r="C103" s="10">
        <v>800</v>
      </c>
      <c r="D103" s="39">
        <v>23.9</v>
      </c>
      <c r="E103" s="39">
        <v>21.03</v>
      </c>
      <c r="F103" s="39">
        <f t="shared" si="12"/>
        <v>-2295.9999999999982</v>
      </c>
      <c r="G103" s="39">
        <f t="shared" si="13"/>
        <v>19120</v>
      </c>
      <c r="H103" s="175">
        <f t="shared" si="14"/>
        <v>-0.1200836820083681</v>
      </c>
      <c r="I103" s="39"/>
      <c r="J103" s="39"/>
      <c r="K103" s="39">
        <v>-841</v>
      </c>
      <c r="L103" s="39"/>
    </row>
    <row r="104" spans="1:12" x14ac:dyDescent="0.25">
      <c r="A104">
        <v>800</v>
      </c>
      <c r="B104" s="161">
        <v>43050</v>
      </c>
      <c r="C104" s="10">
        <v>800</v>
      </c>
      <c r="D104" s="39">
        <v>23.9</v>
      </c>
      <c r="E104" s="39">
        <v>22.84</v>
      </c>
      <c r="F104" s="39">
        <f t="shared" si="12"/>
        <v>-847.99999999999898</v>
      </c>
      <c r="G104" s="39">
        <f t="shared" si="13"/>
        <v>19120</v>
      </c>
      <c r="H104" s="175">
        <f t="shared" si="14"/>
        <v>-4.4351464435146391E-2</v>
      </c>
      <c r="I104" s="39"/>
      <c r="J104" s="39">
        <v>60.22</v>
      </c>
      <c r="K104" s="39">
        <v>607</v>
      </c>
      <c r="L104" s="39"/>
    </row>
    <row r="105" spans="1:12" x14ac:dyDescent="0.25">
      <c r="A105">
        <v>500</v>
      </c>
      <c r="B105" s="161">
        <v>43068</v>
      </c>
      <c r="C105" s="10">
        <v>500</v>
      </c>
      <c r="D105" s="39">
        <v>23.4815</v>
      </c>
      <c r="E105" s="39">
        <v>24.39</v>
      </c>
      <c r="F105" s="39">
        <f t="shared" si="12"/>
        <v>454.25000000000006</v>
      </c>
      <c r="G105" s="39">
        <f t="shared" si="13"/>
        <v>11740.75</v>
      </c>
      <c r="H105" s="175">
        <f t="shared" si="14"/>
        <v>3.8690032578838664E-2</v>
      </c>
      <c r="I105" s="39"/>
      <c r="J105" s="39"/>
      <c r="K105" s="39">
        <v>1907</v>
      </c>
      <c r="L105" s="39"/>
    </row>
    <row r="106" spans="1:12" x14ac:dyDescent="0.25">
      <c r="A106">
        <v>500</v>
      </c>
      <c r="B106" s="161">
        <v>43081</v>
      </c>
      <c r="C106" s="10">
        <v>500</v>
      </c>
      <c r="D106" s="39">
        <v>23.4815</v>
      </c>
      <c r="E106" s="39">
        <v>24.82</v>
      </c>
      <c r="F106" s="39">
        <f t="shared" si="12"/>
        <v>669.24999999999989</v>
      </c>
      <c r="G106" s="39">
        <f t="shared" si="13"/>
        <v>11740.75</v>
      </c>
      <c r="H106" s="175">
        <f t="shared" si="14"/>
        <v>5.7002320976087546E-2</v>
      </c>
      <c r="I106" s="39"/>
      <c r="J106" s="39"/>
      <c r="K106" s="39">
        <v>2121</v>
      </c>
      <c r="L106" s="39"/>
    </row>
    <row r="107" spans="1:12" x14ac:dyDescent="0.25">
      <c r="A107">
        <v>450</v>
      </c>
      <c r="B107" s="161">
        <v>43090</v>
      </c>
      <c r="C107" s="10">
        <v>450</v>
      </c>
      <c r="D107" s="39">
        <v>23.29</v>
      </c>
      <c r="E107" s="39">
        <v>25.23</v>
      </c>
      <c r="F107" s="39">
        <f t="shared" si="12"/>
        <v>873.00000000000057</v>
      </c>
      <c r="G107" s="39">
        <f t="shared" si="13"/>
        <v>10480.5</v>
      </c>
      <c r="H107" s="175">
        <f t="shared" si="14"/>
        <v>8.3297552597681471E-2</v>
      </c>
      <c r="I107" s="39"/>
      <c r="J107" s="39">
        <v>68</v>
      </c>
      <c r="K107" s="39">
        <v>2324</v>
      </c>
      <c r="L107" s="39"/>
    </row>
    <row r="108" spans="1:12" x14ac:dyDescent="0.25">
      <c r="A108">
        <v>400</v>
      </c>
      <c r="B108" s="161">
        <v>43102</v>
      </c>
      <c r="C108" s="7">
        <v>400</v>
      </c>
      <c r="D108" s="43">
        <v>22.85</v>
      </c>
      <c r="E108" s="39">
        <v>26.65</v>
      </c>
      <c r="F108" s="39">
        <f t="shared" si="12"/>
        <v>1519.9999999999989</v>
      </c>
      <c r="G108" s="39">
        <f t="shared" si="13"/>
        <v>9140</v>
      </c>
      <c r="H108" s="175">
        <f t="shared" si="14"/>
        <v>0.16630196936542657</v>
      </c>
      <c r="I108" s="656" t="s">
        <v>758</v>
      </c>
      <c r="J108" s="39"/>
      <c r="K108" s="39">
        <v>2972</v>
      </c>
      <c r="L108" s="39"/>
    </row>
    <row r="109" spans="1:12" x14ac:dyDescent="0.25">
      <c r="A109">
        <v>400</v>
      </c>
      <c r="B109" s="161">
        <v>43110</v>
      </c>
      <c r="C109" s="10">
        <v>400</v>
      </c>
      <c r="D109" s="39">
        <v>22.8508</v>
      </c>
      <c r="E109" s="39">
        <v>25.91</v>
      </c>
      <c r="F109" s="39">
        <f t="shared" si="12"/>
        <v>1223.6800000000003</v>
      </c>
      <c r="G109" s="39">
        <f t="shared" si="13"/>
        <v>9140.32</v>
      </c>
      <c r="H109" s="175">
        <f t="shared" si="14"/>
        <v>0.13387715090937738</v>
      </c>
      <c r="I109" s="39"/>
      <c r="J109" s="39"/>
      <c r="K109" s="39">
        <v>2676</v>
      </c>
      <c r="L109" s="39"/>
    </row>
    <row r="110" spans="1:12" x14ac:dyDescent="0.25">
      <c r="B110" s="161">
        <v>43112</v>
      </c>
      <c r="C110" s="10">
        <v>400</v>
      </c>
      <c r="D110" s="39">
        <v>22.8508</v>
      </c>
      <c r="E110" s="39">
        <v>27.22</v>
      </c>
      <c r="F110" s="39">
        <f t="shared" ref="F110:F122" si="15">C110*(E110-D110)</f>
        <v>1747.6799999999998</v>
      </c>
      <c r="G110" s="39">
        <f t="shared" ref="G110:G122" si="16">D110*C110</f>
        <v>9140.32</v>
      </c>
      <c r="H110" s="175">
        <f t="shared" ref="H110:H122" si="17">(E110-D110)/D110</f>
        <v>0.1912055595427731</v>
      </c>
      <c r="I110" s="39"/>
      <c r="J110" s="39"/>
      <c r="K110" s="39">
        <v>3120</v>
      </c>
      <c r="L110" s="39"/>
    </row>
    <row r="111" spans="1:12" x14ac:dyDescent="0.25">
      <c r="A111">
        <v>400</v>
      </c>
      <c r="B111" s="161">
        <v>43116</v>
      </c>
      <c r="C111" s="10">
        <v>450</v>
      </c>
      <c r="D111" s="39">
        <v>23.176200000000001</v>
      </c>
      <c r="E111" s="39">
        <v>25.68</v>
      </c>
      <c r="F111" s="39">
        <f t="shared" si="15"/>
        <v>1126.7099999999991</v>
      </c>
      <c r="G111" s="39">
        <f t="shared" si="16"/>
        <v>10429.290000000001</v>
      </c>
      <c r="H111" s="175">
        <f t="shared" si="17"/>
        <v>0.10803324099722983</v>
      </c>
      <c r="I111" s="39"/>
      <c r="J111" s="39"/>
      <c r="K111" s="39">
        <v>2579</v>
      </c>
      <c r="L111" s="39"/>
    </row>
    <row r="112" spans="1:12" x14ac:dyDescent="0.25">
      <c r="A112">
        <v>350</v>
      </c>
      <c r="B112" s="161">
        <v>43118</v>
      </c>
      <c r="C112" s="7">
        <v>400</v>
      </c>
      <c r="D112" s="43">
        <v>22.763300000000001</v>
      </c>
      <c r="E112" s="39">
        <v>26.22</v>
      </c>
      <c r="F112" s="39">
        <f t="shared" si="15"/>
        <v>1382.6799999999992</v>
      </c>
      <c r="G112" s="39">
        <f t="shared" si="16"/>
        <v>9105.32</v>
      </c>
      <c r="H112" s="175">
        <f t="shared" si="17"/>
        <v>0.15185408091093988</v>
      </c>
      <c r="I112" s="39">
        <v>22.5</v>
      </c>
      <c r="J112" s="39"/>
      <c r="K112" s="39">
        <v>2835</v>
      </c>
      <c r="L112" s="39"/>
    </row>
    <row r="113" spans="1:12" x14ac:dyDescent="0.25">
      <c r="A113">
        <v>350</v>
      </c>
      <c r="B113" s="161">
        <v>43121</v>
      </c>
      <c r="C113" s="10">
        <v>400</v>
      </c>
      <c r="D113" s="39">
        <v>22.76</v>
      </c>
      <c r="E113" s="39">
        <v>26.53</v>
      </c>
      <c r="F113" s="39">
        <f t="shared" si="15"/>
        <v>1507.9999999999998</v>
      </c>
      <c r="G113" s="39">
        <f t="shared" si="16"/>
        <v>9104</v>
      </c>
      <c r="H113" s="175">
        <f t="shared" si="17"/>
        <v>0.16564147627416517</v>
      </c>
      <c r="I113" s="39"/>
      <c r="J113" s="39">
        <v>58.41</v>
      </c>
      <c r="K113" s="39">
        <v>2959</v>
      </c>
      <c r="L113" s="39"/>
    </row>
    <row r="114" spans="1:12" x14ac:dyDescent="0.25">
      <c r="A114">
        <v>250</v>
      </c>
      <c r="B114" s="161">
        <v>43126</v>
      </c>
      <c r="C114" s="10">
        <v>300</v>
      </c>
      <c r="D114" s="39">
        <v>21.144600000000001</v>
      </c>
      <c r="E114" s="39">
        <v>27.6</v>
      </c>
      <c r="F114" s="39">
        <f t="shared" si="15"/>
        <v>1936.6200000000003</v>
      </c>
      <c r="G114" s="39">
        <f t="shared" si="16"/>
        <v>6343.38</v>
      </c>
      <c r="H114" s="175">
        <f t="shared" si="17"/>
        <v>0.30529780653216426</v>
      </c>
      <c r="I114" s="39"/>
      <c r="J114" s="39"/>
      <c r="K114" s="39">
        <v>3389</v>
      </c>
      <c r="L114" s="39"/>
    </row>
    <row r="115" spans="1:12" x14ac:dyDescent="0.25">
      <c r="A115">
        <v>250</v>
      </c>
      <c r="B115" s="161">
        <v>43131</v>
      </c>
      <c r="C115" s="10">
        <v>400</v>
      </c>
      <c r="D115" s="39">
        <v>22.578499999999998</v>
      </c>
      <c r="E115" s="39">
        <v>27.3</v>
      </c>
      <c r="F115" s="39">
        <f t="shared" si="15"/>
        <v>1888.600000000001</v>
      </c>
      <c r="G115" s="39">
        <f t="shared" si="16"/>
        <v>9031.4</v>
      </c>
      <c r="H115" s="175">
        <f t="shared" si="17"/>
        <v>0.20911486591226178</v>
      </c>
      <c r="I115" s="39"/>
      <c r="J115" s="39"/>
      <c r="K115" s="39">
        <v>3341</v>
      </c>
      <c r="L115" s="39"/>
    </row>
    <row r="116" spans="1:12" x14ac:dyDescent="0.25">
      <c r="A116">
        <v>250</v>
      </c>
      <c r="B116" s="161">
        <v>43133</v>
      </c>
      <c r="C116" s="10">
        <v>600</v>
      </c>
      <c r="D116" s="39">
        <v>23.68</v>
      </c>
      <c r="E116" s="39">
        <v>26.04</v>
      </c>
      <c r="F116" s="39">
        <f t="shared" si="15"/>
        <v>1415.9999999999995</v>
      </c>
      <c r="G116" s="39">
        <f t="shared" si="16"/>
        <v>14208</v>
      </c>
      <c r="H116" s="175">
        <f t="shared" si="17"/>
        <v>9.9662162162162143E-2</v>
      </c>
      <c r="I116" s="39"/>
      <c r="J116" s="39"/>
      <c r="K116" s="39">
        <v>2869</v>
      </c>
      <c r="L116" s="39"/>
    </row>
    <row r="117" spans="1:12" x14ac:dyDescent="0.25">
      <c r="B117" s="161">
        <v>43140</v>
      </c>
      <c r="C117" s="352">
        <v>800</v>
      </c>
      <c r="D117" s="353">
        <v>23.654199999999999</v>
      </c>
      <c r="E117" s="39">
        <v>24.35</v>
      </c>
      <c r="F117" s="39">
        <f t="shared" si="15"/>
        <v>556.64000000000158</v>
      </c>
      <c r="G117" s="39">
        <f t="shared" si="16"/>
        <v>18923.36</v>
      </c>
      <c r="H117" s="175">
        <f t="shared" si="17"/>
        <v>2.9415494922677664E-2</v>
      </c>
      <c r="I117" s="39"/>
      <c r="J117" s="39"/>
      <c r="K117" s="39">
        <v>2032</v>
      </c>
      <c r="L117" s="39"/>
    </row>
    <row r="118" spans="1:12" x14ac:dyDescent="0.25">
      <c r="A118">
        <v>50</v>
      </c>
      <c r="B118" s="161">
        <v>43140</v>
      </c>
      <c r="C118" s="10">
        <v>600</v>
      </c>
      <c r="D118" s="39">
        <v>23.379200000000001</v>
      </c>
      <c r="E118" s="39">
        <v>24.35</v>
      </c>
      <c r="F118" s="39">
        <f t="shared" si="15"/>
        <v>582.48000000000036</v>
      </c>
      <c r="G118" s="39">
        <f t="shared" si="16"/>
        <v>14027.52</v>
      </c>
      <c r="H118" s="175">
        <f t="shared" si="17"/>
        <v>4.1524089789214368E-2</v>
      </c>
      <c r="I118" s="39"/>
      <c r="J118" s="39"/>
      <c r="K118" s="39">
        <v>2035</v>
      </c>
      <c r="L118" s="39"/>
    </row>
    <row r="119" spans="1:12" x14ac:dyDescent="0.25">
      <c r="A119">
        <v>50</v>
      </c>
      <c r="B119" s="161">
        <v>43146</v>
      </c>
      <c r="C119" s="10">
        <v>600</v>
      </c>
      <c r="D119" s="39">
        <v>23.38</v>
      </c>
      <c r="E119" s="39">
        <v>25.86</v>
      </c>
      <c r="F119" s="39">
        <f t="shared" si="15"/>
        <v>1488.0000000000002</v>
      </c>
      <c r="G119" s="39">
        <f t="shared" si="16"/>
        <v>14028</v>
      </c>
      <c r="H119" s="175">
        <f t="shared" si="17"/>
        <v>0.10607356715141149</v>
      </c>
      <c r="I119" s="39"/>
      <c r="J119" s="39"/>
      <c r="K119" s="39">
        <v>2941</v>
      </c>
      <c r="L119" s="39"/>
    </row>
    <row r="120" spans="1:12" x14ac:dyDescent="0.25">
      <c r="A120">
        <v>0</v>
      </c>
      <c r="B120" s="161">
        <v>43151</v>
      </c>
      <c r="C120" s="10">
        <v>500</v>
      </c>
      <c r="D120" s="39">
        <v>22.82</v>
      </c>
      <c r="E120" s="39">
        <v>26.19</v>
      </c>
      <c r="F120" s="39">
        <f t="shared" si="15"/>
        <v>1685.0000000000005</v>
      </c>
      <c r="G120" s="39">
        <f t="shared" si="16"/>
        <v>11410</v>
      </c>
      <c r="H120" s="175">
        <f t="shared" si="17"/>
        <v>0.14767747589833483</v>
      </c>
      <c r="I120" s="39"/>
      <c r="J120" s="39"/>
      <c r="K120" s="39">
        <v>3139</v>
      </c>
      <c r="L120" s="39"/>
    </row>
    <row r="121" spans="1:12" x14ac:dyDescent="0.25">
      <c r="A121">
        <v>0</v>
      </c>
      <c r="B121" s="161">
        <v>43151</v>
      </c>
      <c r="C121" s="7">
        <v>400</v>
      </c>
      <c r="D121" s="43">
        <v>21.81</v>
      </c>
      <c r="E121" s="39">
        <v>26.76</v>
      </c>
      <c r="F121" s="39">
        <f t="shared" si="15"/>
        <v>1980.0000000000011</v>
      </c>
      <c r="G121" s="39">
        <f t="shared" si="16"/>
        <v>8724</v>
      </c>
      <c r="H121" s="175">
        <f t="shared" si="17"/>
        <v>0.22696011004126562</v>
      </c>
      <c r="I121" s="656" t="s">
        <v>868</v>
      </c>
      <c r="J121" s="39"/>
      <c r="K121" s="39">
        <v>3433</v>
      </c>
      <c r="L121" s="39"/>
    </row>
    <row r="122" spans="1:12" x14ac:dyDescent="0.25">
      <c r="B122" s="161">
        <v>43157</v>
      </c>
      <c r="C122" s="10">
        <v>400</v>
      </c>
      <c r="D122" s="39">
        <v>21.81</v>
      </c>
      <c r="E122" s="39">
        <v>28.12</v>
      </c>
      <c r="F122" s="39">
        <f t="shared" si="15"/>
        <v>2524.0000000000009</v>
      </c>
      <c r="G122" s="39">
        <f t="shared" si="16"/>
        <v>8724</v>
      </c>
      <c r="H122" s="175">
        <f t="shared" si="17"/>
        <v>0.28931682714351226</v>
      </c>
      <c r="I122" s="39"/>
      <c r="J122" s="39"/>
      <c r="K122" s="39">
        <v>3996</v>
      </c>
      <c r="L122" s="39"/>
    </row>
    <row r="123" spans="1:12" x14ac:dyDescent="0.25">
      <c r="A123" s="1">
        <v>43164</v>
      </c>
      <c r="B123" s="161">
        <v>43158</v>
      </c>
      <c r="C123" s="10">
        <v>400</v>
      </c>
      <c r="D123" s="39">
        <v>21.81</v>
      </c>
      <c r="E123" s="39">
        <v>26.82</v>
      </c>
      <c r="F123" s="39">
        <f>C123*(E123-D123)</f>
        <v>2004.0000000000007</v>
      </c>
      <c r="G123" s="39">
        <f>D123*C123</f>
        <v>8724</v>
      </c>
      <c r="H123" s="175">
        <f>(E123-D123)/D123</f>
        <v>0.22971114167812939</v>
      </c>
      <c r="I123" s="39"/>
      <c r="J123" s="39"/>
      <c r="K123" s="39">
        <v>3457</v>
      </c>
      <c r="L123" s="39"/>
    </row>
    <row r="124" spans="1:12" x14ac:dyDescent="0.25">
      <c r="A124">
        <v>200</v>
      </c>
      <c r="B124" s="161">
        <v>43165</v>
      </c>
      <c r="C124" s="10">
        <v>400</v>
      </c>
      <c r="D124" s="39">
        <v>21.81</v>
      </c>
      <c r="E124" s="39">
        <v>27.74</v>
      </c>
      <c r="F124" s="39">
        <f>C124*(E124-D124)</f>
        <v>2372</v>
      </c>
      <c r="G124" s="39">
        <f>D124*C124</f>
        <v>8724</v>
      </c>
      <c r="H124" s="175">
        <f>(E124-D124)/D124</f>
        <v>0.27189362677670792</v>
      </c>
      <c r="I124" s="39"/>
      <c r="J124" s="39"/>
      <c r="K124" s="39">
        <v>3825</v>
      </c>
      <c r="L124" s="39"/>
    </row>
    <row r="125" spans="1:12" x14ac:dyDescent="0.25">
      <c r="A125">
        <v>400</v>
      </c>
      <c r="B125" s="161">
        <v>43178</v>
      </c>
      <c r="C125" s="10">
        <v>600</v>
      </c>
      <c r="D125" s="39">
        <v>22.95</v>
      </c>
      <c r="E125" s="39">
        <v>25.59</v>
      </c>
      <c r="F125" s="39">
        <f>C125*(E125-D125)</f>
        <v>1584.0000000000005</v>
      </c>
      <c r="G125" s="39">
        <f>D125*C125</f>
        <v>13770</v>
      </c>
      <c r="H125" s="175">
        <f>(E125-D125)/D125</f>
        <v>0.11503267973856211</v>
      </c>
      <c r="I125" s="39">
        <v>22.5</v>
      </c>
      <c r="J125" s="39"/>
      <c r="K125" s="39">
        <v>2851</v>
      </c>
      <c r="L125" s="39"/>
    </row>
    <row r="126" spans="1:12" x14ac:dyDescent="0.25">
      <c r="A126">
        <v>400</v>
      </c>
      <c r="B126" s="161">
        <v>43185</v>
      </c>
      <c r="C126" s="10">
        <v>600</v>
      </c>
      <c r="D126" s="39">
        <v>22.95</v>
      </c>
      <c r="E126" s="39">
        <v>24.65</v>
      </c>
      <c r="F126" s="39">
        <f t="shared" ref="F126:F133" si="18">C126*(E126-D126)</f>
        <v>1019.9999999999995</v>
      </c>
      <c r="G126" s="39">
        <f t="shared" ref="G126:G133" si="19">D126*C126</f>
        <v>13770</v>
      </c>
      <c r="H126" s="175">
        <f t="shared" ref="H126:H133" si="20">(E126-D126)/D126</f>
        <v>7.4074074074074042E-2</v>
      </c>
      <c r="I126" s="39"/>
      <c r="J126" s="39"/>
      <c r="K126" s="39">
        <v>2474</v>
      </c>
      <c r="L126" s="39"/>
    </row>
    <row r="127" spans="1:12" x14ac:dyDescent="0.25">
      <c r="A127">
        <v>400</v>
      </c>
      <c r="B127" s="161">
        <v>43187</v>
      </c>
      <c r="C127" s="352">
        <v>800</v>
      </c>
      <c r="D127" s="353">
        <v>23.1145</v>
      </c>
      <c r="E127" s="39">
        <v>23.57</v>
      </c>
      <c r="F127" s="39">
        <f t="shared" si="18"/>
        <v>364.40000000000055</v>
      </c>
      <c r="G127" s="39">
        <f t="shared" si="19"/>
        <v>18491.599999999999</v>
      </c>
      <c r="H127" s="175">
        <f t="shared" si="20"/>
        <v>1.9706244997728727E-2</v>
      </c>
      <c r="I127" s="656" t="s">
        <v>893</v>
      </c>
      <c r="J127" s="39"/>
      <c r="K127" s="39">
        <v>1817</v>
      </c>
      <c r="L127" s="39"/>
    </row>
    <row r="128" spans="1:12" x14ac:dyDescent="0.25">
      <c r="A128">
        <v>200</v>
      </c>
      <c r="B128" s="161">
        <v>43188</v>
      </c>
      <c r="C128" s="10">
        <v>600</v>
      </c>
      <c r="D128" s="39">
        <v>22.732900000000001</v>
      </c>
      <c r="E128" s="39">
        <v>24.28</v>
      </c>
      <c r="F128" s="39">
        <f t="shared" si="18"/>
        <v>928.26000000000022</v>
      </c>
      <c r="G128" s="39">
        <f t="shared" si="19"/>
        <v>13639.74</v>
      </c>
      <c r="H128" s="175">
        <f t="shared" si="20"/>
        <v>6.8055549445957195E-2</v>
      </c>
      <c r="I128" s="39">
        <v>22.5</v>
      </c>
      <c r="J128" s="39"/>
      <c r="K128" s="39">
        <v>2380</v>
      </c>
      <c r="L128" s="39"/>
    </row>
    <row r="129" spans="1:12" x14ac:dyDescent="0.25">
      <c r="A129">
        <v>200</v>
      </c>
      <c r="B129" s="161">
        <v>43192</v>
      </c>
      <c r="C129" s="352">
        <v>800</v>
      </c>
      <c r="D129" s="353">
        <v>22.97</v>
      </c>
      <c r="E129" s="39">
        <v>23.67</v>
      </c>
      <c r="F129" s="39">
        <f t="shared" si="18"/>
        <v>560.00000000000227</v>
      </c>
      <c r="G129" s="39">
        <f t="shared" si="19"/>
        <v>18376</v>
      </c>
      <c r="H129" s="175">
        <f t="shared" si="20"/>
        <v>3.0474531998258725E-2</v>
      </c>
      <c r="I129" s="39"/>
      <c r="J129" s="39"/>
      <c r="K129" s="39">
        <v>2012</v>
      </c>
      <c r="L129" s="39"/>
    </row>
    <row r="130" spans="1:12" x14ac:dyDescent="0.25">
      <c r="A130">
        <v>0</v>
      </c>
      <c r="B130" s="161">
        <v>43195</v>
      </c>
      <c r="C130" s="10">
        <v>600</v>
      </c>
      <c r="D130" s="39">
        <v>22.21</v>
      </c>
      <c r="E130" s="39">
        <v>25.19</v>
      </c>
      <c r="F130" s="39">
        <f t="shared" si="18"/>
        <v>1788.0000000000002</v>
      </c>
      <c r="G130" s="39">
        <f t="shared" si="19"/>
        <v>13326</v>
      </c>
      <c r="H130" s="175">
        <f t="shared" si="20"/>
        <v>0.13417379558757317</v>
      </c>
      <c r="I130" s="656" t="s">
        <v>895</v>
      </c>
      <c r="J130" s="39"/>
      <c r="K130" s="39">
        <v>3240</v>
      </c>
      <c r="L130" s="39"/>
    </row>
    <row r="131" spans="1:12" x14ac:dyDescent="0.25">
      <c r="B131" s="161">
        <v>43196</v>
      </c>
      <c r="C131" s="10">
        <v>700</v>
      </c>
      <c r="D131" s="39">
        <v>22.54</v>
      </c>
      <c r="E131" s="39">
        <v>24.5</v>
      </c>
      <c r="F131" s="39">
        <f t="shared" si="18"/>
        <v>1372.0000000000007</v>
      </c>
      <c r="G131" s="39">
        <f t="shared" si="19"/>
        <v>15778</v>
      </c>
      <c r="H131" s="175">
        <f t="shared" si="20"/>
        <v>8.6956521739130474E-2</v>
      </c>
      <c r="I131" s="39"/>
      <c r="J131" s="39"/>
      <c r="K131" s="39">
        <v>2826</v>
      </c>
      <c r="L131" s="39"/>
    </row>
    <row r="132" spans="1:12" x14ac:dyDescent="0.25">
      <c r="A132">
        <v>0</v>
      </c>
      <c r="B132" s="161">
        <v>43196</v>
      </c>
      <c r="C132" s="352">
        <v>800</v>
      </c>
      <c r="D132" s="353">
        <v>22.725999999999999</v>
      </c>
      <c r="E132" s="39">
        <v>24.05</v>
      </c>
      <c r="F132" s="39">
        <f t="shared" si="18"/>
        <v>1059.2000000000012</v>
      </c>
      <c r="G132" s="39">
        <f t="shared" si="19"/>
        <v>18180.8</v>
      </c>
      <c r="H132" s="175">
        <f t="shared" si="20"/>
        <v>5.8259262518701123E-2</v>
      </c>
      <c r="I132" s="39">
        <v>22.5</v>
      </c>
      <c r="J132" s="39">
        <v>43</v>
      </c>
      <c r="K132" s="39">
        <v>2511</v>
      </c>
      <c r="L132" s="39">
        <v>19.38</v>
      </c>
    </row>
    <row r="133" spans="1:12" x14ac:dyDescent="0.25">
      <c r="A133">
        <v>0</v>
      </c>
      <c r="B133" s="161">
        <v>43200</v>
      </c>
      <c r="C133" s="10">
        <v>600</v>
      </c>
      <c r="D133" s="39">
        <v>21.895</v>
      </c>
      <c r="E133" s="39">
        <v>25.03</v>
      </c>
      <c r="F133" s="39">
        <f t="shared" si="18"/>
        <v>1881.0000000000009</v>
      </c>
      <c r="G133" s="39">
        <f t="shared" si="19"/>
        <v>13137</v>
      </c>
      <c r="H133" s="175">
        <f t="shared" si="20"/>
        <v>0.14318337519981739</v>
      </c>
      <c r="I133" s="39"/>
      <c r="J133" s="39"/>
      <c r="K133" s="39">
        <v>3333</v>
      </c>
      <c r="L133" s="39"/>
    </row>
    <row r="134" spans="1:12" x14ac:dyDescent="0.25">
      <c r="A134">
        <v>0</v>
      </c>
      <c r="B134" s="161">
        <v>43208</v>
      </c>
      <c r="C134" s="10">
        <v>600</v>
      </c>
      <c r="D134" s="39">
        <v>21.895</v>
      </c>
      <c r="E134" s="39">
        <v>26.04</v>
      </c>
      <c r="F134" s="39">
        <f>C134*(E134-D134)</f>
        <v>2486.9999999999995</v>
      </c>
      <c r="G134" s="39">
        <f>D134*C134</f>
        <v>13137</v>
      </c>
      <c r="H134" s="175">
        <f>(E134-D134)/D134</f>
        <v>0.18931262845398492</v>
      </c>
      <c r="I134" s="39"/>
      <c r="J134" s="39"/>
      <c r="K134" s="39">
        <v>3939</v>
      </c>
      <c r="L134" s="39"/>
    </row>
    <row r="135" spans="1:12" x14ac:dyDescent="0.25">
      <c r="A135">
        <v>0</v>
      </c>
      <c r="B135" s="161">
        <v>43216</v>
      </c>
      <c r="C135" s="10">
        <v>600</v>
      </c>
      <c r="D135" s="39">
        <v>21.895</v>
      </c>
      <c r="E135" s="39">
        <v>27.17</v>
      </c>
      <c r="F135" s="39">
        <f t="shared" ref="F135:F143" si="21">C135*(E135-D135)</f>
        <v>3165.0000000000014</v>
      </c>
      <c r="G135" s="39">
        <f t="shared" ref="G135:G143" si="22">D135*C135</f>
        <v>13137</v>
      </c>
      <c r="H135" s="175">
        <f t="shared" ref="H135:H143" si="23">(E135-D135)/D135</f>
        <v>0.24092258506508346</v>
      </c>
      <c r="I135" s="39"/>
      <c r="J135" s="39"/>
      <c r="K135" s="39">
        <v>4617</v>
      </c>
      <c r="L135" s="39"/>
    </row>
    <row r="136" spans="1:12" x14ac:dyDescent="0.25">
      <c r="A136">
        <v>200</v>
      </c>
      <c r="B136" s="161">
        <v>43224</v>
      </c>
      <c r="C136" s="7">
        <v>400</v>
      </c>
      <c r="D136" s="43">
        <v>19.053000000000001</v>
      </c>
      <c r="E136" s="39">
        <v>27.43</v>
      </c>
      <c r="F136" s="39">
        <f t="shared" si="21"/>
        <v>3350.7999999999997</v>
      </c>
      <c r="G136" s="39">
        <f t="shared" si="22"/>
        <v>7621.2000000000007</v>
      </c>
      <c r="H136" s="175">
        <f t="shared" si="23"/>
        <v>0.4396682937070277</v>
      </c>
      <c r="I136" s="656" t="s">
        <v>989</v>
      </c>
      <c r="J136" s="39"/>
      <c r="K136" s="39">
        <v>4803</v>
      </c>
      <c r="L136" s="39">
        <v>19.68</v>
      </c>
    </row>
    <row r="137" spans="1:12" x14ac:dyDescent="0.25">
      <c r="A137">
        <v>400</v>
      </c>
      <c r="B137" s="161">
        <v>43227</v>
      </c>
      <c r="C137" s="10">
        <v>500</v>
      </c>
      <c r="D137" s="39">
        <v>20.6462</v>
      </c>
      <c r="E137" s="39">
        <v>27.56</v>
      </c>
      <c r="F137" s="39">
        <f t="shared" si="21"/>
        <v>3456.8999999999992</v>
      </c>
      <c r="G137" s="39">
        <f t="shared" si="22"/>
        <v>10323.1</v>
      </c>
      <c r="H137" s="175">
        <f t="shared" si="23"/>
        <v>0.33487033933605209</v>
      </c>
      <c r="I137" s="39"/>
      <c r="J137" s="39"/>
      <c r="K137" s="39">
        <v>4909</v>
      </c>
      <c r="L137" s="39"/>
    </row>
    <row r="138" spans="1:12" x14ac:dyDescent="0.25">
      <c r="A138">
        <v>400</v>
      </c>
      <c r="B138" s="161">
        <v>43228</v>
      </c>
      <c r="C138" s="10">
        <v>600</v>
      </c>
      <c r="D138" s="39">
        <v>21.5518</v>
      </c>
      <c r="E138" s="39">
        <v>26.1</v>
      </c>
      <c r="F138" s="39">
        <f t="shared" si="21"/>
        <v>2728.920000000001</v>
      </c>
      <c r="G138" s="39">
        <f t="shared" si="22"/>
        <v>12931.08</v>
      </c>
      <c r="H138" s="175">
        <f t="shared" si="23"/>
        <v>0.21103573715420529</v>
      </c>
      <c r="I138" s="656" t="s">
        <v>998</v>
      </c>
      <c r="J138" s="39"/>
      <c r="K138" s="39">
        <v>4181</v>
      </c>
      <c r="L138" s="39"/>
    </row>
    <row r="139" spans="1:12" x14ac:dyDescent="0.25">
      <c r="A139">
        <v>200</v>
      </c>
      <c r="B139" s="161">
        <v>43234</v>
      </c>
      <c r="C139" s="7">
        <v>400</v>
      </c>
      <c r="D139" s="43">
        <v>18.6431</v>
      </c>
      <c r="E139" s="39">
        <v>27.17</v>
      </c>
      <c r="F139" s="39">
        <f t="shared" si="21"/>
        <v>3410.7600000000007</v>
      </c>
      <c r="G139" s="39">
        <f t="shared" si="22"/>
        <v>7457.24</v>
      </c>
      <c r="H139" s="175">
        <f t="shared" si="23"/>
        <v>0.45737565104515887</v>
      </c>
      <c r="I139" s="39">
        <v>18.5</v>
      </c>
      <c r="J139" s="39"/>
      <c r="K139" s="39">
        <v>4863</v>
      </c>
      <c r="L139" s="39"/>
    </row>
    <row r="140" spans="1:12" x14ac:dyDescent="0.25">
      <c r="A140">
        <v>0</v>
      </c>
      <c r="B140" s="161">
        <v>43257</v>
      </c>
      <c r="C140" s="181">
        <v>200</v>
      </c>
      <c r="D140" s="182">
        <v>8.5065000000000008</v>
      </c>
      <c r="E140" s="39">
        <v>29.08</v>
      </c>
      <c r="F140" s="39">
        <f t="shared" si="21"/>
        <v>4114.6999999999989</v>
      </c>
      <c r="G140" s="39">
        <f t="shared" si="22"/>
        <v>1701.3000000000002</v>
      </c>
      <c r="H140" s="175">
        <f t="shared" si="23"/>
        <v>2.418562275906659</v>
      </c>
      <c r="I140" s="39"/>
      <c r="J140" s="39"/>
      <c r="K140" s="39">
        <v>5567</v>
      </c>
      <c r="L140" s="39"/>
    </row>
    <row r="141" spans="1:12" x14ac:dyDescent="0.25">
      <c r="A141">
        <v>200</v>
      </c>
      <c r="B141" s="161">
        <v>43270</v>
      </c>
      <c r="C141" s="7">
        <v>400</v>
      </c>
      <c r="D141" s="43">
        <v>18.353300000000001</v>
      </c>
      <c r="E141" s="39">
        <v>28.31</v>
      </c>
      <c r="F141" s="39">
        <f t="shared" si="21"/>
        <v>3982.6799999999994</v>
      </c>
      <c r="G141" s="39">
        <f t="shared" si="22"/>
        <v>7341.3200000000006</v>
      </c>
      <c r="H141" s="175">
        <f t="shared" si="23"/>
        <v>0.54250189339246879</v>
      </c>
      <c r="I141" s="182" t="s">
        <v>1057</v>
      </c>
      <c r="J141" s="39"/>
      <c r="K141" s="39">
        <v>5435</v>
      </c>
      <c r="L141" s="39"/>
    </row>
    <row r="142" spans="1:12" x14ac:dyDescent="0.25">
      <c r="A142">
        <v>200</v>
      </c>
      <c r="B142" s="161">
        <v>43272</v>
      </c>
      <c r="C142" s="10">
        <v>400</v>
      </c>
      <c r="D142" s="39">
        <v>18.328299999999999</v>
      </c>
      <c r="E142" s="39">
        <v>28.28</v>
      </c>
      <c r="F142" s="39">
        <f t="shared" si="21"/>
        <v>3980.6800000000012</v>
      </c>
      <c r="G142" s="39">
        <f t="shared" si="22"/>
        <v>7331.32</v>
      </c>
      <c r="H142" s="175">
        <f t="shared" si="23"/>
        <v>0.54296906969004233</v>
      </c>
      <c r="I142" s="39"/>
      <c r="J142" s="39"/>
      <c r="K142" s="39">
        <f t="shared" ref="K142:K154" si="24">F142+$Q$10</f>
        <v>5432.94</v>
      </c>
      <c r="L142" s="39"/>
    </row>
    <row r="143" spans="1:12" x14ac:dyDescent="0.25">
      <c r="A143">
        <v>100</v>
      </c>
      <c r="B143" s="161">
        <v>43273</v>
      </c>
      <c r="C143" s="10">
        <v>300</v>
      </c>
      <c r="D143" s="39">
        <v>14.7445</v>
      </c>
      <c r="E143" s="39">
        <v>28.88</v>
      </c>
      <c r="F143" s="39">
        <f t="shared" si="21"/>
        <v>4240.6499999999996</v>
      </c>
      <c r="G143" s="39">
        <f t="shared" si="22"/>
        <v>4423.3500000000004</v>
      </c>
      <c r="H143" s="175">
        <f t="shared" si="23"/>
        <v>0.95869646308793099</v>
      </c>
      <c r="I143" s="39"/>
      <c r="J143" s="39"/>
      <c r="K143" s="39">
        <f t="shared" si="24"/>
        <v>5692.909999999998</v>
      </c>
      <c r="L143" s="39"/>
    </row>
    <row r="144" spans="1:12" x14ac:dyDescent="0.25">
      <c r="A144">
        <v>100</v>
      </c>
      <c r="B144" s="161">
        <v>43292</v>
      </c>
      <c r="C144" s="7">
        <v>400</v>
      </c>
      <c r="D144" s="43">
        <v>18.11</v>
      </c>
      <c r="E144" s="39">
        <v>27.88</v>
      </c>
      <c r="F144" s="39">
        <f t="shared" ref="F144:F153" si="25">C144*(E144-D144)</f>
        <v>3908</v>
      </c>
      <c r="G144" s="39">
        <f t="shared" ref="G144:G153" si="26">D144*C144</f>
        <v>7244</v>
      </c>
      <c r="H144" s="175">
        <f t="shared" ref="H144:H153" si="27">(E144-D144)/D144</f>
        <v>0.5394809497515185</v>
      </c>
      <c r="I144" s="39"/>
      <c r="J144" s="39"/>
      <c r="K144" s="39">
        <f t="shared" si="24"/>
        <v>5360.2599999999984</v>
      </c>
      <c r="L144" s="39"/>
    </row>
    <row r="145" spans="1:12" x14ac:dyDescent="0.25">
      <c r="A145">
        <v>100</v>
      </c>
      <c r="B145" s="161">
        <v>43292</v>
      </c>
      <c r="C145" s="10">
        <v>500</v>
      </c>
      <c r="D145" s="39">
        <v>20.059999999999999</v>
      </c>
      <c r="E145" s="39">
        <v>27.88</v>
      </c>
      <c r="F145" s="39">
        <f t="shared" si="25"/>
        <v>3910</v>
      </c>
      <c r="G145" s="39">
        <f t="shared" si="26"/>
        <v>10030</v>
      </c>
      <c r="H145" s="175">
        <f t="shared" si="27"/>
        <v>0.38983050847457629</v>
      </c>
      <c r="I145" s="39"/>
      <c r="J145" s="39"/>
      <c r="K145" s="39">
        <f t="shared" si="24"/>
        <v>5362.2599999999984</v>
      </c>
      <c r="L145" s="39"/>
    </row>
    <row r="146" spans="1:12" x14ac:dyDescent="0.25">
      <c r="A146">
        <v>0</v>
      </c>
      <c r="B146" s="161">
        <v>43298</v>
      </c>
      <c r="C146" s="7">
        <v>400</v>
      </c>
      <c r="D146" s="43">
        <v>17.940999999999999</v>
      </c>
      <c r="E146" s="39">
        <v>28.55</v>
      </c>
      <c r="F146" s="39">
        <f t="shared" si="25"/>
        <v>4243.6000000000004</v>
      </c>
      <c r="G146" s="39">
        <f t="shared" si="26"/>
        <v>7176.4</v>
      </c>
      <c r="H146" s="175">
        <f t="shared" si="27"/>
        <v>0.5913271278078146</v>
      </c>
      <c r="I146" s="182" t="s">
        <v>1128</v>
      </c>
      <c r="J146" s="39"/>
      <c r="K146" s="39">
        <f t="shared" si="24"/>
        <v>5695.8599999999988</v>
      </c>
      <c r="L146" s="39"/>
    </row>
    <row r="147" spans="1:12" x14ac:dyDescent="0.25">
      <c r="A147">
        <v>0</v>
      </c>
      <c r="B147" s="161">
        <v>43305</v>
      </c>
      <c r="C147" s="181">
        <v>200</v>
      </c>
      <c r="D147" s="182">
        <v>6.5023</v>
      </c>
      <c r="E147" s="39">
        <v>29.38</v>
      </c>
      <c r="F147" s="39">
        <f t="shared" si="25"/>
        <v>4575.5399999999991</v>
      </c>
      <c r="G147" s="39">
        <f t="shared" si="26"/>
        <v>1300.46</v>
      </c>
      <c r="H147" s="175">
        <f t="shared" si="27"/>
        <v>3.518401181120526</v>
      </c>
      <c r="I147" s="39"/>
      <c r="J147" s="39"/>
      <c r="K147" s="39">
        <f t="shared" si="24"/>
        <v>6027.7999999999975</v>
      </c>
      <c r="L147" s="39"/>
    </row>
    <row r="148" spans="1:12" x14ac:dyDescent="0.25">
      <c r="A148">
        <v>0</v>
      </c>
      <c r="B148" s="161">
        <v>43306</v>
      </c>
      <c r="C148" s="7">
        <v>400</v>
      </c>
      <c r="D148" s="43">
        <v>17.576000000000001</v>
      </c>
      <c r="E148" s="39">
        <v>28.65</v>
      </c>
      <c r="F148" s="39">
        <f t="shared" si="25"/>
        <v>4429.5999999999995</v>
      </c>
      <c r="G148" s="39">
        <f t="shared" si="26"/>
        <v>7030.4000000000005</v>
      </c>
      <c r="H148" s="175">
        <f t="shared" si="27"/>
        <v>0.63006372325898941</v>
      </c>
      <c r="I148" s="39">
        <v>17.5</v>
      </c>
      <c r="J148" s="39"/>
      <c r="K148" s="39">
        <f t="shared" si="24"/>
        <v>5881.8599999999979</v>
      </c>
      <c r="L148" s="39"/>
    </row>
    <row r="149" spans="1:12" x14ac:dyDescent="0.25">
      <c r="B149" s="161">
        <v>43312</v>
      </c>
      <c r="C149" s="10">
        <v>400</v>
      </c>
      <c r="D149" s="39">
        <v>17.579999999999998</v>
      </c>
      <c r="E149" s="39">
        <v>30.11</v>
      </c>
      <c r="F149" s="39">
        <f t="shared" si="25"/>
        <v>5012</v>
      </c>
      <c r="G149" s="39">
        <f t="shared" si="26"/>
        <v>7031.9999999999991</v>
      </c>
      <c r="H149" s="175">
        <f t="shared" si="27"/>
        <v>0.71274175199089884</v>
      </c>
      <c r="I149" s="39"/>
      <c r="J149" s="39"/>
      <c r="K149" s="39">
        <f t="shared" si="24"/>
        <v>6464.2599999999984</v>
      </c>
      <c r="L149" s="39"/>
    </row>
    <row r="150" spans="1:12" x14ac:dyDescent="0.25">
      <c r="B150" s="161">
        <v>43313</v>
      </c>
      <c r="C150" s="10">
        <v>400</v>
      </c>
      <c r="D150" s="39">
        <v>17.579999999999998</v>
      </c>
      <c r="E150" s="39">
        <v>31.54</v>
      </c>
      <c r="F150" s="39">
        <f t="shared" si="25"/>
        <v>5584</v>
      </c>
      <c r="G150" s="39">
        <f t="shared" si="26"/>
        <v>7031.9999999999991</v>
      </c>
      <c r="H150" s="175">
        <f t="shared" si="27"/>
        <v>0.79408418657565427</v>
      </c>
      <c r="I150" s="39"/>
      <c r="J150" s="39"/>
      <c r="K150" s="39">
        <f t="shared" si="24"/>
        <v>7036.2599999999984</v>
      </c>
      <c r="L150" s="39"/>
    </row>
    <row r="151" spans="1:12" x14ac:dyDescent="0.25">
      <c r="B151" s="161">
        <v>43325</v>
      </c>
      <c r="C151" s="10">
        <v>400</v>
      </c>
      <c r="D151" s="39">
        <v>17.579999999999998</v>
      </c>
      <c r="E151" s="39">
        <v>30.34</v>
      </c>
      <c r="F151" s="39">
        <f t="shared" si="25"/>
        <v>5104.0000000000009</v>
      </c>
      <c r="G151" s="39">
        <f t="shared" si="26"/>
        <v>7031.9999999999991</v>
      </c>
      <c r="H151" s="175">
        <f t="shared" si="27"/>
        <v>0.72582480091012536</v>
      </c>
      <c r="I151" s="39"/>
      <c r="J151" s="39"/>
      <c r="K151" s="39">
        <f t="shared" si="24"/>
        <v>6556.2599999999993</v>
      </c>
      <c r="L151" s="39"/>
    </row>
    <row r="152" spans="1:12" x14ac:dyDescent="0.25">
      <c r="A152">
        <v>200</v>
      </c>
      <c r="B152" s="161">
        <v>43327</v>
      </c>
      <c r="C152" s="10">
        <v>600</v>
      </c>
      <c r="D152" s="39">
        <v>21.643999999999998</v>
      </c>
      <c r="E152" s="39">
        <v>29.65</v>
      </c>
      <c r="F152" s="39">
        <f t="shared" si="25"/>
        <v>4803.6000000000004</v>
      </c>
      <c r="G152" s="39">
        <f t="shared" si="26"/>
        <v>12986.4</v>
      </c>
      <c r="H152" s="175">
        <f t="shared" si="27"/>
        <v>0.36989465902790614</v>
      </c>
      <c r="I152" s="39" t="s">
        <v>1202</v>
      </c>
      <c r="J152" s="39"/>
      <c r="K152" s="39">
        <f t="shared" si="24"/>
        <v>6255.8599999999988</v>
      </c>
      <c r="L152" s="39"/>
    </row>
    <row r="153" spans="1:12" x14ac:dyDescent="0.25">
      <c r="A153">
        <v>200</v>
      </c>
      <c r="B153" s="161">
        <v>43332</v>
      </c>
      <c r="C153" s="10">
        <v>600</v>
      </c>
      <c r="D153" s="39">
        <v>21.64</v>
      </c>
      <c r="E153" s="39">
        <v>29.76</v>
      </c>
      <c r="F153" s="39">
        <f t="shared" si="25"/>
        <v>4872.0000000000009</v>
      </c>
      <c r="G153" s="39">
        <f t="shared" si="26"/>
        <v>12984</v>
      </c>
      <c r="H153" s="175">
        <f t="shared" si="27"/>
        <v>0.37523105360443626</v>
      </c>
      <c r="I153" s="39">
        <v>21</v>
      </c>
      <c r="J153" s="39"/>
      <c r="K153" s="39">
        <f t="shared" si="24"/>
        <v>6324.2599999999993</v>
      </c>
      <c r="L153" s="39">
        <v>21.25</v>
      </c>
    </row>
    <row r="154" spans="1:12" x14ac:dyDescent="0.25">
      <c r="A154">
        <v>200</v>
      </c>
      <c r="B154" s="161">
        <v>43333</v>
      </c>
      <c r="C154" s="10">
        <v>600</v>
      </c>
      <c r="D154" s="39">
        <v>21.64</v>
      </c>
      <c r="E154" s="39">
        <v>29.52</v>
      </c>
      <c r="F154" s="39">
        <f t="shared" ref="F154:F166" si="28">C154*(E154-D154)</f>
        <v>4727.9999999999991</v>
      </c>
      <c r="G154" s="39">
        <f t="shared" ref="G154:G166" si="29">D154*C154</f>
        <v>12984</v>
      </c>
      <c r="H154" s="175">
        <f t="shared" ref="H154:H166" si="30">(E154-D154)/D154</f>
        <v>0.36414048059149717</v>
      </c>
      <c r="I154" s="39"/>
      <c r="J154" s="39"/>
      <c r="K154" s="39">
        <f t="shared" si="24"/>
        <v>6180.2599999999975</v>
      </c>
      <c r="L154" s="39"/>
    </row>
    <row r="155" spans="1:12" x14ac:dyDescent="0.25">
      <c r="A155">
        <v>200</v>
      </c>
      <c r="B155" s="161">
        <v>43339</v>
      </c>
      <c r="C155" s="7">
        <v>400</v>
      </c>
      <c r="D155" s="43">
        <v>16.925999999999998</v>
      </c>
      <c r="E155" s="39">
        <v>31.08</v>
      </c>
      <c r="F155" s="39">
        <f t="shared" si="28"/>
        <v>5661.6</v>
      </c>
      <c r="G155" s="39">
        <f t="shared" si="29"/>
        <v>6770.4</v>
      </c>
      <c r="H155" s="175">
        <f t="shared" si="30"/>
        <v>0.83622828784119119</v>
      </c>
      <c r="I155" s="429" t="s">
        <v>1207</v>
      </c>
      <c r="J155" s="39"/>
      <c r="K155" s="39">
        <f t="shared" ref="K155:K162" si="31">F155+$Q$10</f>
        <v>7113.8599999999988</v>
      </c>
      <c r="L155" s="39"/>
    </row>
    <row r="156" spans="1:12" x14ac:dyDescent="0.25">
      <c r="A156">
        <v>200</v>
      </c>
      <c r="B156" s="161">
        <v>43341</v>
      </c>
      <c r="C156" s="10">
        <v>400</v>
      </c>
      <c r="D156" s="39">
        <v>16.93</v>
      </c>
      <c r="E156" s="39">
        <v>31.59</v>
      </c>
      <c r="F156" s="39">
        <f t="shared" si="28"/>
        <v>5864</v>
      </c>
      <c r="G156" s="39">
        <f t="shared" si="29"/>
        <v>6772</v>
      </c>
      <c r="H156" s="175">
        <f t="shared" si="30"/>
        <v>0.8659184878913172</v>
      </c>
      <c r="I156" s="39"/>
      <c r="J156" s="39"/>
      <c r="K156" s="759">
        <f t="shared" si="31"/>
        <v>7316.2599999999984</v>
      </c>
      <c r="L156" s="39">
        <v>22.34</v>
      </c>
    </row>
    <row r="157" spans="1:12" x14ac:dyDescent="0.25">
      <c r="A157">
        <v>200</v>
      </c>
      <c r="B157" s="161">
        <v>43347</v>
      </c>
      <c r="C157" s="10">
        <v>400</v>
      </c>
      <c r="D157" s="39">
        <v>16.93</v>
      </c>
      <c r="E157" s="39">
        <v>30.83</v>
      </c>
      <c r="F157" s="39">
        <f t="shared" si="28"/>
        <v>5559.9999999999991</v>
      </c>
      <c r="G157" s="39">
        <f t="shared" si="29"/>
        <v>6772</v>
      </c>
      <c r="H157" s="175">
        <f t="shared" si="30"/>
        <v>0.82102776137034839</v>
      </c>
      <c r="I157" s="39"/>
      <c r="J157" s="39"/>
      <c r="K157" s="39">
        <f t="shared" si="31"/>
        <v>7012.2599999999975</v>
      </c>
      <c r="L157" s="39">
        <v>22.02</v>
      </c>
    </row>
    <row r="158" spans="1:12" x14ac:dyDescent="0.25">
      <c r="A158">
        <v>200</v>
      </c>
      <c r="B158" s="161">
        <v>43349</v>
      </c>
      <c r="C158" s="10">
        <v>700</v>
      </c>
      <c r="D158" s="39">
        <v>22.563600000000001</v>
      </c>
      <c r="E158" s="39">
        <v>30.51</v>
      </c>
      <c r="F158" s="39">
        <f t="shared" si="28"/>
        <v>5562.4800000000005</v>
      </c>
      <c r="G158" s="39">
        <f t="shared" si="29"/>
        <v>15794.52</v>
      </c>
      <c r="H158" s="175">
        <f t="shared" si="30"/>
        <v>0.35217784396107005</v>
      </c>
      <c r="I158" s="39" t="s">
        <v>1202</v>
      </c>
      <c r="J158" s="39"/>
      <c r="K158" s="39">
        <f t="shared" si="31"/>
        <v>7014.7399999999989</v>
      </c>
      <c r="L158" s="39">
        <v>21.79</v>
      </c>
    </row>
    <row r="159" spans="1:12" x14ac:dyDescent="0.25">
      <c r="A159">
        <v>200</v>
      </c>
      <c r="B159" s="161">
        <v>43350</v>
      </c>
      <c r="C159" s="10">
        <v>700</v>
      </c>
      <c r="D159" s="39">
        <v>22.563600000000001</v>
      </c>
      <c r="E159" s="39">
        <v>30.28</v>
      </c>
      <c r="F159" s="39">
        <f t="shared" si="28"/>
        <v>5401.4800000000005</v>
      </c>
      <c r="G159" s="39">
        <f t="shared" si="29"/>
        <v>15794.52</v>
      </c>
      <c r="H159" s="175">
        <f t="shared" si="30"/>
        <v>0.34198443510787285</v>
      </c>
      <c r="I159" s="39"/>
      <c r="J159" s="39"/>
      <c r="K159" s="39">
        <f t="shared" si="31"/>
        <v>6853.7399999999989</v>
      </c>
      <c r="L159" s="39"/>
    </row>
    <row r="160" spans="1:12" x14ac:dyDescent="0.25">
      <c r="A160">
        <v>200</v>
      </c>
      <c r="B160" s="161">
        <v>43354</v>
      </c>
      <c r="C160" s="10">
        <v>700</v>
      </c>
      <c r="D160" s="39">
        <v>22.563600000000001</v>
      </c>
      <c r="E160" s="39">
        <v>30.93</v>
      </c>
      <c r="F160" s="39">
        <f t="shared" si="28"/>
        <v>5856.48</v>
      </c>
      <c r="G160" s="39">
        <f t="shared" si="29"/>
        <v>15794.52</v>
      </c>
      <c r="H160" s="175">
        <f t="shared" si="30"/>
        <v>0.37079189491038655</v>
      </c>
      <c r="I160" s="39"/>
      <c r="J160" s="39"/>
      <c r="K160" s="39">
        <f t="shared" si="31"/>
        <v>7308.739999999998</v>
      </c>
      <c r="L160" s="39"/>
    </row>
    <row r="161" spans="1:12" x14ac:dyDescent="0.25">
      <c r="B161" s="161">
        <v>43355</v>
      </c>
      <c r="C161" s="10">
        <v>700</v>
      </c>
      <c r="D161" s="39">
        <v>22.563600000000001</v>
      </c>
      <c r="E161" s="39">
        <v>31.12</v>
      </c>
      <c r="F161" s="39">
        <f t="shared" si="28"/>
        <v>5989.48</v>
      </c>
      <c r="G161" s="39">
        <f t="shared" si="29"/>
        <v>15794.52</v>
      </c>
      <c r="H161" s="175">
        <f t="shared" si="30"/>
        <v>0.37921253700650603</v>
      </c>
      <c r="I161" s="39"/>
      <c r="J161" s="39"/>
      <c r="K161" s="759">
        <f t="shared" si="31"/>
        <v>7441.739999999998</v>
      </c>
      <c r="L161" s="39"/>
    </row>
    <row r="162" spans="1:12" x14ac:dyDescent="0.25">
      <c r="B162" s="161">
        <v>43360</v>
      </c>
      <c r="C162" s="10">
        <v>500</v>
      </c>
      <c r="D162" s="39">
        <v>18.845300000000002</v>
      </c>
      <c r="E162" s="39">
        <v>31.99</v>
      </c>
      <c r="F162" s="39">
        <f t="shared" si="28"/>
        <v>6572.3499999999985</v>
      </c>
      <c r="G162" s="39">
        <f t="shared" si="29"/>
        <v>9422.6500000000015</v>
      </c>
      <c r="H162" s="175">
        <f t="shared" si="30"/>
        <v>0.69750547881965241</v>
      </c>
      <c r="I162" s="39"/>
      <c r="J162" s="39"/>
      <c r="K162" s="39">
        <f t="shared" si="31"/>
        <v>8024.6099999999969</v>
      </c>
      <c r="L162" s="39"/>
    </row>
    <row r="163" spans="1:12" x14ac:dyDescent="0.25">
      <c r="A163">
        <v>0</v>
      </c>
      <c r="B163" s="161">
        <v>43360</v>
      </c>
      <c r="C163" s="10">
        <v>300</v>
      </c>
      <c r="D163" s="39">
        <v>9.8224</v>
      </c>
      <c r="E163" s="39">
        <v>31.99</v>
      </c>
      <c r="F163" s="39">
        <f t="shared" si="28"/>
        <v>6650.28</v>
      </c>
      <c r="G163" s="39">
        <f t="shared" si="29"/>
        <v>2946.72</v>
      </c>
      <c r="H163" s="175">
        <f t="shared" si="30"/>
        <v>2.256841505131129</v>
      </c>
      <c r="I163" s="39"/>
      <c r="J163" s="39"/>
      <c r="K163" s="759">
        <f t="shared" ref="K163:K171" si="32">F163+$Q$10</f>
        <v>8102.5399999999981</v>
      </c>
      <c r="L163" s="39">
        <v>22.85</v>
      </c>
    </row>
    <row r="164" spans="1:12" x14ac:dyDescent="0.25">
      <c r="A164" s="1">
        <v>43381</v>
      </c>
      <c r="B164" s="161">
        <v>43363</v>
      </c>
      <c r="C164" s="10">
        <v>300</v>
      </c>
      <c r="D164" s="39">
        <v>9.7889999999999997</v>
      </c>
      <c r="E164" s="39">
        <v>32.31</v>
      </c>
      <c r="F164" s="39">
        <f t="shared" si="28"/>
        <v>6756.3</v>
      </c>
      <c r="G164" s="39">
        <f t="shared" si="29"/>
        <v>2936.7</v>
      </c>
      <c r="H164" s="175">
        <f t="shared" si="30"/>
        <v>2.300643579528042</v>
      </c>
      <c r="I164" s="39"/>
      <c r="J164" s="39"/>
      <c r="K164" s="759">
        <f t="shared" si="32"/>
        <v>8208.5599999999977</v>
      </c>
      <c r="L164" s="39">
        <v>23.08</v>
      </c>
    </row>
    <row r="165" spans="1:12" x14ac:dyDescent="0.25">
      <c r="A165">
        <v>100</v>
      </c>
      <c r="B165" s="161">
        <v>43381</v>
      </c>
      <c r="C165" s="10">
        <v>100</v>
      </c>
      <c r="D165" s="39">
        <v>-38.192</v>
      </c>
      <c r="E165" s="39">
        <v>33.72</v>
      </c>
      <c r="F165" s="39">
        <f t="shared" si="28"/>
        <v>7191.2000000000007</v>
      </c>
      <c r="G165" s="39">
        <f t="shared" si="29"/>
        <v>-3819.2</v>
      </c>
      <c r="H165" s="175">
        <f t="shared" si="30"/>
        <v>-1.8829074151654799</v>
      </c>
      <c r="I165" s="39"/>
      <c r="J165" s="39"/>
      <c r="K165" s="759">
        <f t="shared" si="32"/>
        <v>8643.4599999999991</v>
      </c>
      <c r="L165" s="39">
        <v>24.09</v>
      </c>
    </row>
    <row r="166" spans="1:12" x14ac:dyDescent="0.25">
      <c r="A166">
        <v>100</v>
      </c>
      <c r="B166" s="161">
        <v>43383</v>
      </c>
      <c r="C166" s="10">
        <v>500</v>
      </c>
      <c r="D166" s="39">
        <v>18.361599999999999</v>
      </c>
      <c r="E166" s="39">
        <v>32.31</v>
      </c>
      <c r="F166" s="39">
        <f t="shared" si="28"/>
        <v>6974.2000000000016</v>
      </c>
      <c r="G166" s="39">
        <f t="shared" si="29"/>
        <v>9180.7999999999993</v>
      </c>
      <c r="H166" s="175">
        <f t="shared" si="30"/>
        <v>0.75965057511328005</v>
      </c>
      <c r="I166" s="39"/>
      <c r="J166" s="39"/>
      <c r="K166" s="39">
        <f t="shared" si="32"/>
        <v>8426.4599999999991</v>
      </c>
      <c r="L166" s="39">
        <v>23.08</v>
      </c>
    </row>
    <row r="167" spans="1:12" x14ac:dyDescent="0.25">
      <c r="A167">
        <v>100</v>
      </c>
      <c r="B167" s="161">
        <v>43385</v>
      </c>
      <c r="C167" s="10">
        <v>500</v>
      </c>
      <c r="D167" s="39">
        <v>18.361599999999999</v>
      </c>
      <c r="E167" s="39">
        <v>32.89</v>
      </c>
      <c r="F167" s="39">
        <f t="shared" ref="F167:F179" si="33">C167*(E167-D167)</f>
        <v>7264.2000000000007</v>
      </c>
      <c r="G167" s="39">
        <f t="shared" ref="G167:G179" si="34">D167*C167</f>
        <v>9180.7999999999993</v>
      </c>
      <c r="H167" s="175">
        <f t="shared" ref="H167:H179" si="35">(E167-D167)/D167</f>
        <v>0.79123823631927515</v>
      </c>
      <c r="I167" s="39"/>
      <c r="J167" s="39"/>
      <c r="K167" s="759">
        <f t="shared" si="32"/>
        <v>8716.4599999999991</v>
      </c>
      <c r="L167" s="39">
        <v>23.49</v>
      </c>
    </row>
    <row r="168" spans="1:12" x14ac:dyDescent="0.25">
      <c r="A168">
        <v>100</v>
      </c>
      <c r="B168" s="161">
        <v>43396</v>
      </c>
      <c r="C168" s="10">
        <v>600</v>
      </c>
      <c r="D168" s="39">
        <v>20.454699999999999</v>
      </c>
      <c r="E168" s="39">
        <v>31.41</v>
      </c>
      <c r="F168" s="39">
        <f t="shared" si="33"/>
        <v>6573.18</v>
      </c>
      <c r="G168" s="39">
        <f t="shared" si="34"/>
        <v>12272.82</v>
      </c>
      <c r="H168" s="175">
        <f t="shared" si="35"/>
        <v>0.53558839777655021</v>
      </c>
      <c r="I168" s="39"/>
      <c r="J168" s="39"/>
      <c r="K168" s="39">
        <f t="shared" si="32"/>
        <v>8025.4399999999987</v>
      </c>
      <c r="L168" s="39">
        <v>22.44</v>
      </c>
    </row>
    <row r="169" spans="1:12" x14ac:dyDescent="0.25">
      <c r="A169">
        <v>100</v>
      </c>
      <c r="B169" s="161">
        <v>43402</v>
      </c>
      <c r="C169" s="10">
        <v>600</v>
      </c>
      <c r="D169" s="39">
        <v>20.45</v>
      </c>
      <c r="E169" s="39">
        <v>29.63</v>
      </c>
      <c r="F169" s="39">
        <f t="shared" si="33"/>
        <v>5508</v>
      </c>
      <c r="G169" s="39">
        <f t="shared" si="34"/>
        <v>12270</v>
      </c>
      <c r="H169" s="175">
        <f t="shared" si="35"/>
        <v>0.44889975550122252</v>
      </c>
      <c r="I169" s="39"/>
      <c r="J169" s="39"/>
      <c r="K169" s="39">
        <f t="shared" si="32"/>
        <v>6960.2599999999984</v>
      </c>
      <c r="L169" s="39">
        <v>21.16</v>
      </c>
    </row>
    <row r="170" spans="1:12" x14ac:dyDescent="0.25">
      <c r="A170">
        <v>0</v>
      </c>
      <c r="B170" s="161">
        <v>43409</v>
      </c>
      <c r="C170" s="10">
        <v>500</v>
      </c>
      <c r="D170" s="39">
        <v>17.785699999999999</v>
      </c>
      <c r="E170" s="39">
        <v>32.22</v>
      </c>
      <c r="F170" s="39">
        <f t="shared" si="33"/>
        <v>7217.1500000000005</v>
      </c>
      <c r="G170" s="39">
        <f t="shared" si="34"/>
        <v>8892.8499999999985</v>
      </c>
      <c r="H170" s="175">
        <f t="shared" si="35"/>
        <v>0.81156772013471501</v>
      </c>
      <c r="I170" s="39"/>
      <c r="J170" s="39"/>
      <c r="K170" s="39">
        <f t="shared" si="32"/>
        <v>8669.41</v>
      </c>
      <c r="L170" s="39">
        <v>16.96</v>
      </c>
    </row>
    <row r="171" spans="1:12" x14ac:dyDescent="0.25">
      <c r="A171">
        <v>0</v>
      </c>
      <c r="B171" s="161">
        <v>43410</v>
      </c>
      <c r="C171" s="10">
        <v>500</v>
      </c>
      <c r="D171" s="39">
        <v>17.79</v>
      </c>
      <c r="E171" s="39">
        <v>35.619999999999997</v>
      </c>
      <c r="F171" s="39">
        <f t="shared" si="33"/>
        <v>8915</v>
      </c>
      <c r="G171" s="39">
        <f t="shared" si="34"/>
        <v>8895</v>
      </c>
      <c r="H171" s="175">
        <f t="shared" si="35"/>
        <v>1.0022484541877459</v>
      </c>
      <c r="I171" s="39"/>
      <c r="J171" s="39"/>
      <c r="K171" s="759">
        <f t="shared" si="32"/>
        <v>10367.259999999998</v>
      </c>
      <c r="L171" s="39">
        <v>18.760000000000002</v>
      </c>
    </row>
    <row r="172" spans="1:12" x14ac:dyDescent="0.25">
      <c r="A172">
        <v>400</v>
      </c>
      <c r="B172" s="161">
        <v>43417</v>
      </c>
      <c r="C172" s="10">
        <v>500</v>
      </c>
      <c r="D172" s="39">
        <v>17.79</v>
      </c>
      <c r="E172" s="39">
        <v>36.130000000000003</v>
      </c>
      <c r="F172" s="39">
        <f t="shared" si="33"/>
        <v>9170.0000000000018</v>
      </c>
      <c r="G172" s="39">
        <f t="shared" si="34"/>
        <v>8895</v>
      </c>
      <c r="H172" s="175">
        <f t="shared" si="35"/>
        <v>1.0309162450815068</v>
      </c>
      <c r="I172" s="39"/>
      <c r="J172" s="39"/>
      <c r="K172" s="759">
        <f t="shared" ref="K172:K179" si="36">F172+$Q$10</f>
        <v>10622.26</v>
      </c>
      <c r="L172" s="39">
        <v>19.02</v>
      </c>
    </row>
    <row r="173" spans="1:12" x14ac:dyDescent="0.25">
      <c r="A173">
        <v>200</v>
      </c>
      <c r="B173" s="161">
        <v>43420</v>
      </c>
      <c r="C173" s="10">
        <v>300</v>
      </c>
      <c r="D173" s="39">
        <v>5.1965000000000003</v>
      </c>
      <c r="E173" s="39">
        <v>36.67</v>
      </c>
      <c r="F173" s="39">
        <f t="shared" si="33"/>
        <v>9442.0500000000011</v>
      </c>
      <c r="G173" s="39">
        <f t="shared" si="34"/>
        <v>1558.95</v>
      </c>
      <c r="H173" s="175">
        <f t="shared" si="35"/>
        <v>6.0566727605118826</v>
      </c>
      <c r="I173" s="39"/>
      <c r="J173" s="39"/>
      <c r="K173" s="759">
        <f t="shared" si="36"/>
        <v>10894.31</v>
      </c>
      <c r="L173" s="39">
        <v>19.3</v>
      </c>
    </row>
    <row r="174" spans="1:12" x14ac:dyDescent="0.25">
      <c r="A174">
        <v>300</v>
      </c>
      <c r="B174" s="161">
        <v>43438</v>
      </c>
      <c r="C174" s="7">
        <v>400</v>
      </c>
      <c r="D174" s="43">
        <v>12.71</v>
      </c>
      <c r="E174" s="39">
        <v>35.28</v>
      </c>
      <c r="F174" s="39">
        <f t="shared" si="33"/>
        <v>9028</v>
      </c>
      <c r="G174" s="39">
        <f t="shared" si="34"/>
        <v>5084</v>
      </c>
      <c r="H174" s="175">
        <f t="shared" si="35"/>
        <v>1.7757671125098347</v>
      </c>
      <c r="I174" s="39"/>
      <c r="J174" s="39"/>
      <c r="K174" s="39">
        <f t="shared" si="36"/>
        <v>10480.259999999998</v>
      </c>
      <c r="L174" s="39">
        <v>18.57</v>
      </c>
    </row>
    <row r="175" spans="1:12" x14ac:dyDescent="0.25">
      <c r="A175">
        <v>300</v>
      </c>
      <c r="B175" s="161">
        <v>43440</v>
      </c>
      <c r="C175" s="10">
        <v>500</v>
      </c>
      <c r="D175" s="39">
        <v>16.867899999999999</v>
      </c>
      <c r="E175" s="39">
        <v>34.549999999999997</v>
      </c>
      <c r="F175" s="39">
        <f t="shared" si="33"/>
        <v>8841.0499999999993</v>
      </c>
      <c r="G175" s="39">
        <f t="shared" si="34"/>
        <v>8433.9499999999989</v>
      </c>
      <c r="H175" s="175">
        <f t="shared" si="35"/>
        <v>1.048269197706887</v>
      </c>
      <c r="I175" s="39"/>
      <c r="J175" s="39"/>
      <c r="K175" s="39">
        <f t="shared" si="36"/>
        <v>10293.309999999998</v>
      </c>
      <c r="L175" s="39">
        <v>18.18</v>
      </c>
    </row>
    <row r="176" spans="1:12" x14ac:dyDescent="0.25">
      <c r="A176">
        <v>300</v>
      </c>
      <c r="B176" s="161">
        <v>43442</v>
      </c>
      <c r="C176" s="10">
        <v>500</v>
      </c>
      <c r="D176" s="39">
        <v>16.87</v>
      </c>
      <c r="E176" s="39">
        <v>33.520000000000003</v>
      </c>
      <c r="F176" s="39">
        <f t="shared" si="33"/>
        <v>8325.0000000000018</v>
      </c>
      <c r="G176" s="39">
        <f t="shared" si="34"/>
        <v>8435</v>
      </c>
      <c r="H176" s="175">
        <f t="shared" si="35"/>
        <v>0.98695909899229406</v>
      </c>
      <c r="I176" s="39"/>
      <c r="J176" s="39"/>
      <c r="K176" s="39">
        <f t="shared" si="36"/>
        <v>9777.26</v>
      </c>
      <c r="L176" s="39">
        <v>17.64</v>
      </c>
    </row>
    <row r="177" spans="1:12" x14ac:dyDescent="0.25">
      <c r="A177">
        <v>300</v>
      </c>
      <c r="B177" s="161">
        <v>43447</v>
      </c>
      <c r="C177" s="10">
        <v>600</v>
      </c>
      <c r="D177" s="39">
        <v>19.206600000000002</v>
      </c>
      <c r="E177" s="39">
        <v>30.71</v>
      </c>
      <c r="F177" s="39">
        <f t="shared" si="33"/>
        <v>6902.0399999999991</v>
      </c>
      <c r="G177" s="39">
        <f t="shared" si="34"/>
        <v>11523.960000000001</v>
      </c>
      <c r="H177" s="175">
        <f t="shared" si="35"/>
        <v>0.59892953463913434</v>
      </c>
      <c r="I177" s="39"/>
      <c r="J177" s="39"/>
      <c r="K177" s="39">
        <f t="shared" si="36"/>
        <v>8354.2999999999975</v>
      </c>
      <c r="L177" s="39">
        <v>17.37</v>
      </c>
    </row>
    <row r="178" spans="1:12" x14ac:dyDescent="0.25">
      <c r="A178">
        <v>400</v>
      </c>
      <c r="B178" s="161">
        <v>43473</v>
      </c>
      <c r="C178" s="10">
        <v>500</v>
      </c>
      <c r="D178" s="39">
        <v>16.774000000000001</v>
      </c>
      <c r="E178" s="39">
        <v>31.36</v>
      </c>
      <c r="F178" s="39">
        <f t="shared" si="33"/>
        <v>7292.9999999999991</v>
      </c>
      <c r="G178" s="39">
        <f t="shared" si="34"/>
        <v>8387</v>
      </c>
      <c r="H178" s="175">
        <f t="shared" si="35"/>
        <v>0.86956003338500043</v>
      </c>
      <c r="I178" s="39"/>
      <c r="J178" s="39"/>
      <c r="K178" s="39">
        <f t="shared" si="36"/>
        <v>8745.2599999999984</v>
      </c>
      <c r="L178" s="39">
        <v>16.510000000000002</v>
      </c>
    </row>
    <row r="179" spans="1:12" x14ac:dyDescent="0.25">
      <c r="A179">
        <v>500</v>
      </c>
      <c r="B179" s="161">
        <v>43491</v>
      </c>
      <c r="C179" s="10">
        <v>500</v>
      </c>
      <c r="D179" s="39">
        <v>16.77</v>
      </c>
      <c r="E179" s="39">
        <v>31.89</v>
      </c>
      <c r="F179" s="39">
        <f t="shared" si="33"/>
        <v>7560.0000000000009</v>
      </c>
      <c r="G179" s="39">
        <f t="shared" si="34"/>
        <v>8385</v>
      </c>
      <c r="H179" s="175">
        <f t="shared" si="35"/>
        <v>0.90161001788908779</v>
      </c>
      <c r="I179" s="39"/>
      <c r="J179" s="39"/>
      <c r="K179" s="39">
        <f t="shared" si="36"/>
        <v>9012.2599999999984</v>
      </c>
      <c r="L179" s="39">
        <v>16.78</v>
      </c>
    </row>
    <row r="180" spans="1:12" x14ac:dyDescent="0.25">
      <c r="A180">
        <v>200</v>
      </c>
      <c r="B180" s="161">
        <v>43516</v>
      </c>
      <c r="C180" s="181">
        <v>200</v>
      </c>
      <c r="D180" s="182">
        <v>-8.5844000000000005</v>
      </c>
      <c r="E180" s="39">
        <v>33.68</v>
      </c>
      <c r="F180" s="39">
        <f t="shared" ref="F180:F187" si="37">C180*(E180-D180)</f>
        <v>8452.880000000001</v>
      </c>
      <c r="G180" s="39">
        <f t="shared" ref="G180:G187" si="38">D180*C180</f>
        <v>-1716.88</v>
      </c>
      <c r="H180" s="175">
        <f t="shared" ref="H180:H187" si="39">(E180-D180)/D180</f>
        <v>-4.9233959274963883</v>
      </c>
      <c r="I180" s="39"/>
      <c r="J180" s="39"/>
      <c r="K180" s="39">
        <f t="shared" ref="K180:K191" si="40">F180+$Q$10</f>
        <v>9905.14</v>
      </c>
      <c r="L180" s="39">
        <v>17.670000000000002</v>
      </c>
    </row>
    <row r="181" spans="1:12" x14ac:dyDescent="0.25">
      <c r="A181">
        <v>200</v>
      </c>
      <c r="B181" s="161">
        <v>43520</v>
      </c>
      <c r="C181" s="10">
        <v>300</v>
      </c>
      <c r="D181" s="39">
        <v>5.0037000000000003</v>
      </c>
      <c r="E181" s="39">
        <v>32.299999999999997</v>
      </c>
      <c r="F181" s="39">
        <f t="shared" si="37"/>
        <v>8188.8899999999985</v>
      </c>
      <c r="G181" s="39">
        <f t="shared" si="38"/>
        <v>1501.1100000000001</v>
      </c>
      <c r="H181" s="175">
        <f t="shared" si="39"/>
        <v>5.4552231348801872</v>
      </c>
      <c r="I181" s="39"/>
      <c r="J181" s="39"/>
      <c r="K181" s="39">
        <f t="shared" si="40"/>
        <v>9641.1499999999978</v>
      </c>
      <c r="L181" s="39">
        <v>17</v>
      </c>
    </row>
    <row r="182" spans="1:12" x14ac:dyDescent="0.25">
      <c r="B182" s="161">
        <v>43521</v>
      </c>
      <c r="C182" s="181">
        <v>200</v>
      </c>
      <c r="D182" s="182">
        <v>-9.0841999999999992</v>
      </c>
      <c r="E182" s="39">
        <v>32.770000000000003</v>
      </c>
      <c r="F182" s="39">
        <f t="shared" si="37"/>
        <v>8370.840000000002</v>
      </c>
      <c r="G182" s="39">
        <f t="shared" si="38"/>
        <v>-1816.84</v>
      </c>
      <c r="H182" s="175">
        <f t="shared" si="39"/>
        <v>-4.6073622333281969</v>
      </c>
      <c r="I182" s="39"/>
      <c r="J182" s="39"/>
      <c r="K182" s="39">
        <f t="shared" si="40"/>
        <v>9823.1</v>
      </c>
      <c r="L182" s="39">
        <v>17.25</v>
      </c>
    </row>
    <row r="183" spans="1:12" x14ac:dyDescent="0.25">
      <c r="A183">
        <v>100</v>
      </c>
      <c r="B183" s="161">
        <v>43525</v>
      </c>
      <c r="C183" s="10">
        <v>300</v>
      </c>
      <c r="D183" s="39">
        <v>4.3438999999999997</v>
      </c>
      <c r="E183" s="39">
        <v>31.27</v>
      </c>
      <c r="F183" s="39">
        <f t="shared" si="37"/>
        <v>8077.829999999999</v>
      </c>
      <c r="G183" s="39">
        <f t="shared" si="38"/>
        <v>1303.1699999999998</v>
      </c>
      <c r="H183" s="175">
        <f t="shared" si="39"/>
        <v>6.1986003361035014</v>
      </c>
      <c r="I183" s="39"/>
      <c r="J183" s="39"/>
      <c r="K183" s="39">
        <f t="shared" si="40"/>
        <v>9530.0899999999965</v>
      </c>
      <c r="L183" s="39">
        <v>16.46</v>
      </c>
    </row>
    <row r="184" spans="1:12" x14ac:dyDescent="0.25">
      <c r="A184">
        <v>100</v>
      </c>
      <c r="B184" s="161">
        <v>43531</v>
      </c>
      <c r="C184" s="7">
        <v>400</v>
      </c>
      <c r="D184" s="43">
        <v>10.277900000000001</v>
      </c>
      <c r="E184" s="39">
        <v>27.92</v>
      </c>
      <c r="F184" s="39">
        <f t="shared" si="37"/>
        <v>7056.84</v>
      </c>
      <c r="G184" s="39">
        <f t="shared" si="38"/>
        <v>4111.16</v>
      </c>
      <c r="H184" s="175">
        <f t="shared" si="39"/>
        <v>1.7165082361182731</v>
      </c>
      <c r="I184" s="39"/>
      <c r="J184" s="39"/>
      <c r="K184" s="39">
        <f t="shared" si="40"/>
        <v>8509.0999999999985</v>
      </c>
      <c r="L184" s="39">
        <v>14.69</v>
      </c>
    </row>
    <row r="185" spans="1:12" x14ac:dyDescent="0.25">
      <c r="A185">
        <v>100</v>
      </c>
      <c r="B185" s="161">
        <v>43535</v>
      </c>
      <c r="C185" s="10">
        <v>400</v>
      </c>
      <c r="D185" s="39">
        <v>10.28</v>
      </c>
      <c r="E185" s="39">
        <v>28.71</v>
      </c>
      <c r="F185" s="39">
        <f t="shared" si="37"/>
        <v>7372</v>
      </c>
      <c r="G185" s="39">
        <f t="shared" si="38"/>
        <v>4112</v>
      </c>
      <c r="H185" s="175">
        <f t="shared" si="39"/>
        <v>1.7928015564202335</v>
      </c>
      <c r="I185" s="39"/>
      <c r="J185" s="39"/>
      <c r="K185" s="39">
        <f t="shared" si="40"/>
        <v>8824.2599999999984</v>
      </c>
      <c r="L185" s="39">
        <v>15.11</v>
      </c>
    </row>
    <row r="186" spans="1:12" x14ac:dyDescent="0.25">
      <c r="A186">
        <v>100</v>
      </c>
      <c r="B186" s="161">
        <v>43545</v>
      </c>
      <c r="C186" s="7">
        <v>400</v>
      </c>
      <c r="D186" s="43">
        <v>10.2591</v>
      </c>
      <c r="E186" s="39">
        <v>28.3</v>
      </c>
      <c r="F186" s="39">
        <f t="shared" si="37"/>
        <v>7216.3600000000006</v>
      </c>
      <c r="G186" s="39">
        <f t="shared" si="38"/>
        <v>4103.6400000000003</v>
      </c>
      <c r="H186" s="175">
        <f t="shared" si="39"/>
        <v>1.7585265764053377</v>
      </c>
      <c r="I186" s="39" t="s">
        <v>182</v>
      </c>
      <c r="J186" s="39"/>
      <c r="K186" s="39">
        <f t="shared" si="40"/>
        <v>8668.619999999999</v>
      </c>
      <c r="L186" s="39">
        <v>14.89</v>
      </c>
    </row>
    <row r="187" spans="1:12" x14ac:dyDescent="0.25">
      <c r="A187">
        <v>100</v>
      </c>
      <c r="B187" s="161">
        <v>43546</v>
      </c>
      <c r="C187" s="10">
        <v>600</v>
      </c>
      <c r="D187" s="39">
        <v>15.904400000000001</v>
      </c>
      <c r="E187" s="39">
        <v>26.85</v>
      </c>
      <c r="F187" s="39">
        <f t="shared" si="37"/>
        <v>6567.3600000000006</v>
      </c>
      <c r="G187" s="39">
        <f t="shared" si="38"/>
        <v>9542.6400000000012</v>
      </c>
      <c r="H187" s="175">
        <f t="shared" si="39"/>
        <v>0.68821206710092808</v>
      </c>
      <c r="I187" s="39"/>
      <c r="J187" s="39"/>
      <c r="K187" s="39">
        <f t="shared" si="40"/>
        <v>8019.619999999999</v>
      </c>
      <c r="L187" s="39">
        <v>14.13</v>
      </c>
    </row>
    <row r="188" spans="1:12" x14ac:dyDescent="0.25">
      <c r="A188">
        <v>100</v>
      </c>
      <c r="B188" s="161">
        <v>43556</v>
      </c>
      <c r="C188" s="7">
        <v>400</v>
      </c>
      <c r="D188" s="43">
        <v>9.9367999999999999</v>
      </c>
      <c r="E188" s="39">
        <v>27.84</v>
      </c>
      <c r="F188" s="39">
        <f t="shared" ref="F188:F196" si="41">C188*(E188-D188)</f>
        <v>7161.2799999999988</v>
      </c>
      <c r="G188" s="39">
        <f t="shared" ref="G188:G196" si="42">D188*C188</f>
        <v>3974.72</v>
      </c>
      <c r="H188" s="175">
        <f t="shared" ref="H188:H196" si="43">(E188-D188)/D188</f>
        <v>1.8017067868931647</v>
      </c>
      <c r="I188" s="39"/>
      <c r="J188" s="39"/>
      <c r="K188" s="39">
        <f t="shared" si="40"/>
        <v>8613.5399999999972</v>
      </c>
      <c r="L188" s="39">
        <v>14.65</v>
      </c>
    </row>
    <row r="189" spans="1:12" x14ac:dyDescent="0.25">
      <c r="B189" s="161">
        <v>43604</v>
      </c>
      <c r="C189" s="10">
        <v>400</v>
      </c>
      <c r="D189" s="39">
        <v>9.94</v>
      </c>
      <c r="E189" s="39">
        <v>22.8</v>
      </c>
      <c r="F189" s="39">
        <f t="shared" si="41"/>
        <v>5144.0000000000009</v>
      </c>
      <c r="G189" s="39">
        <f t="shared" si="42"/>
        <v>3976</v>
      </c>
      <c r="H189" s="175">
        <f t="shared" si="43"/>
        <v>1.2937625754527164</v>
      </c>
      <c r="I189" s="39"/>
      <c r="J189" s="39"/>
      <c r="K189" s="39">
        <f t="shared" si="40"/>
        <v>6596.2599999999993</v>
      </c>
      <c r="L189" s="39"/>
    </row>
    <row r="190" spans="1:12" x14ac:dyDescent="0.25">
      <c r="A190">
        <v>400</v>
      </c>
      <c r="B190" s="161">
        <v>43606</v>
      </c>
      <c r="C190" s="10">
        <v>494</v>
      </c>
      <c r="D190" s="39">
        <v>12.333</v>
      </c>
      <c r="E190" s="39">
        <v>22.85</v>
      </c>
      <c r="F190" s="39">
        <f t="shared" si="41"/>
        <v>5195.398000000001</v>
      </c>
      <c r="G190" s="39">
        <f t="shared" si="42"/>
        <v>6092.5020000000004</v>
      </c>
      <c r="H190" s="175">
        <f t="shared" si="43"/>
        <v>0.85275277710208397</v>
      </c>
      <c r="I190" s="39"/>
      <c r="J190" s="39"/>
      <c r="K190" s="39">
        <f t="shared" si="40"/>
        <v>6647.6579999999994</v>
      </c>
      <c r="L190" s="39"/>
    </row>
    <row r="191" spans="1:12" x14ac:dyDescent="0.25">
      <c r="B191" s="161">
        <v>43607</v>
      </c>
      <c r="C191" s="10">
        <v>798</v>
      </c>
      <c r="D191" s="39">
        <v>16.1554</v>
      </c>
      <c r="E191" s="39">
        <v>22.34</v>
      </c>
      <c r="F191" s="39">
        <f t="shared" si="41"/>
        <v>4935.3107999999993</v>
      </c>
      <c r="G191" s="39">
        <f t="shared" si="42"/>
        <v>12892.0092</v>
      </c>
      <c r="H191" s="175">
        <f t="shared" si="43"/>
        <v>0.38281936689899349</v>
      </c>
      <c r="I191" s="39"/>
      <c r="J191" s="39"/>
      <c r="K191" s="39">
        <f t="shared" si="40"/>
        <v>6387.5707999999977</v>
      </c>
      <c r="L191" s="39">
        <v>12.03</v>
      </c>
    </row>
    <row r="192" spans="1:12" x14ac:dyDescent="0.25">
      <c r="A192">
        <v>400</v>
      </c>
      <c r="B192" s="161">
        <v>43608</v>
      </c>
      <c r="C192" s="10">
        <v>900</v>
      </c>
      <c r="D192" s="39">
        <v>16.767900000000001</v>
      </c>
      <c r="E192" s="39">
        <v>21.62</v>
      </c>
      <c r="F192" s="39">
        <f t="shared" si="41"/>
        <v>4366.8900000000003</v>
      </c>
      <c r="G192" s="39">
        <f t="shared" si="42"/>
        <v>15091.11</v>
      </c>
      <c r="H192" s="175">
        <f t="shared" si="43"/>
        <v>0.28936837648125285</v>
      </c>
      <c r="I192" s="39"/>
      <c r="J192" s="39"/>
      <c r="K192" s="39">
        <f>F192+$Q$10</f>
        <v>5819.1499999999987</v>
      </c>
      <c r="L192" s="39"/>
    </row>
    <row r="193" spans="1:12" x14ac:dyDescent="0.25">
      <c r="A193">
        <v>400</v>
      </c>
      <c r="B193" s="161">
        <v>43614</v>
      </c>
      <c r="C193" s="10">
        <v>900</v>
      </c>
      <c r="D193" s="39">
        <v>16.77</v>
      </c>
      <c r="E193" s="39">
        <v>21.4</v>
      </c>
      <c r="F193" s="39">
        <f t="shared" si="41"/>
        <v>4166.9999999999991</v>
      </c>
      <c r="G193" s="39">
        <f t="shared" si="42"/>
        <v>15093</v>
      </c>
      <c r="H193" s="175">
        <f t="shared" si="43"/>
        <v>0.27608825283243882</v>
      </c>
      <c r="I193" s="39"/>
      <c r="J193" s="39"/>
      <c r="K193" s="39">
        <f>F193+$Q$10</f>
        <v>5619.2599999999975</v>
      </c>
      <c r="L193" s="39"/>
    </row>
    <row r="194" spans="1:12" x14ac:dyDescent="0.25">
      <c r="A194">
        <v>300</v>
      </c>
      <c r="B194" s="161">
        <v>43619</v>
      </c>
      <c r="C194" s="352">
        <v>800</v>
      </c>
      <c r="D194" s="353">
        <v>16.079000000000001</v>
      </c>
      <c r="E194" s="39">
        <v>22.03</v>
      </c>
      <c r="F194" s="39">
        <f t="shared" si="41"/>
        <v>4760.8</v>
      </c>
      <c r="G194" s="39">
        <f t="shared" si="42"/>
        <v>12863.2</v>
      </c>
      <c r="H194" s="175">
        <f t="shared" si="43"/>
        <v>0.37011008147272845</v>
      </c>
      <c r="I194" s="39"/>
      <c r="J194" s="39"/>
      <c r="K194" s="39">
        <f>F194+$Q$10</f>
        <v>6213.0599999999986</v>
      </c>
      <c r="L194" s="39"/>
    </row>
    <row r="195" spans="1:12" x14ac:dyDescent="0.25">
      <c r="A195">
        <v>200</v>
      </c>
      <c r="B195" s="161">
        <v>43629</v>
      </c>
      <c r="C195" s="10">
        <v>700</v>
      </c>
      <c r="D195" s="39">
        <v>15.113</v>
      </c>
      <c r="E195" s="39">
        <v>22.84</v>
      </c>
      <c r="F195" s="39">
        <f t="shared" si="41"/>
        <v>5408.9000000000005</v>
      </c>
      <c r="G195" s="39">
        <f t="shared" si="42"/>
        <v>10579.1</v>
      </c>
      <c r="H195" s="175">
        <f t="shared" si="43"/>
        <v>0.51128167802554092</v>
      </c>
      <c r="I195" s="39"/>
      <c r="J195" s="39"/>
      <c r="K195" s="39">
        <f>F195+$Q$10</f>
        <v>6861.1599999999989</v>
      </c>
      <c r="L195" s="39"/>
    </row>
    <row r="196" spans="1:12" x14ac:dyDescent="0.25">
      <c r="A196">
        <v>200</v>
      </c>
      <c r="B196" s="161">
        <v>43631</v>
      </c>
      <c r="C196" s="352">
        <v>800</v>
      </c>
      <c r="D196" s="353">
        <v>16.03</v>
      </c>
      <c r="E196" s="39">
        <v>22.36</v>
      </c>
      <c r="F196" s="39">
        <f t="shared" si="41"/>
        <v>5063.9999999999982</v>
      </c>
      <c r="G196" s="39">
        <f t="shared" si="42"/>
        <v>12824</v>
      </c>
      <c r="H196" s="175">
        <f t="shared" si="43"/>
        <v>0.39488459139114146</v>
      </c>
      <c r="I196" s="39"/>
      <c r="J196" s="39"/>
      <c r="K196" s="39">
        <f>F196+$Q$10</f>
        <v>6516.2599999999966</v>
      </c>
      <c r="L196" s="39"/>
    </row>
    <row r="197" spans="1:12" x14ac:dyDescent="0.25">
      <c r="A197">
        <v>0</v>
      </c>
      <c r="B197" s="161">
        <v>43633</v>
      </c>
      <c r="C197" s="10">
        <v>600</v>
      </c>
      <c r="D197" s="39">
        <v>13.605499999999999</v>
      </c>
      <c r="E197" s="39">
        <v>23.28</v>
      </c>
      <c r="F197" s="39">
        <f t="shared" ref="F197:F228" si="44">C197*(E197-D197)</f>
        <v>5804.7000000000007</v>
      </c>
      <c r="G197" s="39">
        <f t="shared" ref="G197:G228" si="45">D197*C197</f>
        <v>8163.2999999999993</v>
      </c>
      <c r="H197" s="175">
        <f t="shared" ref="H197:H228" si="46">(E197-D197)/D197</f>
        <v>0.71107272794090648</v>
      </c>
      <c r="I197" s="39"/>
      <c r="J197" s="39"/>
      <c r="K197" s="39">
        <f t="shared" ref="K197:K204" si="47">F197+$Q$10</f>
        <v>7256.9599999999991</v>
      </c>
      <c r="L197" s="39"/>
    </row>
    <row r="198" spans="1:12" x14ac:dyDescent="0.25">
      <c r="A198">
        <v>0</v>
      </c>
      <c r="B198" s="161">
        <v>43636</v>
      </c>
      <c r="C198" s="10">
        <v>600</v>
      </c>
      <c r="D198" s="39">
        <v>13.54</v>
      </c>
      <c r="E198" s="39">
        <v>23.63</v>
      </c>
      <c r="F198" s="39">
        <f t="shared" si="44"/>
        <v>6054</v>
      </c>
      <c r="G198" s="39">
        <f t="shared" si="45"/>
        <v>8123.9999999999991</v>
      </c>
      <c r="H198" s="175">
        <f t="shared" si="46"/>
        <v>0.74519940915805027</v>
      </c>
      <c r="I198" s="39"/>
      <c r="J198" s="39"/>
      <c r="K198" s="39">
        <f t="shared" si="47"/>
        <v>7506.2599999999984</v>
      </c>
      <c r="L198" s="39"/>
    </row>
    <row r="199" spans="1:12" x14ac:dyDescent="0.25">
      <c r="A199">
        <v>300</v>
      </c>
      <c r="B199" s="161">
        <v>43644</v>
      </c>
      <c r="C199" s="7">
        <v>400</v>
      </c>
      <c r="D199" s="43">
        <v>7.7934000000000001</v>
      </c>
      <c r="E199" s="39">
        <v>25.03</v>
      </c>
      <c r="F199" s="39">
        <f t="shared" si="44"/>
        <v>6894.6400000000012</v>
      </c>
      <c r="G199" s="39">
        <f t="shared" si="45"/>
        <v>3117.36</v>
      </c>
      <c r="H199" s="175">
        <f t="shared" si="46"/>
        <v>2.2116919444658305</v>
      </c>
      <c r="I199" s="39"/>
      <c r="J199" s="39"/>
      <c r="K199" s="39">
        <f t="shared" si="47"/>
        <v>8346.9</v>
      </c>
      <c r="L199" s="39"/>
    </row>
    <row r="200" spans="1:12" x14ac:dyDescent="0.25">
      <c r="A200">
        <v>300</v>
      </c>
      <c r="B200" s="161">
        <v>43654</v>
      </c>
      <c r="C200" s="10">
        <v>600</v>
      </c>
      <c r="D200" s="39">
        <v>13.228899999999999</v>
      </c>
      <c r="E200" s="39">
        <v>24.05</v>
      </c>
      <c r="F200" s="39">
        <f t="shared" si="44"/>
        <v>6492.6600000000008</v>
      </c>
      <c r="G200" s="39">
        <f t="shared" si="45"/>
        <v>7937.3399999999992</v>
      </c>
      <c r="H200" s="175">
        <f t="shared" si="46"/>
        <v>0.81798940199109538</v>
      </c>
      <c r="I200" s="39"/>
      <c r="J200" s="39"/>
      <c r="K200" s="39">
        <f t="shared" si="47"/>
        <v>7944.9199999999992</v>
      </c>
      <c r="L200" s="39"/>
    </row>
    <row r="201" spans="1:12" x14ac:dyDescent="0.25">
      <c r="A201">
        <v>300</v>
      </c>
      <c r="B201" s="161">
        <v>43657</v>
      </c>
      <c r="C201" s="352">
        <v>800</v>
      </c>
      <c r="D201" s="353">
        <v>15.6</v>
      </c>
      <c r="E201" s="39">
        <v>22.49</v>
      </c>
      <c r="F201" s="39">
        <f t="shared" si="44"/>
        <v>5511.9999999999991</v>
      </c>
      <c r="G201" s="39">
        <f t="shared" si="45"/>
        <v>12480</v>
      </c>
      <c r="H201" s="175">
        <f t="shared" si="46"/>
        <v>0.4416666666666666</v>
      </c>
      <c r="I201" s="39"/>
      <c r="J201" s="39"/>
      <c r="K201" s="39">
        <f t="shared" si="47"/>
        <v>6964.2599999999975</v>
      </c>
      <c r="L201" s="39"/>
    </row>
    <row r="202" spans="1:12" x14ac:dyDescent="0.25">
      <c r="A202">
        <v>400</v>
      </c>
      <c r="B202" s="161">
        <v>43660</v>
      </c>
      <c r="C202" s="10">
        <v>800</v>
      </c>
      <c r="D202" s="39">
        <v>15.6</v>
      </c>
      <c r="E202" s="39">
        <v>23</v>
      </c>
      <c r="F202" s="39">
        <f t="shared" si="44"/>
        <v>5920</v>
      </c>
      <c r="G202" s="39">
        <f t="shared" si="45"/>
        <v>12480</v>
      </c>
      <c r="H202" s="175">
        <f t="shared" si="46"/>
        <v>0.47435897435897439</v>
      </c>
      <c r="I202" s="39"/>
      <c r="J202" s="39"/>
      <c r="K202" s="39">
        <f t="shared" si="47"/>
        <v>7372.2599999999984</v>
      </c>
      <c r="L202" s="39"/>
    </row>
    <row r="203" spans="1:12" x14ac:dyDescent="0.25">
      <c r="A203">
        <v>200</v>
      </c>
      <c r="B203" s="161">
        <v>43662</v>
      </c>
      <c r="C203" s="10">
        <v>600</v>
      </c>
      <c r="D203" s="39">
        <v>12.9</v>
      </c>
      <c r="E203" s="39">
        <v>23.71</v>
      </c>
      <c r="F203" s="39">
        <f t="shared" si="44"/>
        <v>6486</v>
      </c>
      <c r="G203" s="39">
        <f t="shared" si="45"/>
        <v>7740</v>
      </c>
      <c r="H203" s="175">
        <f t="shared" si="46"/>
        <v>0.83798449612403103</v>
      </c>
      <c r="I203" s="39"/>
      <c r="J203" s="39"/>
      <c r="K203" s="39">
        <f t="shared" si="47"/>
        <v>7938.2599999999984</v>
      </c>
      <c r="L203" s="39"/>
    </row>
    <row r="204" spans="1:12" x14ac:dyDescent="0.25">
      <c r="A204">
        <v>0</v>
      </c>
      <c r="B204" s="161">
        <v>43669</v>
      </c>
      <c r="C204" s="7">
        <v>400</v>
      </c>
      <c r="D204" s="43">
        <v>6.9640000000000004</v>
      </c>
      <c r="E204" s="39">
        <v>24.79</v>
      </c>
      <c r="F204" s="39">
        <f t="shared" si="44"/>
        <v>7130.4000000000005</v>
      </c>
      <c r="G204" s="39">
        <f t="shared" si="45"/>
        <v>2785.6000000000004</v>
      </c>
      <c r="H204" s="175">
        <f t="shared" si="46"/>
        <v>2.5597357840321653</v>
      </c>
      <c r="I204" s="39"/>
      <c r="J204" s="39"/>
      <c r="K204" s="39">
        <f t="shared" si="47"/>
        <v>8582.66</v>
      </c>
      <c r="L204" s="39">
        <v>13.86</v>
      </c>
    </row>
    <row r="205" spans="1:12" x14ac:dyDescent="0.25">
      <c r="A205">
        <v>0</v>
      </c>
      <c r="B205" s="161">
        <v>43682</v>
      </c>
      <c r="C205" s="10">
        <v>500</v>
      </c>
      <c r="D205" s="39">
        <v>10.2471</v>
      </c>
      <c r="E205" s="39">
        <v>23.6</v>
      </c>
      <c r="F205" s="39">
        <f t="shared" si="44"/>
        <v>6676.4500000000007</v>
      </c>
      <c r="G205" s="39">
        <f t="shared" si="45"/>
        <v>5123.55</v>
      </c>
      <c r="H205" s="175">
        <f t="shared" si="46"/>
        <v>1.3030906305198546</v>
      </c>
      <c r="I205" s="39"/>
      <c r="J205" s="39"/>
      <c r="K205" s="39">
        <f t="shared" ref="K205:K228" si="48">F205+$Q$10</f>
        <v>8128.7099999999991</v>
      </c>
      <c r="L205" s="39"/>
    </row>
    <row r="206" spans="1:12" x14ac:dyDescent="0.25">
      <c r="A206">
        <v>0</v>
      </c>
      <c r="B206" s="161">
        <v>43683</v>
      </c>
      <c r="C206" s="10">
        <v>600</v>
      </c>
      <c r="D206" s="39">
        <v>12.07</v>
      </c>
      <c r="E206" s="39">
        <v>22.02</v>
      </c>
      <c r="F206" s="39">
        <f t="shared" si="44"/>
        <v>5970</v>
      </c>
      <c r="G206" s="39">
        <f t="shared" si="45"/>
        <v>7242</v>
      </c>
      <c r="H206" s="175">
        <f t="shared" si="46"/>
        <v>0.82435791217895604</v>
      </c>
      <c r="I206" s="39"/>
      <c r="J206" s="39"/>
      <c r="K206" s="39">
        <f t="shared" si="48"/>
        <v>7422.2599999999984</v>
      </c>
      <c r="L206" s="39"/>
    </row>
    <row r="207" spans="1:12" x14ac:dyDescent="0.25">
      <c r="A207">
        <v>400</v>
      </c>
      <c r="B207" s="161">
        <v>43689</v>
      </c>
      <c r="C207" s="10">
        <v>700</v>
      </c>
      <c r="D207" s="39">
        <v>13.33</v>
      </c>
      <c r="E207" s="39">
        <v>20.76</v>
      </c>
      <c r="F207" s="39">
        <f t="shared" si="44"/>
        <v>5201.0000000000009</v>
      </c>
      <c r="G207" s="39">
        <f t="shared" si="45"/>
        <v>9331</v>
      </c>
      <c r="H207" s="175">
        <f t="shared" si="46"/>
        <v>0.55738934733683432</v>
      </c>
      <c r="I207" s="39"/>
      <c r="J207" s="39"/>
      <c r="K207" s="39">
        <f t="shared" si="48"/>
        <v>6653.2599999999993</v>
      </c>
      <c r="L207" s="39"/>
    </row>
    <row r="208" spans="1:12" x14ac:dyDescent="0.25">
      <c r="A208">
        <v>400</v>
      </c>
      <c r="B208" s="161">
        <v>43702</v>
      </c>
      <c r="C208" s="352">
        <v>800</v>
      </c>
      <c r="D208" s="353">
        <v>14.012</v>
      </c>
      <c r="E208" s="39">
        <v>18.010000000000002</v>
      </c>
      <c r="F208" s="39">
        <f t="shared" si="44"/>
        <v>3198.400000000001</v>
      </c>
      <c r="G208" s="39">
        <f t="shared" si="45"/>
        <v>11209.6</v>
      </c>
      <c r="H208" s="175">
        <f t="shared" si="46"/>
        <v>0.28532686268912366</v>
      </c>
      <c r="I208" s="39"/>
      <c r="J208" s="39"/>
      <c r="K208" s="39">
        <f t="shared" si="48"/>
        <v>4650.66</v>
      </c>
      <c r="L208" s="39"/>
    </row>
    <row r="209" spans="1:12" x14ac:dyDescent="0.25">
      <c r="A209">
        <v>400</v>
      </c>
      <c r="B209" s="161">
        <v>43702</v>
      </c>
      <c r="C209" s="10">
        <v>1000</v>
      </c>
      <c r="D209" s="39">
        <v>14.83</v>
      </c>
      <c r="E209" s="39">
        <v>18.010000000000002</v>
      </c>
      <c r="F209" s="39">
        <f t="shared" si="44"/>
        <v>3180.0000000000014</v>
      </c>
      <c r="G209" s="39">
        <f t="shared" si="45"/>
        <v>14830</v>
      </c>
      <c r="H209" s="175">
        <f t="shared" si="46"/>
        <v>0.21443020903573848</v>
      </c>
      <c r="I209" s="39"/>
      <c r="J209" s="39"/>
      <c r="K209" s="39">
        <f t="shared" si="48"/>
        <v>4632.26</v>
      </c>
      <c r="L209" s="39"/>
    </row>
    <row r="210" spans="1:12" x14ac:dyDescent="0.25">
      <c r="A210">
        <v>200</v>
      </c>
      <c r="B210" s="161">
        <v>43706</v>
      </c>
      <c r="C210" s="352">
        <v>800</v>
      </c>
      <c r="D210" s="353">
        <v>13.862</v>
      </c>
      <c r="E210" s="39">
        <v>18.38</v>
      </c>
      <c r="F210" s="39">
        <f t="shared" si="44"/>
        <v>3614.3999999999992</v>
      </c>
      <c r="G210" s="39">
        <f t="shared" si="45"/>
        <v>11089.6</v>
      </c>
      <c r="H210" s="175">
        <f t="shared" si="46"/>
        <v>0.32592699466166491</v>
      </c>
      <c r="I210" s="39"/>
      <c r="J210" s="39"/>
      <c r="K210" s="39">
        <f t="shared" si="48"/>
        <v>5066.659999999998</v>
      </c>
      <c r="L210" s="39"/>
    </row>
    <row r="211" spans="1:12" x14ac:dyDescent="0.25">
      <c r="A211">
        <v>200</v>
      </c>
      <c r="B211" s="161">
        <v>43711</v>
      </c>
      <c r="C211" s="10">
        <v>900</v>
      </c>
      <c r="D211" s="39">
        <v>14.305199999999999</v>
      </c>
      <c r="E211" s="39">
        <v>17.850000000000001</v>
      </c>
      <c r="F211" s="39">
        <f t="shared" si="44"/>
        <v>3190.320000000002</v>
      </c>
      <c r="G211" s="39">
        <f t="shared" si="45"/>
        <v>12874.679999999998</v>
      </c>
      <c r="H211" s="175">
        <f t="shared" si="46"/>
        <v>0.24779800352319453</v>
      </c>
      <c r="I211" s="39"/>
      <c r="J211" s="39"/>
      <c r="K211" s="39">
        <f t="shared" si="48"/>
        <v>4642.58</v>
      </c>
      <c r="L211" s="39"/>
    </row>
    <row r="212" spans="1:12" x14ac:dyDescent="0.25">
      <c r="A212">
        <v>100</v>
      </c>
      <c r="B212" s="161">
        <v>43713</v>
      </c>
      <c r="C212" s="10">
        <v>700</v>
      </c>
      <c r="D212" s="39">
        <v>12.9125</v>
      </c>
      <c r="E212" s="39">
        <v>19.38</v>
      </c>
      <c r="F212" s="39">
        <f t="shared" si="44"/>
        <v>4527.25</v>
      </c>
      <c r="G212" s="39">
        <f t="shared" si="45"/>
        <v>9038.75</v>
      </c>
      <c r="H212" s="175">
        <f t="shared" si="46"/>
        <v>0.50087124878993217</v>
      </c>
      <c r="I212" s="39"/>
      <c r="J212" s="39"/>
      <c r="K212" s="39">
        <f t="shared" si="48"/>
        <v>5979.5099999999984</v>
      </c>
      <c r="L212" s="39"/>
    </row>
    <row r="213" spans="1:12" x14ac:dyDescent="0.25">
      <c r="A213">
        <v>0</v>
      </c>
      <c r="B213" s="161">
        <v>43718</v>
      </c>
      <c r="C213" s="10">
        <v>500</v>
      </c>
      <c r="D213" s="39">
        <v>9.6</v>
      </c>
      <c r="E213" s="39">
        <v>21.2</v>
      </c>
      <c r="F213" s="39">
        <f t="shared" si="44"/>
        <v>5800</v>
      </c>
      <c r="G213" s="39">
        <f t="shared" si="45"/>
        <v>4800</v>
      </c>
      <c r="H213" s="175">
        <f t="shared" si="46"/>
        <v>1.2083333333333333</v>
      </c>
      <c r="I213" s="39"/>
      <c r="J213" s="39"/>
      <c r="K213" s="39">
        <f t="shared" si="48"/>
        <v>7252.2599999999984</v>
      </c>
      <c r="L213" s="39"/>
    </row>
    <row r="214" spans="1:12" x14ac:dyDescent="0.25">
      <c r="A214">
        <v>400</v>
      </c>
      <c r="B214" s="161">
        <v>43734</v>
      </c>
      <c r="C214" s="10">
        <v>600</v>
      </c>
      <c r="D214" s="39">
        <v>11.2263</v>
      </c>
      <c r="E214" s="39">
        <v>19.95</v>
      </c>
      <c r="F214" s="39">
        <f t="shared" si="44"/>
        <v>5234.2199999999993</v>
      </c>
      <c r="G214" s="39">
        <f t="shared" si="45"/>
        <v>6735.78</v>
      </c>
      <c r="H214" s="175">
        <f t="shared" si="46"/>
        <v>0.77707704230245045</v>
      </c>
      <c r="I214" s="39"/>
      <c r="J214" s="39"/>
      <c r="K214" s="39">
        <f t="shared" si="48"/>
        <v>6686.4799999999977</v>
      </c>
      <c r="L214" s="39"/>
    </row>
    <row r="215" spans="1:12" x14ac:dyDescent="0.25">
      <c r="A215">
        <v>500</v>
      </c>
      <c r="B215" s="161">
        <v>43746</v>
      </c>
      <c r="C215" s="352">
        <v>800</v>
      </c>
      <c r="D215" s="353">
        <v>13.064</v>
      </c>
      <c r="E215" s="39">
        <v>18.579999999999998</v>
      </c>
      <c r="F215" s="39">
        <f t="shared" si="44"/>
        <v>4412.7999999999984</v>
      </c>
      <c r="G215" s="39">
        <f t="shared" si="45"/>
        <v>10451.200000000001</v>
      </c>
      <c r="H215" s="175">
        <f t="shared" si="46"/>
        <v>0.42222902633190434</v>
      </c>
      <c r="I215" s="39"/>
      <c r="J215" s="39"/>
      <c r="K215" s="39">
        <f t="shared" si="48"/>
        <v>5865.0599999999968</v>
      </c>
      <c r="L215" s="39"/>
    </row>
    <row r="216" spans="1:12" x14ac:dyDescent="0.25">
      <c r="A216">
        <v>200</v>
      </c>
      <c r="B216" s="161">
        <v>43749</v>
      </c>
      <c r="C216" s="10">
        <v>500</v>
      </c>
      <c r="D216" s="39">
        <v>8.65</v>
      </c>
      <c r="E216" s="39">
        <v>20.420000000000002</v>
      </c>
      <c r="F216" s="39">
        <f t="shared" si="44"/>
        <v>5885.0000000000009</v>
      </c>
      <c r="G216" s="39">
        <f t="shared" si="45"/>
        <v>4325</v>
      </c>
      <c r="H216" s="175">
        <f t="shared" si="46"/>
        <v>1.3606936416184972</v>
      </c>
      <c r="I216" s="39"/>
      <c r="J216" s="39"/>
      <c r="K216" s="39">
        <f t="shared" si="48"/>
        <v>7337.2599999999993</v>
      </c>
      <c r="L216" s="39"/>
    </row>
    <row r="217" spans="1:12" x14ac:dyDescent="0.25">
      <c r="A217">
        <v>200</v>
      </c>
      <c r="B217" s="161">
        <v>43755</v>
      </c>
      <c r="C217" s="10">
        <v>600</v>
      </c>
      <c r="D217" s="39">
        <v>10.5</v>
      </c>
      <c r="E217" s="39">
        <v>19.64</v>
      </c>
      <c r="F217" s="39">
        <f t="shared" si="44"/>
        <v>5484</v>
      </c>
      <c r="G217" s="39">
        <f t="shared" si="45"/>
        <v>6300</v>
      </c>
      <c r="H217" s="175">
        <f t="shared" si="46"/>
        <v>0.87047619047619051</v>
      </c>
      <c r="I217" s="39"/>
      <c r="J217" s="39"/>
      <c r="K217" s="39">
        <f t="shared" si="48"/>
        <v>6936.2599999999984</v>
      </c>
      <c r="L217" s="39"/>
    </row>
    <row r="218" spans="1:12" x14ac:dyDescent="0.25">
      <c r="A218">
        <v>300</v>
      </c>
      <c r="B218" s="161">
        <v>43772</v>
      </c>
      <c r="C218" s="10">
        <v>600</v>
      </c>
      <c r="D218" s="39">
        <v>10.5</v>
      </c>
      <c r="E218" s="39">
        <v>20.66</v>
      </c>
      <c r="F218" s="39">
        <f t="shared" si="44"/>
        <v>6096</v>
      </c>
      <c r="G218" s="39">
        <f t="shared" si="45"/>
        <v>6300</v>
      </c>
      <c r="H218" s="175">
        <f t="shared" si="46"/>
        <v>0.9676190476190476</v>
      </c>
      <c r="I218" s="39"/>
      <c r="J218" s="39"/>
      <c r="K218" s="39">
        <f t="shared" si="48"/>
        <v>7548.2599999999984</v>
      </c>
      <c r="L218" s="39"/>
    </row>
    <row r="219" spans="1:12" x14ac:dyDescent="0.25">
      <c r="A219">
        <v>200</v>
      </c>
      <c r="B219" s="161">
        <v>43773</v>
      </c>
      <c r="C219" s="10">
        <v>500</v>
      </c>
      <c r="D219" s="39">
        <v>8.3610000000000007</v>
      </c>
      <c r="E219" s="39">
        <v>21.34</v>
      </c>
      <c r="F219" s="39">
        <f t="shared" si="44"/>
        <v>6489.5</v>
      </c>
      <c r="G219" s="39">
        <f t="shared" si="45"/>
        <v>4180.5</v>
      </c>
      <c r="H219" s="175">
        <f t="shared" si="46"/>
        <v>1.5523262767611528</v>
      </c>
      <c r="I219" s="39"/>
      <c r="J219" s="39"/>
      <c r="K219" s="39">
        <f t="shared" si="48"/>
        <v>7941.7599999999984</v>
      </c>
      <c r="L219" s="39"/>
    </row>
    <row r="220" spans="1:12" x14ac:dyDescent="0.25">
      <c r="B220" s="161">
        <v>43782</v>
      </c>
      <c r="C220" s="10">
        <v>600</v>
      </c>
      <c r="D220" s="39">
        <v>10.2675</v>
      </c>
      <c r="E220" s="39">
        <v>19.68</v>
      </c>
      <c r="F220" s="39">
        <f t="shared" si="44"/>
        <v>5647.5</v>
      </c>
      <c r="G220" s="39">
        <f t="shared" si="45"/>
        <v>6160.5</v>
      </c>
      <c r="H220" s="175">
        <f t="shared" si="46"/>
        <v>0.91672753834915988</v>
      </c>
      <c r="I220" s="39"/>
      <c r="J220" s="39"/>
      <c r="K220" s="39">
        <f t="shared" si="48"/>
        <v>7099.7599999999984</v>
      </c>
      <c r="L220" s="39"/>
    </row>
    <row r="221" spans="1:12" x14ac:dyDescent="0.25">
      <c r="A221">
        <v>300</v>
      </c>
      <c r="B221" s="161">
        <v>43783</v>
      </c>
      <c r="C221" s="10">
        <v>500</v>
      </c>
      <c r="D221" s="39">
        <v>8.2579999999999991</v>
      </c>
      <c r="E221" s="39">
        <v>20.309999999999999</v>
      </c>
      <c r="F221" s="39">
        <f t="shared" si="44"/>
        <v>6026</v>
      </c>
      <c r="G221" s="39">
        <f t="shared" si="45"/>
        <v>4129</v>
      </c>
      <c r="H221" s="175">
        <f t="shared" si="46"/>
        <v>1.4594332768224754</v>
      </c>
      <c r="I221" s="39"/>
      <c r="J221" s="39"/>
      <c r="K221" s="39">
        <f t="shared" si="48"/>
        <v>7478.2599999999984</v>
      </c>
      <c r="L221" s="39"/>
    </row>
    <row r="222" spans="1:12" x14ac:dyDescent="0.25">
      <c r="A222">
        <v>300</v>
      </c>
      <c r="B222" s="161">
        <v>43785</v>
      </c>
      <c r="C222" s="10">
        <v>600</v>
      </c>
      <c r="D222" s="39">
        <v>10.177</v>
      </c>
      <c r="E222" s="39">
        <v>19.75</v>
      </c>
      <c r="F222" s="39">
        <f t="shared" si="44"/>
        <v>5743.8</v>
      </c>
      <c r="G222" s="39">
        <f t="shared" si="45"/>
        <v>6106.2</v>
      </c>
      <c r="H222" s="175">
        <f t="shared" si="46"/>
        <v>0.94065048639088145</v>
      </c>
      <c r="I222" s="39"/>
      <c r="J222" s="39"/>
      <c r="K222" s="39">
        <f t="shared" si="48"/>
        <v>7196.0599999999986</v>
      </c>
      <c r="L222" s="39"/>
    </row>
    <row r="223" spans="1:12" x14ac:dyDescent="0.25">
      <c r="A223">
        <v>400</v>
      </c>
      <c r="B223" s="161">
        <v>43788</v>
      </c>
      <c r="C223" s="352">
        <v>800</v>
      </c>
      <c r="D223" s="353">
        <v>12.4069</v>
      </c>
      <c r="E223" s="39">
        <v>18.95</v>
      </c>
      <c r="F223" s="39">
        <f t="shared" si="44"/>
        <v>5234.4799999999996</v>
      </c>
      <c r="G223" s="39">
        <f t="shared" si="45"/>
        <v>9925.52</v>
      </c>
      <c r="H223" s="175">
        <f t="shared" si="46"/>
        <v>0.52737589567095722</v>
      </c>
      <c r="I223" s="39"/>
      <c r="J223" s="39"/>
      <c r="K223" s="39">
        <f t="shared" si="48"/>
        <v>6686.739999999998</v>
      </c>
      <c r="L223" s="39"/>
    </row>
    <row r="224" spans="1:12" x14ac:dyDescent="0.25">
      <c r="A224">
        <v>400</v>
      </c>
      <c r="B224" s="161">
        <v>43789</v>
      </c>
      <c r="C224" s="10">
        <v>1000</v>
      </c>
      <c r="D224" s="39">
        <v>13.59</v>
      </c>
      <c r="E224" s="39">
        <v>18.12</v>
      </c>
      <c r="F224" s="39">
        <f t="shared" si="44"/>
        <v>4530.0000000000009</v>
      </c>
      <c r="G224" s="39">
        <f t="shared" si="45"/>
        <v>13590</v>
      </c>
      <c r="H224" s="175">
        <f t="shared" si="46"/>
        <v>0.33333333333333343</v>
      </c>
      <c r="I224" s="39"/>
      <c r="J224" s="39"/>
      <c r="K224" s="39">
        <f t="shared" si="48"/>
        <v>5982.2599999999993</v>
      </c>
      <c r="L224" s="39"/>
    </row>
    <row r="225" spans="1:12" x14ac:dyDescent="0.25">
      <c r="A225">
        <v>400</v>
      </c>
      <c r="B225" s="161">
        <v>43797</v>
      </c>
      <c r="C225" s="10">
        <v>1000</v>
      </c>
      <c r="D225" s="39">
        <v>13.59</v>
      </c>
      <c r="E225" s="39">
        <v>19</v>
      </c>
      <c r="F225" s="39">
        <f t="shared" si="44"/>
        <v>5410</v>
      </c>
      <c r="G225" s="39">
        <f t="shared" si="45"/>
        <v>13590</v>
      </c>
      <c r="H225" s="175">
        <f t="shared" si="46"/>
        <v>0.39808682855040473</v>
      </c>
      <c r="I225" s="39"/>
      <c r="J225" s="39"/>
      <c r="K225" s="39">
        <f t="shared" si="48"/>
        <v>6862.2599999999984</v>
      </c>
      <c r="L225" s="39"/>
    </row>
    <row r="226" spans="1:12" x14ac:dyDescent="0.25">
      <c r="B226" s="161">
        <v>43801</v>
      </c>
      <c r="C226" s="352">
        <v>800</v>
      </c>
      <c r="D226" s="353">
        <v>12.151999999999999</v>
      </c>
      <c r="E226" s="39">
        <v>18.989999999999998</v>
      </c>
      <c r="F226" s="39">
        <f t="shared" si="44"/>
        <v>5470.4</v>
      </c>
      <c r="G226" s="39">
        <f t="shared" si="45"/>
        <v>9721.5999999999985</v>
      </c>
      <c r="H226" s="175">
        <f t="shared" si="46"/>
        <v>0.56270572745227121</v>
      </c>
      <c r="I226" s="39"/>
      <c r="J226" s="39"/>
      <c r="K226" s="39">
        <f t="shared" si="48"/>
        <v>6922.659999999998</v>
      </c>
      <c r="L226" s="39"/>
    </row>
    <row r="227" spans="1:12" x14ac:dyDescent="0.25">
      <c r="A227">
        <v>0</v>
      </c>
      <c r="B227" s="161">
        <v>43805</v>
      </c>
      <c r="C227" s="10">
        <v>600</v>
      </c>
      <c r="D227" s="39">
        <v>9.843</v>
      </c>
      <c r="E227" s="39">
        <v>19.079999999999998</v>
      </c>
      <c r="F227" s="39">
        <f t="shared" si="44"/>
        <v>5542.1999999999989</v>
      </c>
      <c r="G227" s="39">
        <f t="shared" si="45"/>
        <v>5905.8</v>
      </c>
      <c r="H227" s="175">
        <f t="shared" si="46"/>
        <v>0.93843340444986267</v>
      </c>
      <c r="I227" s="39"/>
      <c r="J227" s="39"/>
      <c r="K227" s="39">
        <f t="shared" si="48"/>
        <v>6994.4599999999973</v>
      </c>
      <c r="L227" s="39"/>
    </row>
    <row r="228" spans="1:12" x14ac:dyDescent="0.25">
      <c r="A228">
        <v>100</v>
      </c>
      <c r="B228" s="161">
        <v>43816</v>
      </c>
      <c r="C228" s="10">
        <v>500</v>
      </c>
      <c r="D228" s="39">
        <v>7.7949999999999999</v>
      </c>
      <c r="E228" s="39">
        <v>20.149999999999999</v>
      </c>
      <c r="F228" s="39">
        <f t="shared" si="44"/>
        <v>6177.4999999999991</v>
      </c>
      <c r="G228" s="39">
        <f t="shared" si="45"/>
        <v>3897.5</v>
      </c>
      <c r="H228" s="175">
        <f t="shared" si="46"/>
        <v>1.5849903784477228</v>
      </c>
      <c r="I228" s="39"/>
      <c r="J228" s="39"/>
      <c r="K228" s="39">
        <f t="shared" si="48"/>
        <v>7629.7599999999975</v>
      </c>
      <c r="L228" s="39"/>
    </row>
    <row r="229" spans="1:12" x14ac:dyDescent="0.25">
      <c r="B229" s="161">
        <v>43818</v>
      </c>
      <c r="C229" s="10">
        <v>500</v>
      </c>
      <c r="D229" s="39">
        <v>7.7149999999999999</v>
      </c>
      <c r="E229" s="39">
        <v>20.605</v>
      </c>
      <c r="F229" s="39">
        <f t="shared" ref="F229:F236" si="49">C229*(E229-D229)</f>
        <v>6445</v>
      </c>
      <c r="G229" s="39">
        <f t="shared" ref="G229:G236" si="50">D229*C229</f>
        <v>3857.5</v>
      </c>
      <c r="H229" s="175">
        <f t="shared" ref="H229:H236" si="51">(E229-D229)/D229</f>
        <v>1.6707712248865847</v>
      </c>
      <c r="I229" s="39"/>
      <c r="J229" s="39"/>
      <c r="K229" s="39">
        <f t="shared" ref="K229:K236" si="52">F229+$Q$10</f>
        <v>7897.2599999999984</v>
      </c>
      <c r="L229" s="39"/>
    </row>
    <row r="230" spans="1:12" x14ac:dyDescent="0.25">
      <c r="A230">
        <v>400</v>
      </c>
      <c r="B230" s="161">
        <v>43830</v>
      </c>
      <c r="C230" s="7">
        <v>400</v>
      </c>
      <c r="D230" s="43">
        <v>4.26</v>
      </c>
      <c r="E230" s="39">
        <v>21.64</v>
      </c>
      <c r="F230" s="39">
        <f t="shared" si="49"/>
        <v>6952.0000000000009</v>
      </c>
      <c r="G230" s="39">
        <f t="shared" si="50"/>
        <v>1704</v>
      </c>
      <c r="H230" s="175">
        <f t="shared" si="51"/>
        <v>4.0798122065727709</v>
      </c>
      <c r="I230" s="39"/>
      <c r="J230" s="39"/>
      <c r="K230" s="39">
        <f t="shared" si="52"/>
        <v>8404.2599999999984</v>
      </c>
      <c r="L230" s="39"/>
    </row>
    <row r="231" spans="1:12" x14ac:dyDescent="0.25">
      <c r="A231">
        <v>400</v>
      </c>
      <c r="B231" s="161">
        <v>43852</v>
      </c>
      <c r="C231" s="10">
        <v>500</v>
      </c>
      <c r="D231" s="39">
        <v>7.46</v>
      </c>
      <c r="E231" s="39">
        <v>20.03</v>
      </c>
      <c r="F231" s="39">
        <f t="shared" si="49"/>
        <v>6285</v>
      </c>
      <c r="G231" s="39">
        <f t="shared" si="50"/>
        <v>3730</v>
      </c>
      <c r="H231" s="175">
        <f t="shared" si="51"/>
        <v>1.6849865951742629</v>
      </c>
      <c r="I231" s="39"/>
      <c r="J231" s="39"/>
      <c r="K231" s="39">
        <f t="shared" si="52"/>
        <v>7737.2599999999984</v>
      </c>
      <c r="L231" s="39"/>
    </row>
    <row r="232" spans="1:12" x14ac:dyDescent="0.25">
      <c r="A232">
        <v>400</v>
      </c>
      <c r="B232" s="161">
        <v>43856</v>
      </c>
      <c r="C232" s="10">
        <v>600</v>
      </c>
      <c r="D232" s="39">
        <v>9.4160000000000004</v>
      </c>
      <c r="E232" s="39">
        <v>19.14</v>
      </c>
      <c r="F232" s="39">
        <f t="shared" si="49"/>
        <v>5834.4000000000005</v>
      </c>
      <c r="G232" s="39">
        <f t="shared" si="50"/>
        <v>5649.6</v>
      </c>
      <c r="H232" s="175">
        <f t="shared" si="51"/>
        <v>1.0327102803738317</v>
      </c>
      <c r="I232" s="39"/>
      <c r="J232" s="39"/>
      <c r="K232" s="39">
        <f t="shared" si="52"/>
        <v>7286.6599999999989</v>
      </c>
      <c r="L232" s="39"/>
    </row>
    <row r="233" spans="1:12" x14ac:dyDescent="0.25">
      <c r="A233">
        <v>200</v>
      </c>
      <c r="B233" s="161">
        <v>43861</v>
      </c>
      <c r="C233" s="7">
        <v>400</v>
      </c>
      <c r="D233" s="43">
        <v>4.0250000000000004</v>
      </c>
      <c r="E233" s="39">
        <v>19.8</v>
      </c>
      <c r="F233" s="39">
        <f t="shared" si="49"/>
        <v>6310</v>
      </c>
      <c r="G233" s="39">
        <f t="shared" si="50"/>
        <v>1610.0000000000002</v>
      </c>
      <c r="H233" s="175">
        <f t="shared" si="51"/>
        <v>3.9192546583850931</v>
      </c>
      <c r="I233" s="39"/>
      <c r="J233" s="39"/>
      <c r="K233" s="39">
        <f t="shared" si="52"/>
        <v>7762.2599999999984</v>
      </c>
      <c r="L233" s="39"/>
    </row>
    <row r="234" spans="1:12" x14ac:dyDescent="0.25">
      <c r="A234">
        <v>200</v>
      </c>
      <c r="B234" s="161">
        <v>43874</v>
      </c>
      <c r="C234" s="10">
        <v>500</v>
      </c>
      <c r="D234" s="39">
        <v>7.16</v>
      </c>
      <c r="E234" s="39">
        <v>19.48</v>
      </c>
      <c r="F234" s="39">
        <f t="shared" si="49"/>
        <v>6160</v>
      </c>
      <c r="G234" s="39">
        <f t="shared" si="50"/>
        <v>3580</v>
      </c>
      <c r="H234" s="175">
        <f t="shared" si="51"/>
        <v>1.7206703910614525</v>
      </c>
      <c r="I234" s="39"/>
      <c r="J234" s="39"/>
      <c r="K234" s="39">
        <f t="shared" si="52"/>
        <v>7612.2599999999984</v>
      </c>
      <c r="L234" s="39"/>
    </row>
    <row r="235" spans="1:12" x14ac:dyDescent="0.25">
      <c r="A235">
        <v>200</v>
      </c>
      <c r="B235" s="161">
        <v>43875</v>
      </c>
      <c r="C235" s="10">
        <v>600</v>
      </c>
      <c r="D235" s="39">
        <v>9.1349999999999998</v>
      </c>
      <c r="E235" s="39">
        <v>18.75</v>
      </c>
      <c r="F235" s="39">
        <f t="shared" si="49"/>
        <v>5769</v>
      </c>
      <c r="G235" s="39">
        <f t="shared" si="50"/>
        <v>5481</v>
      </c>
      <c r="H235" s="175">
        <f t="shared" si="51"/>
        <v>1.052545155993432</v>
      </c>
      <c r="I235" s="39"/>
      <c r="J235" s="39"/>
      <c r="K235" s="39">
        <f t="shared" si="52"/>
        <v>7221.2599999999984</v>
      </c>
      <c r="L235" s="39"/>
    </row>
    <row r="236" spans="1:12" x14ac:dyDescent="0.25">
      <c r="A236">
        <v>400</v>
      </c>
      <c r="B236" s="161">
        <v>43885</v>
      </c>
      <c r="C236" s="352">
        <v>800</v>
      </c>
      <c r="D236" s="353">
        <v>11.21</v>
      </c>
      <c r="E236" s="39">
        <v>19.41</v>
      </c>
      <c r="F236" s="39">
        <f t="shared" si="49"/>
        <v>6559.9999999999991</v>
      </c>
      <c r="G236" s="39">
        <f t="shared" si="50"/>
        <v>8968</v>
      </c>
      <c r="H236" s="175">
        <f t="shared" si="51"/>
        <v>0.7314897413024084</v>
      </c>
      <c r="I236" s="39"/>
      <c r="J236" s="39"/>
      <c r="K236" s="39">
        <f t="shared" si="52"/>
        <v>8012.2599999999975</v>
      </c>
      <c r="L236" s="39"/>
    </row>
    <row r="237" spans="1:12" x14ac:dyDescent="0.25">
      <c r="A237">
        <v>200</v>
      </c>
      <c r="B237" s="161">
        <v>43886</v>
      </c>
      <c r="C237" s="352">
        <v>800</v>
      </c>
      <c r="D237" s="353">
        <v>11.064</v>
      </c>
      <c r="E237" s="39">
        <v>18.100000000000001</v>
      </c>
      <c r="F237" s="39">
        <f t="shared" ref="F237" si="53">C237*(E237-D237)</f>
        <v>5628.8000000000011</v>
      </c>
      <c r="G237" s="39">
        <f t="shared" ref="G237" si="54">D237*C237</f>
        <v>8851.2000000000007</v>
      </c>
      <c r="H237" s="175">
        <f t="shared" ref="H237" si="55">(E237-D237)/D237</f>
        <v>0.63593637020968918</v>
      </c>
      <c r="I237" s="39"/>
      <c r="J237" s="39"/>
      <c r="K237" s="39">
        <f t="shared" ref="K237" si="56">F237+$Q$10</f>
        <v>7081.0599999999995</v>
      </c>
      <c r="L237" s="39"/>
    </row>
    <row r="238" spans="1:12" x14ac:dyDescent="0.25">
      <c r="B238" s="161"/>
      <c r="C238" s="10"/>
      <c r="D238" s="39"/>
      <c r="E238" s="39"/>
      <c r="F238" s="39"/>
      <c r="G238" s="39"/>
      <c r="H238" s="175"/>
      <c r="I238" s="39"/>
      <c r="J238" s="39"/>
      <c r="K238" s="39"/>
      <c r="L238" s="39"/>
    </row>
    <row r="239" spans="1:12" x14ac:dyDescent="0.25">
      <c r="B239" s="161"/>
      <c r="C239" s="10"/>
      <c r="D239" s="39"/>
      <c r="E239" s="39"/>
      <c r="F239" s="39"/>
      <c r="G239" s="39"/>
      <c r="H239" s="175"/>
      <c r="I239" s="39"/>
      <c r="J239" s="39"/>
      <c r="K239" s="39"/>
      <c r="L239" s="39"/>
    </row>
    <row r="240" spans="1:12" x14ac:dyDescent="0.25">
      <c r="B240" s="161"/>
      <c r="C240" s="10"/>
      <c r="D240" s="39"/>
      <c r="E240" s="39"/>
      <c r="F240" s="39"/>
      <c r="G240" s="39"/>
      <c r="H240" s="175"/>
      <c r="I240" s="39"/>
      <c r="J240" s="39"/>
      <c r="K240" s="39"/>
      <c r="L240" s="39"/>
    </row>
    <row r="241" spans="2:12" x14ac:dyDescent="0.25">
      <c r="B241" s="161"/>
      <c r="C241" s="10"/>
      <c r="D241" s="39"/>
      <c r="E241" s="39"/>
      <c r="F241" s="39"/>
      <c r="G241" s="39"/>
      <c r="H241" s="175"/>
      <c r="I241" s="39"/>
      <c r="J241" s="39"/>
      <c r="K241" s="39"/>
      <c r="L241" s="39"/>
    </row>
    <row r="243" spans="2:12" x14ac:dyDescent="0.25">
      <c r="B243" s="405" t="s">
        <v>113</v>
      </c>
      <c r="C243" s="405" t="s">
        <v>143</v>
      </c>
      <c r="D243" s="406" t="s">
        <v>142</v>
      </c>
      <c r="E243" s="407" t="s">
        <v>144</v>
      </c>
      <c r="F243" s="407" t="s">
        <v>65</v>
      </c>
      <c r="G243" s="409" t="s">
        <v>148</v>
      </c>
      <c r="H243" s="409" t="s">
        <v>88</v>
      </c>
      <c r="I243" s="409" t="s">
        <v>151</v>
      </c>
    </row>
    <row r="244" spans="2:12" x14ac:dyDescent="0.25">
      <c r="B244" s="290">
        <v>42548</v>
      </c>
      <c r="C244" s="291">
        <v>100</v>
      </c>
      <c r="D244" s="292">
        <v>25</v>
      </c>
      <c r="E244" s="292">
        <v>24.69</v>
      </c>
      <c r="F244" s="292">
        <f t="shared" ref="F244:F249" si="57">C244*(E244-D244)</f>
        <v>-30.999999999999872</v>
      </c>
      <c r="G244" s="292">
        <f t="shared" ref="G244:G249" si="58">D244*C244</f>
        <v>2500</v>
      </c>
      <c r="H244" s="293">
        <f t="shared" ref="H244:H249" si="59">(E244-D244)/D244</f>
        <v>-1.2399999999999949E-2</v>
      </c>
      <c r="I244" s="292"/>
    </row>
    <row r="245" spans="2:12" x14ac:dyDescent="0.25">
      <c r="B245" s="290">
        <v>42549</v>
      </c>
      <c r="C245" s="291">
        <v>100</v>
      </c>
      <c r="D245" s="292">
        <v>25</v>
      </c>
      <c r="E245" s="292">
        <v>25.26</v>
      </c>
      <c r="F245" s="292">
        <f t="shared" si="57"/>
        <v>26.000000000000156</v>
      </c>
      <c r="G245" s="292">
        <f t="shared" si="58"/>
        <v>2500</v>
      </c>
      <c r="H245" s="293">
        <f t="shared" si="59"/>
        <v>1.0400000000000062E-2</v>
      </c>
      <c r="I245" s="292"/>
    </row>
    <row r="246" spans="2:12" x14ac:dyDescent="0.25">
      <c r="B246" s="290">
        <v>42552</v>
      </c>
      <c r="C246" s="291">
        <v>100</v>
      </c>
      <c r="D246" s="292">
        <v>25</v>
      </c>
      <c r="E246" s="292">
        <v>26.57</v>
      </c>
      <c r="F246" s="292">
        <f t="shared" si="57"/>
        <v>157.00000000000003</v>
      </c>
      <c r="G246" s="292">
        <f t="shared" si="58"/>
        <v>2500</v>
      </c>
      <c r="H246" s="293">
        <f t="shared" si="59"/>
        <v>6.2800000000000009E-2</v>
      </c>
      <c r="I246" s="292"/>
    </row>
    <row r="247" spans="2:12" x14ac:dyDescent="0.25">
      <c r="B247" s="290">
        <v>42556</v>
      </c>
      <c r="C247" s="291">
        <v>100</v>
      </c>
      <c r="D247" s="292">
        <v>25</v>
      </c>
      <c r="E247" s="292">
        <v>25.47</v>
      </c>
      <c r="F247" s="292">
        <f t="shared" si="57"/>
        <v>46.999999999999886</v>
      </c>
      <c r="G247" s="292">
        <f t="shared" si="58"/>
        <v>2500</v>
      </c>
      <c r="H247" s="293">
        <f t="shared" si="59"/>
        <v>1.8799999999999956E-2</v>
      </c>
      <c r="I247" s="292"/>
    </row>
    <row r="248" spans="2:12" x14ac:dyDescent="0.25">
      <c r="B248" s="290">
        <v>42562</v>
      </c>
      <c r="C248" s="291">
        <v>100</v>
      </c>
      <c r="D248" s="292">
        <v>25</v>
      </c>
      <c r="E248" s="292">
        <v>25.69</v>
      </c>
      <c r="F248" s="292">
        <f t="shared" si="57"/>
        <v>69.000000000000128</v>
      </c>
      <c r="G248" s="292">
        <f t="shared" si="58"/>
        <v>2500</v>
      </c>
      <c r="H248" s="293">
        <f t="shared" si="59"/>
        <v>2.7600000000000052E-2</v>
      </c>
      <c r="I248" s="292"/>
    </row>
    <row r="249" spans="2:12" x14ac:dyDescent="0.25">
      <c r="B249" s="290">
        <v>42563</v>
      </c>
      <c r="C249" s="291">
        <v>100</v>
      </c>
      <c r="D249" s="292">
        <v>25</v>
      </c>
      <c r="E249" s="292">
        <v>26.48</v>
      </c>
      <c r="F249" s="292">
        <f t="shared" si="57"/>
        <v>148.00000000000006</v>
      </c>
      <c r="G249" s="292">
        <f t="shared" si="58"/>
        <v>2500</v>
      </c>
      <c r="H249" s="293">
        <f t="shared" si="59"/>
        <v>5.9200000000000016E-2</v>
      </c>
      <c r="I249" s="292"/>
    </row>
    <row r="250" spans="2:12" x14ac:dyDescent="0.25">
      <c r="B250" s="290">
        <v>42569</v>
      </c>
      <c r="C250" s="291">
        <v>100</v>
      </c>
      <c r="D250" s="292">
        <v>25</v>
      </c>
      <c r="E250" s="292">
        <v>29.28</v>
      </c>
      <c r="F250" s="292">
        <f t="shared" ref="F250:F256" si="60">C250*(E250-D250)</f>
        <v>428.00000000000011</v>
      </c>
      <c r="G250" s="292">
        <f t="shared" ref="G250:G256" si="61">D250*C250</f>
        <v>2500</v>
      </c>
      <c r="H250" s="293">
        <f t="shared" ref="H250:H256" si="62">(E250-D250)/D250</f>
        <v>0.17120000000000005</v>
      </c>
      <c r="I250" s="292"/>
    </row>
    <row r="251" spans="2:12" x14ac:dyDescent="0.25">
      <c r="B251" s="290">
        <v>42570</v>
      </c>
      <c r="C251" s="291">
        <v>100</v>
      </c>
      <c r="D251" s="292">
        <v>25</v>
      </c>
      <c r="E251" s="292">
        <v>28.68</v>
      </c>
      <c r="F251" s="292">
        <f t="shared" si="60"/>
        <v>368</v>
      </c>
      <c r="G251" s="292">
        <f t="shared" si="61"/>
        <v>2500</v>
      </c>
      <c r="H251" s="293">
        <f t="shared" si="62"/>
        <v>0.1472</v>
      </c>
      <c r="I251" s="292"/>
    </row>
    <row r="252" spans="2:12" x14ac:dyDescent="0.25">
      <c r="B252" s="290">
        <v>42571</v>
      </c>
      <c r="C252" s="291">
        <v>100</v>
      </c>
      <c r="D252" s="292">
        <v>25</v>
      </c>
      <c r="E252" s="292">
        <v>29.01</v>
      </c>
      <c r="F252" s="292">
        <f t="shared" si="60"/>
        <v>401.00000000000017</v>
      </c>
      <c r="G252" s="292">
        <f t="shared" si="61"/>
        <v>2500</v>
      </c>
      <c r="H252" s="293">
        <f t="shared" si="62"/>
        <v>0.16040000000000007</v>
      </c>
      <c r="I252" s="292"/>
    </row>
    <row r="253" spans="2:12" x14ac:dyDescent="0.25">
      <c r="B253" s="290">
        <v>42572</v>
      </c>
      <c r="C253" s="291">
        <v>100</v>
      </c>
      <c r="D253" s="292">
        <v>25</v>
      </c>
      <c r="E253" s="292">
        <v>28.89</v>
      </c>
      <c r="F253" s="292">
        <f t="shared" si="60"/>
        <v>389.00000000000006</v>
      </c>
      <c r="G253" s="292">
        <f t="shared" si="61"/>
        <v>2500</v>
      </c>
      <c r="H253" s="293">
        <f t="shared" si="62"/>
        <v>0.15560000000000002</v>
      </c>
      <c r="I253" s="292"/>
    </row>
    <row r="254" spans="2:12" x14ac:dyDescent="0.25">
      <c r="B254" s="290">
        <v>42576</v>
      </c>
      <c r="C254" s="291">
        <v>100</v>
      </c>
      <c r="D254" s="292">
        <v>25</v>
      </c>
      <c r="E254" s="292">
        <v>28.63</v>
      </c>
      <c r="F254" s="292">
        <f t="shared" si="60"/>
        <v>362.99999999999989</v>
      </c>
      <c r="G254" s="292">
        <f t="shared" si="61"/>
        <v>2500</v>
      </c>
      <c r="H254" s="293">
        <f t="shared" si="62"/>
        <v>0.14519999999999997</v>
      </c>
      <c r="I254" s="292"/>
    </row>
    <row r="255" spans="2:12" x14ac:dyDescent="0.25">
      <c r="B255" s="290">
        <v>42577</v>
      </c>
      <c r="C255" s="291">
        <v>100</v>
      </c>
      <c r="D255" s="292">
        <v>25</v>
      </c>
      <c r="E255" s="292">
        <v>29.34</v>
      </c>
      <c r="F255" s="292">
        <f t="shared" si="60"/>
        <v>434</v>
      </c>
      <c r="G255" s="292">
        <f t="shared" si="61"/>
        <v>2500</v>
      </c>
      <c r="H255" s="293">
        <f t="shared" si="62"/>
        <v>0.1736</v>
      </c>
      <c r="I255" s="292"/>
    </row>
    <row r="256" spans="2:12" x14ac:dyDescent="0.25">
      <c r="B256" s="290">
        <v>42580</v>
      </c>
      <c r="C256" s="291">
        <v>100</v>
      </c>
      <c r="D256" s="292">
        <v>25</v>
      </c>
      <c r="E256" s="292">
        <v>27</v>
      </c>
      <c r="F256" s="292">
        <f t="shared" si="60"/>
        <v>200</v>
      </c>
      <c r="G256" s="292">
        <f t="shared" si="61"/>
        <v>2500</v>
      </c>
      <c r="H256" s="293">
        <f t="shared" si="62"/>
        <v>0.08</v>
      </c>
      <c r="I256" s="292"/>
    </row>
    <row r="257" spans="2:9" x14ac:dyDescent="0.25">
      <c r="B257" s="290">
        <v>42584</v>
      </c>
      <c r="C257" s="291">
        <v>0</v>
      </c>
      <c r="D257" s="292"/>
      <c r="E257" s="292"/>
      <c r="F257" s="292">
        <v>287.94</v>
      </c>
      <c r="G257" s="292"/>
      <c r="H257" s="293"/>
      <c r="I257" s="292"/>
    </row>
    <row r="258" spans="2:9" x14ac:dyDescent="0.25">
      <c r="B258" s="161"/>
      <c r="C258" s="10"/>
      <c r="D258" s="39"/>
      <c r="E258" s="39"/>
      <c r="F258" s="39"/>
      <c r="G258" s="39"/>
      <c r="H258" s="175"/>
      <c r="I258" s="39"/>
    </row>
    <row r="259" spans="2:9" x14ac:dyDescent="0.25">
      <c r="B259" s="159" t="s">
        <v>113</v>
      </c>
      <c r="C259" s="159" t="s">
        <v>143</v>
      </c>
      <c r="D259" s="160" t="s">
        <v>142</v>
      </c>
      <c r="E259" s="162" t="s">
        <v>144</v>
      </c>
      <c r="F259" s="162" t="s">
        <v>65</v>
      </c>
      <c r="G259" s="173" t="s">
        <v>148</v>
      </c>
      <c r="H259" s="173" t="s">
        <v>88</v>
      </c>
      <c r="I259" s="173" t="s">
        <v>151</v>
      </c>
    </row>
    <row r="260" spans="2:9" x14ac:dyDescent="0.25">
      <c r="B260" s="198">
        <v>42627</v>
      </c>
      <c r="C260" s="193">
        <v>50</v>
      </c>
      <c r="D260" s="194">
        <v>25.74</v>
      </c>
      <c r="E260" s="194">
        <v>25.83</v>
      </c>
      <c r="F260" s="194">
        <f>C260*(E260-D260)</f>
        <v>4.4999999999999929</v>
      </c>
      <c r="G260" s="194">
        <f>D260*C260</f>
        <v>1287</v>
      </c>
      <c r="H260" s="208">
        <f>(E260-D260)/D260</f>
        <v>3.4965034965034913E-3</v>
      </c>
      <c r="I260" s="194"/>
    </row>
    <row r="261" spans="2:9" x14ac:dyDescent="0.25">
      <c r="B261" s="198">
        <v>42629</v>
      </c>
      <c r="C261" s="193">
        <v>50</v>
      </c>
      <c r="D261" s="194">
        <v>25.74</v>
      </c>
      <c r="E261" s="194">
        <v>25.54</v>
      </c>
      <c r="F261" s="194">
        <f t="shared" ref="F261:F266" si="63">C261*(E261-D261)</f>
        <v>-9.9999999999999645</v>
      </c>
      <c r="G261" s="194">
        <f t="shared" ref="G261:G266" si="64">D261*C261</f>
        <v>1287</v>
      </c>
      <c r="H261" s="208">
        <f t="shared" ref="H261:H266" si="65">(E261-D261)/D261</f>
        <v>-7.7700077700077431E-3</v>
      </c>
      <c r="I261" s="194"/>
    </row>
    <row r="262" spans="2:9" x14ac:dyDescent="0.25">
      <c r="B262" s="198">
        <v>42636</v>
      </c>
      <c r="C262" s="193">
        <v>50</v>
      </c>
      <c r="D262" s="194">
        <v>25.74</v>
      </c>
      <c r="E262" s="194">
        <v>24.82</v>
      </c>
      <c r="F262" s="194">
        <f t="shared" si="63"/>
        <v>-45.999999999999908</v>
      </c>
      <c r="G262" s="194">
        <f t="shared" si="64"/>
        <v>1287</v>
      </c>
      <c r="H262" s="208">
        <f t="shared" si="65"/>
        <v>-3.5742035742035674E-2</v>
      </c>
      <c r="I262" s="194"/>
    </row>
    <row r="263" spans="2:9" x14ac:dyDescent="0.25">
      <c r="B263" s="198">
        <v>42639</v>
      </c>
      <c r="C263" s="193">
        <v>100</v>
      </c>
      <c r="D263" s="194">
        <v>24.96</v>
      </c>
      <c r="E263" s="194">
        <v>24.14</v>
      </c>
      <c r="F263" s="194">
        <f t="shared" si="63"/>
        <v>-82.000000000000028</v>
      </c>
      <c r="G263" s="194">
        <f t="shared" si="64"/>
        <v>2496</v>
      </c>
      <c r="H263" s="208">
        <f t="shared" si="65"/>
        <v>-3.2852564102564111E-2</v>
      </c>
      <c r="I263" s="194"/>
    </row>
    <row r="264" spans="2:9" x14ac:dyDescent="0.25">
      <c r="B264" s="198">
        <v>42639</v>
      </c>
      <c r="C264" s="193">
        <v>150</v>
      </c>
      <c r="D264" s="194">
        <v>24.8</v>
      </c>
      <c r="E264" s="194">
        <v>24.14</v>
      </c>
      <c r="F264" s="194">
        <f t="shared" si="63"/>
        <v>-99.000000000000028</v>
      </c>
      <c r="G264" s="194">
        <f t="shared" si="64"/>
        <v>3720</v>
      </c>
      <c r="H264" s="208">
        <f t="shared" si="65"/>
        <v>-2.6612903225806457E-2</v>
      </c>
      <c r="I264" s="194"/>
    </row>
    <row r="265" spans="2:9" x14ac:dyDescent="0.25">
      <c r="B265" s="198">
        <v>42640</v>
      </c>
      <c r="C265" s="193">
        <v>150</v>
      </c>
      <c r="D265" s="194">
        <v>24.8</v>
      </c>
      <c r="E265" s="194">
        <v>23.99</v>
      </c>
      <c r="F265" s="194">
        <f t="shared" si="63"/>
        <v>-121.50000000000034</v>
      </c>
      <c r="G265" s="194">
        <f t="shared" si="64"/>
        <v>3720</v>
      </c>
      <c r="H265" s="208">
        <f t="shared" si="65"/>
        <v>-3.2661290322580736E-2</v>
      </c>
      <c r="I265" s="194"/>
    </row>
    <row r="266" spans="2:9" x14ac:dyDescent="0.25">
      <c r="B266" s="198">
        <v>42643</v>
      </c>
      <c r="C266" s="193">
        <v>150</v>
      </c>
      <c r="D266" s="194">
        <v>24.8</v>
      </c>
      <c r="E266" s="194">
        <v>24.46</v>
      </c>
      <c r="F266" s="194">
        <f t="shared" si="63"/>
        <v>-50.999999999999979</v>
      </c>
      <c r="G266" s="194">
        <f t="shared" si="64"/>
        <v>3720</v>
      </c>
      <c r="H266" s="208">
        <f t="shared" si="65"/>
        <v>-1.3709677419354832E-2</v>
      </c>
      <c r="I266" s="194"/>
    </row>
    <row r="267" spans="2:9" x14ac:dyDescent="0.25">
      <c r="B267" s="198">
        <v>42646</v>
      </c>
      <c r="C267" s="193">
        <v>150</v>
      </c>
      <c r="D267" s="194">
        <v>24.8</v>
      </c>
      <c r="E267" s="194">
        <v>24.89</v>
      </c>
      <c r="F267" s="194">
        <f t="shared" ref="F267:F278" si="66">C267*(E267-D267)</f>
        <v>13.499999999999979</v>
      </c>
      <c r="G267" s="194">
        <f t="shared" ref="G267:G278" si="67">D267*C267</f>
        <v>3720</v>
      </c>
      <c r="H267" s="208">
        <f t="shared" ref="H267:H278" si="68">(E267-D267)/D267</f>
        <v>3.6290322580645102E-3</v>
      </c>
      <c r="I267" s="194"/>
    </row>
    <row r="268" spans="2:9" x14ac:dyDescent="0.25">
      <c r="B268" s="198">
        <v>42648</v>
      </c>
      <c r="C268" s="193">
        <v>150</v>
      </c>
      <c r="D268" s="194">
        <v>24.8</v>
      </c>
      <c r="E268" s="194">
        <v>25.07</v>
      </c>
      <c r="F268" s="194">
        <f t="shared" si="66"/>
        <v>40.499999999999936</v>
      </c>
      <c r="G268" s="194">
        <f t="shared" si="67"/>
        <v>3720</v>
      </c>
      <c r="H268" s="208">
        <f t="shared" si="68"/>
        <v>1.0887096774193531E-2</v>
      </c>
      <c r="I268" s="194"/>
    </row>
    <row r="269" spans="2:9" x14ac:dyDescent="0.25">
      <c r="B269" s="198">
        <v>42649</v>
      </c>
      <c r="C269" s="193">
        <v>150</v>
      </c>
      <c r="D269" s="194">
        <v>24.8</v>
      </c>
      <c r="E269" s="194">
        <v>24.85</v>
      </c>
      <c r="F269" s="194">
        <f t="shared" si="66"/>
        <v>7.5000000000001066</v>
      </c>
      <c r="G269" s="194">
        <f t="shared" si="67"/>
        <v>3720</v>
      </c>
      <c r="H269" s="208">
        <f t="shared" si="68"/>
        <v>2.0161290322580931E-3</v>
      </c>
      <c r="I269" s="194"/>
    </row>
    <row r="270" spans="2:9" x14ac:dyDescent="0.25">
      <c r="B270" s="198">
        <v>42650</v>
      </c>
      <c r="C270" s="193">
        <v>150</v>
      </c>
      <c r="D270" s="194">
        <v>24.8</v>
      </c>
      <c r="E270" s="194">
        <v>24.58</v>
      </c>
      <c r="F270" s="194">
        <f t="shared" si="66"/>
        <v>-33.000000000000362</v>
      </c>
      <c r="G270" s="194">
        <f t="shared" si="67"/>
        <v>3720</v>
      </c>
      <c r="H270" s="208">
        <f t="shared" si="68"/>
        <v>-8.8709677419355811E-3</v>
      </c>
      <c r="I270" s="194"/>
    </row>
    <row r="271" spans="2:9" x14ac:dyDescent="0.25">
      <c r="B271" s="198">
        <v>42661</v>
      </c>
      <c r="C271" s="193">
        <v>150</v>
      </c>
      <c r="D271" s="194">
        <v>24.8</v>
      </c>
      <c r="E271" s="194">
        <v>23.39</v>
      </c>
      <c r="F271" s="194">
        <f t="shared" si="66"/>
        <v>-211.50000000000003</v>
      </c>
      <c r="G271" s="194">
        <f t="shared" si="67"/>
        <v>3720</v>
      </c>
      <c r="H271" s="208">
        <f t="shared" si="68"/>
        <v>-5.6854838709677426E-2</v>
      </c>
      <c r="I271" s="194"/>
    </row>
    <row r="272" spans="2:9" x14ac:dyDescent="0.25">
      <c r="B272" s="198">
        <v>42662</v>
      </c>
      <c r="C272" s="193">
        <v>150</v>
      </c>
      <c r="D272" s="194">
        <v>24.8</v>
      </c>
      <c r="E272" s="194">
        <v>23.84</v>
      </c>
      <c r="F272" s="194">
        <f t="shared" si="66"/>
        <v>-144.00000000000011</v>
      </c>
      <c r="G272" s="194">
        <f t="shared" si="67"/>
        <v>3720</v>
      </c>
      <c r="H272" s="208">
        <f t="shared" si="68"/>
        <v>-3.8709677419354875E-2</v>
      </c>
      <c r="I272" s="194"/>
    </row>
    <row r="273" spans="1:13" x14ac:dyDescent="0.25">
      <c r="B273" s="198">
        <v>42664</v>
      </c>
      <c r="C273" s="193">
        <v>150</v>
      </c>
      <c r="D273" s="194">
        <v>24.8</v>
      </c>
      <c r="E273" s="194">
        <v>24.31</v>
      </c>
      <c r="F273" s="194">
        <f t="shared" si="66"/>
        <v>-73.500000000000298</v>
      </c>
      <c r="G273" s="194">
        <f t="shared" si="67"/>
        <v>3720</v>
      </c>
      <c r="H273" s="208">
        <f t="shared" si="68"/>
        <v>-1.975806451612911E-2</v>
      </c>
      <c r="I273" s="194"/>
    </row>
    <row r="274" spans="1:13" x14ac:dyDescent="0.25">
      <c r="B274" s="198">
        <v>42670</v>
      </c>
      <c r="C274" s="193">
        <v>150</v>
      </c>
      <c r="D274" s="194">
        <v>24.626899999999999</v>
      </c>
      <c r="E274" s="194">
        <v>23.93</v>
      </c>
      <c r="F274" s="194">
        <f t="shared" si="66"/>
        <v>-104.53499999999991</v>
      </c>
      <c r="G274" s="194">
        <f t="shared" si="67"/>
        <v>3694.0349999999999</v>
      </c>
      <c r="H274" s="208">
        <f t="shared" si="68"/>
        <v>-2.8298324190214743E-2</v>
      </c>
      <c r="I274" s="194"/>
    </row>
    <row r="275" spans="1:13" x14ac:dyDescent="0.25">
      <c r="B275" s="198">
        <v>42674</v>
      </c>
      <c r="C275" s="193">
        <v>150</v>
      </c>
      <c r="D275" s="194">
        <v>24.626899999999999</v>
      </c>
      <c r="E275" s="194">
        <v>23.53</v>
      </c>
      <c r="F275" s="194">
        <f t="shared" si="66"/>
        <v>-164.53499999999968</v>
      </c>
      <c r="G275" s="194">
        <f t="shared" si="67"/>
        <v>3694.0349999999999</v>
      </c>
      <c r="H275" s="208">
        <f t="shared" si="68"/>
        <v>-4.4540725791715481E-2</v>
      </c>
      <c r="I275" s="194"/>
    </row>
    <row r="276" spans="1:13" x14ac:dyDescent="0.25">
      <c r="B276" s="198">
        <v>42675</v>
      </c>
      <c r="C276" s="193">
        <v>150</v>
      </c>
      <c r="D276" s="194">
        <v>24.264700000000001</v>
      </c>
      <c r="E276" s="194">
        <v>24.32</v>
      </c>
      <c r="F276" s="194">
        <f t="shared" si="66"/>
        <v>8.2949999999998525</v>
      </c>
      <c r="G276" s="194">
        <f t="shared" si="67"/>
        <v>3639.7050000000004</v>
      </c>
      <c r="H276" s="208">
        <f t="shared" si="68"/>
        <v>2.2790308555225912E-3</v>
      </c>
      <c r="I276" s="194"/>
    </row>
    <row r="277" spans="1:13" x14ac:dyDescent="0.25">
      <c r="B277" s="198">
        <v>42676</v>
      </c>
      <c r="C277" s="193">
        <v>150</v>
      </c>
      <c r="D277" s="194">
        <v>24.264700000000001</v>
      </c>
      <c r="E277" s="194">
        <v>24.73</v>
      </c>
      <c r="F277" s="194">
        <f t="shared" si="66"/>
        <v>69.794999999999874</v>
      </c>
      <c r="G277" s="194">
        <f t="shared" si="67"/>
        <v>3639.7050000000004</v>
      </c>
      <c r="H277" s="208">
        <f t="shared" si="68"/>
        <v>1.9176004648728363E-2</v>
      </c>
      <c r="I277" s="194"/>
    </row>
    <row r="278" spans="1:13" x14ac:dyDescent="0.25">
      <c r="B278" s="198">
        <v>42704</v>
      </c>
      <c r="C278" s="193">
        <v>100</v>
      </c>
      <c r="D278" s="194">
        <v>22.507400000000001</v>
      </c>
      <c r="E278" s="194">
        <v>28.4</v>
      </c>
      <c r="F278" s="194">
        <f t="shared" si="66"/>
        <v>589.25999999999976</v>
      </c>
      <c r="G278" s="194">
        <f t="shared" si="67"/>
        <v>2250.7400000000002</v>
      </c>
      <c r="H278" s="208">
        <f t="shared" si="68"/>
        <v>0.26180722784506422</v>
      </c>
      <c r="I278" s="194"/>
    </row>
    <row r="279" spans="1:13" x14ac:dyDescent="0.25">
      <c r="B279" s="198">
        <v>42711</v>
      </c>
      <c r="C279" s="193">
        <v>0</v>
      </c>
      <c r="D279" s="194"/>
      <c r="E279" s="194"/>
      <c r="F279" s="194">
        <v>727.2</v>
      </c>
      <c r="G279" s="194"/>
      <c r="H279" s="208"/>
      <c r="I279" s="194"/>
    </row>
    <row r="280" spans="1:13" x14ac:dyDescent="0.25">
      <c r="B280" s="161"/>
      <c r="C280" s="10"/>
      <c r="D280" s="39"/>
      <c r="E280" s="39"/>
      <c r="F280" s="39"/>
      <c r="G280" s="39"/>
      <c r="H280" s="175"/>
      <c r="I280" s="39"/>
    </row>
    <row r="281" spans="1:13" x14ac:dyDescent="0.25">
      <c r="B281" s="161"/>
      <c r="C281" s="10"/>
      <c r="D281" s="39"/>
      <c r="E281" s="39"/>
      <c r="F281" s="39"/>
      <c r="G281" s="39"/>
      <c r="H281" s="175"/>
      <c r="I281" s="39"/>
    </row>
    <row r="282" spans="1:13" x14ac:dyDescent="0.25">
      <c r="B282" s="161"/>
      <c r="C282" s="10"/>
      <c r="D282" s="39"/>
      <c r="E282" s="39"/>
      <c r="F282" s="39"/>
      <c r="G282" s="39"/>
      <c r="H282" s="175"/>
      <c r="I282" s="39"/>
    </row>
    <row r="286" spans="1:13" x14ac:dyDescent="0.25">
      <c r="L286" t="s">
        <v>65</v>
      </c>
      <c r="M286" s="2">
        <f>K304+M304-F304</f>
        <v>1452.2599999999984</v>
      </c>
    </row>
    <row r="287" spans="1:13" x14ac:dyDescent="0.25">
      <c r="A287" s="375" t="s">
        <v>1</v>
      </c>
      <c r="B287" s="375" t="s">
        <v>2</v>
      </c>
      <c r="C287" s="375" t="s">
        <v>4</v>
      </c>
      <c r="D287" s="376" t="s">
        <v>5</v>
      </c>
      <c r="E287" s="376" t="s">
        <v>94</v>
      </c>
      <c r="F287" s="376" t="s">
        <v>60</v>
      </c>
      <c r="G287" s="375" t="s">
        <v>3</v>
      </c>
      <c r="H287" s="375" t="s">
        <v>6</v>
      </c>
      <c r="I287" s="376" t="s">
        <v>7</v>
      </c>
      <c r="J287" s="376" t="s">
        <v>95</v>
      </c>
      <c r="K287" s="376" t="s">
        <v>61</v>
      </c>
      <c r="L287" s="375" t="s">
        <v>37</v>
      </c>
      <c r="M287" s="375" t="s">
        <v>38</v>
      </c>
    </row>
    <row r="288" spans="1:13" x14ac:dyDescent="0.25">
      <c r="A288" s="377" t="s">
        <v>219</v>
      </c>
      <c r="B288" s="378">
        <v>42548</v>
      </c>
      <c r="C288" s="379">
        <v>100</v>
      </c>
      <c r="D288" s="380">
        <v>25</v>
      </c>
      <c r="E288" s="380">
        <v>0</v>
      </c>
      <c r="F288" s="380">
        <f>D288*C288+E288</f>
        <v>2500</v>
      </c>
      <c r="G288" s="378">
        <v>42584</v>
      </c>
      <c r="H288" s="381">
        <v>100</v>
      </c>
      <c r="I288" s="380">
        <v>27.88</v>
      </c>
      <c r="J288" s="380">
        <v>0.06</v>
      </c>
      <c r="K288" s="380">
        <f>H288*I288-J288</f>
        <v>2787.94</v>
      </c>
      <c r="L288" s="378">
        <v>42719</v>
      </c>
      <c r="M288" s="379">
        <v>41.25</v>
      </c>
    </row>
    <row r="289" spans="1:13" x14ac:dyDescent="0.25">
      <c r="A289" s="382" t="s">
        <v>71</v>
      </c>
      <c r="B289" s="378">
        <v>42627</v>
      </c>
      <c r="C289" s="379">
        <v>50</v>
      </c>
      <c r="D289" s="380">
        <v>25.74</v>
      </c>
      <c r="E289" s="380">
        <v>0</v>
      </c>
      <c r="F289" s="380">
        <v>1287</v>
      </c>
      <c r="G289" s="378" t="s">
        <v>316</v>
      </c>
      <c r="H289" s="381">
        <v>50</v>
      </c>
      <c r="I289" s="380">
        <v>25</v>
      </c>
      <c r="J289" s="380">
        <v>0.03</v>
      </c>
      <c r="K289" s="380">
        <v>1249.97</v>
      </c>
      <c r="L289" s="379"/>
      <c r="M289" s="379"/>
    </row>
    <row r="290" spans="1:13" x14ac:dyDescent="0.25">
      <c r="A290" s="379"/>
      <c r="B290" s="378">
        <v>42639</v>
      </c>
      <c r="C290" s="379">
        <v>50</v>
      </c>
      <c r="D290" s="380">
        <v>24.48</v>
      </c>
      <c r="E290" s="380">
        <v>0</v>
      </c>
      <c r="F290" s="380">
        <v>1224</v>
      </c>
      <c r="G290" s="378" t="s">
        <v>316</v>
      </c>
      <c r="H290" s="381">
        <v>100</v>
      </c>
      <c r="I290" s="380">
        <v>24.88</v>
      </c>
      <c r="J290" s="380">
        <v>0.05</v>
      </c>
      <c r="K290" s="380">
        <v>2487.9499999999998</v>
      </c>
      <c r="L290" s="379"/>
      <c r="M290" s="379"/>
    </row>
    <row r="291" spans="1:13" x14ac:dyDescent="0.25">
      <c r="A291" s="379"/>
      <c r="B291" s="378">
        <v>42639</v>
      </c>
      <c r="C291" s="379">
        <v>50</v>
      </c>
      <c r="D291" s="380">
        <v>24.18</v>
      </c>
      <c r="E291" s="380">
        <v>0</v>
      </c>
      <c r="F291" s="380">
        <v>1209</v>
      </c>
      <c r="G291" s="378" t="s">
        <v>316</v>
      </c>
      <c r="H291" s="381">
        <v>50</v>
      </c>
      <c r="I291" s="380">
        <v>27.78</v>
      </c>
      <c r="J291" s="380">
        <v>0.03</v>
      </c>
      <c r="K291" s="380">
        <v>1388.97</v>
      </c>
      <c r="L291" s="379"/>
      <c r="M291" s="379"/>
    </row>
    <row r="292" spans="1:13" x14ac:dyDescent="0.25">
      <c r="A292" s="379"/>
      <c r="B292" s="378">
        <v>42670</v>
      </c>
      <c r="C292" s="379">
        <v>50</v>
      </c>
      <c r="D292" s="380">
        <v>24.48</v>
      </c>
      <c r="E292" s="380">
        <v>0</v>
      </c>
      <c r="F292" s="380">
        <v>1224</v>
      </c>
      <c r="G292" s="378" t="s">
        <v>316</v>
      </c>
      <c r="H292" s="381">
        <v>100</v>
      </c>
      <c r="I292" s="380">
        <v>29.78</v>
      </c>
      <c r="J292" s="380">
        <v>0.06</v>
      </c>
      <c r="K292" s="380">
        <v>2977.94</v>
      </c>
      <c r="L292" s="379"/>
      <c r="M292" s="379"/>
    </row>
    <row r="293" spans="1:13" x14ac:dyDescent="0.25">
      <c r="A293" s="379"/>
      <c r="B293" s="378" t="s">
        <v>316</v>
      </c>
      <c r="C293" s="379">
        <v>100</v>
      </c>
      <c r="D293" s="380">
        <v>24.34</v>
      </c>
      <c r="E293" s="380">
        <v>-0.37</v>
      </c>
      <c r="F293" s="380">
        <v>2433.63</v>
      </c>
      <c r="G293" s="379"/>
      <c r="H293" s="381"/>
      <c r="I293" s="380"/>
      <c r="J293" s="380"/>
      <c r="K293" s="380"/>
      <c r="L293" s="379"/>
      <c r="M293" s="379"/>
    </row>
    <row r="294" spans="1:13" x14ac:dyDescent="0.25">
      <c r="A294" s="379"/>
      <c r="B294" s="417">
        <v>42723</v>
      </c>
      <c r="C294" s="418">
        <v>100</v>
      </c>
      <c r="D294" s="420">
        <v>27.98</v>
      </c>
      <c r="E294" s="420">
        <v>0</v>
      </c>
      <c r="F294" s="420">
        <f>D294*C294+E294</f>
        <v>2798</v>
      </c>
      <c r="G294" s="417">
        <v>42724</v>
      </c>
      <c r="H294" s="418">
        <v>100</v>
      </c>
      <c r="I294" s="420">
        <v>27.94</v>
      </c>
      <c r="J294" s="420">
        <v>0.06</v>
      </c>
      <c r="K294" s="420">
        <f>I294*H294-J294</f>
        <v>2793.94</v>
      </c>
      <c r="L294" s="379"/>
      <c r="M294" s="379"/>
    </row>
    <row r="295" spans="1:13" x14ac:dyDescent="0.25">
      <c r="A295" s="379"/>
      <c r="B295" s="360">
        <v>42724</v>
      </c>
      <c r="C295" s="7">
        <v>100</v>
      </c>
      <c r="D295" s="43">
        <v>27.58</v>
      </c>
      <c r="E295" s="43">
        <v>0</v>
      </c>
      <c r="F295" s="43">
        <f>D295*C295+E295</f>
        <v>2758</v>
      </c>
      <c r="G295" s="360">
        <v>42758</v>
      </c>
      <c r="H295" s="77">
        <v>100</v>
      </c>
      <c r="I295" s="43">
        <v>31.58</v>
      </c>
      <c r="J295" s="43">
        <v>7.0000000000000007E-2</v>
      </c>
      <c r="K295" s="43">
        <f>H295*I295-J295</f>
        <v>3157.93</v>
      </c>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81"/>
      <c r="I299" s="380"/>
      <c r="J299" s="380"/>
      <c r="K299" s="380"/>
      <c r="L299" s="379"/>
      <c r="M299" s="379"/>
    </row>
    <row r="300" spans="1:13" x14ac:dyDescent="0.25">
      <c r="A300" s="379"/>
      <c r="B300" s="379"/>
      <c r="C300" s="379"/>
      <c r="D300" s="380"/>
      <c r="E300" s="380"/>
      <c r="F300" s="380"/>
      <c r="G300" s="379"/>
      <c r="H300" s="381"/>
      <c r="I300" s="380"/>
      <c r="J300" s="380"/>
      <c r="K300" s="380"/>
      <c r="L300" s="379"/>
      <c r="M300" s="379"/>
    </row>
    <row r="301" spans="1:13" x14ac:dyDescent="0.25">
      <c r="A301" s="379"/>
      <c r="B301" s="379"/>
      <c r="C301" s="379"/>
      <c r="D301" s="380"/>
      <c r="E301" s="380"/>
      <c r="F301" s="380"/>
      <c r="G301" s="379"/>
      <c r="H301" s="381"/>
      <c r="I301" s="380"/>
      <c r="J301" s="380"/>
      <c r="K301" s="380"/>
      <c r="L301" s="379"/>
      <c r="M301" s="379"/>
    </row>
    <row r="302" spans="1:13" x14ac:dyDescent="0.25">
      <c r="A302" s="379"/>
      <c r="B302" s="379"/>
      <c r="C302" s="379"/>
      <c r="D302" s="380"/>
      <c r="E302" s="380"/>
      <c r="F302" s="380"/>
      <c r="G302" s="379"/>
      <c r="H302" s="381"/>
      <c r="I302" s="380"/>
      <c r="J302" s="380"/>
      <c r="K302" s="380"/>
      <c r="L302" s="379"/>
      <c r="M302" s="379"/>
    </row>
    <row r="303" spans="1:13" x14ac:dyDescent="0.25">
      <c r="A303" s="379"/>
      <c r="B303" s="379"/>
      <c r="C303" s="379"/>
      <c r="D303" s="380"/>
      <c r="E303" s="380"/>
      <c r="F303" s="380"/>
      <c r="G303" s="379"/>
      <c r="H303" s="379"/>
      <c r="I303" s="380"/>
      <c r="J303" s="380"/>
      <c r="K303" s="380"/>
      <c r="L303" s="379"/>
      <c r="M303" s="379"/>
    </row>
    <row r="304" spans="1:13" x14ac:dyDescent="0.25">
      <c r="A304" s="60" t="s">
        <v>81</v>
      </c>
      <c r="B304" s="61"/>
      <c r="C304" s="61">
        <f>SUM(C288:C303)</f>
        <v>600</v>
      </c>
      <c r="D304" s="62"/>
      <c r="E304" s="62"/>
      <c r="F304" s="62">
        <f>SUM(F288:F303)</f>
        <v>15433.630000000001</v>
      </c>
      <c r="G304" s="61"/>
      <c r="H304" s="462">
        <f>SUM(H288:H303)</f>
        <v>600</v>
      </c>
      <c r="I304" s="62"/>
      <c r="J304" s="62"/>
      <c r="K304" s="62">
        <f>SUM(K288:K303)</f>
        <v>16844.64</v>
      </c>
      <c r="L304" s="61"/>
      <c r="M304" s="62">
        <f>SUM(M288:M296)</f>
        <v>41.25</v>
      </c>
    </row>
    <row r="305" spans="1:13" ht="15.75" thickBot="1" x14ac:dyDescent="0.3">
      <c r="A305" s="383" t="s">
        <v>189</v>
      </c>
      <c r="B305" s="384"/>
      <c r="C305" s="385">
        <f>SumByColor($A$73,C288:C303)</f>
        <v>100</v>
      </c>
      <c r="D305" s="385"/>
      <c r="E305" s="385"/>
      <c r="F305" s="386">
        <f>SumByColor($A$73,F288:F303)</f>
        <v>2758</v>
      </c>
      <c r="G305" s="385"/>
      <c r="H305" s="385">
        <f>SumByColor($A$73,H288:H303)</f>
        <v>100</v>
      </c>
      <c r="I305" s="385"/>
      <c r="J305" s="385"/>
      <c r="K305" s="386">
        <f>SumByColor($A$73,K288:K303)</f>
        <v>3158</v>
      </c>
      <c r="L305" s="385"/>
      <c r="M305" s="386">
        <f>SumByColor($A$73,M288:M303)</f>
        <v>0</v>
      </c>
    </row>
  </sheetData>
  <mergeCells count="1">
    <mergeCell ref="O18:P18"/>
  </mergeCells>
  <conditionalFormatting sqref="O19:O39">
    <cfRule type="colorScale" priority="245">
      <colorScale>
        <cfvo type="min"/>
        <cfvo type="percentile" val="50"/>
        <cfvo type="max"/>
        <color rgb="FFF8696B"/>
        <color rgb="FFFFEB84"/>
        <color rgb="FF63BE7B"/>
      </colorScale>
    </cfRule>
  </conditionalFormatting>
  <conditionalFormatting sqref="P19:P39">
    <cfRule type="colorScale" priority="244">
      <colorScale>
        <cfvo type="min"/>
        <cfvo type="percentile" val="50"/>
        <cfvo type="max"/>
        <color rgb="FFF8696B"/>
        <color rgb="FFFFEB84"/>
        <color rgb="FF63BE7B"/>
      </colorScale>
    </cfRule>
  </conditionalFormatting>
  <conditionalFormatting sqref="F257:F258 H257:H258 H264:H282 F264:F282 K125:K132 H125:H132 F125:F132 F146 H146 H155 F155 K142:K155 F177 H177 K177 K207 H207 F207 K209:K210 H209:H210 F209:F210 K214 K240:K241 F214 H214 H240:H241 F240:F241">
    <cfRule type="expression" dxfId="1851" priority="240">
      <formula>F125&gt;0</formula>
    </cfRule>
    <cfRule type="expression" dxfId="1850" priority="241">
      <formula>F125&lt;0</formula>
    </cfRule>
  </conditionalFormatting>
  <conditionalFormatting sqref="Q7">
    <cfRule type="expression" dxfId="1849" priority="228">
      <formula>Q7&gt;0</formula>
    </cfRule>
    <cfRule type="expression" dxfId="1848" priority="229">
      <formula>Q7&lt;0</formula>
    </cfRule>
  </conditionalFormatting>
  <conditionalFormatting sqref="Q8">
    <cfRule type="expression" dxfId="1847" priority="226">
      <formula>Q8&gt;0</formula>
    </cfRule>
    <cfRule type="expression" dxfId="1846" priority="227">
      <formula>Q8&lt;0</formula>
    </cfRule>
  </conditionalFormatting>
  <conditionalFormatting sqref="F244:F256">
    <cfRule type="expression" dxfId="1845" priority="224">
      <formula>F244&gt;0</formula>
    </cfRule>
    <cfRule type="expression" dxfId="1844" priority="225">
      <formula>F244&lt;0</formula>
    </cfRule>
  </conditionalFormatting>
  <conditionalFormatting sqref="H244:H256">
    <cfRule type="expression" dxfId="1843" priority="222">
      <formula>H244&gt;0</formula>
    </cfRule>
    <cfRule type="expression" dxfId="1842" priority="223">
      <formula>H244&lt;0</formula>
    </cfRule>
  </conditionalFormatting>
  <conditionalFormatting sqref="H260:H263">
    <cfRule type="expression" dxfId="1841" priority="218">
      <formula>H260&gt;0</formula>
    </cfRule>
    <cfRule type="expression" dxfId="1840" priority="219">
      <formula>H260&lt;0</formula>
    </cfRule>
  </conditionalFormatting>
  <conditionalFormatting sqref="F260:F263">
    <cfRule type="expression" dxfId="1839" priority="220">
      <formula>F260&gt;0</formula>
    </cfRule>
    <cfRule type="expression" dxfId="1838" priority="221">
      <formula>F260&lt;0</formula>
    </cfRule>
  </conditionalFormatting>
  <conditionalFormatting sqref="M286">
    <cfRule type="expression" dxfId="1837" priority="216">
      <formula>M286&gt;0</formula>
    </cfRule>
    <cfRule type="expression" dxfId="1836" priority="217">
      <formula>M286&lt;0</formula>
    </cfRule>
  </conditionalFormatting>
  <conditionalFormatting sqref="F77:F78 F85:F122">
    <cfRule type="expression" dxfId="1835" priority="214">
      <formula>F77&gt;0</formula>
    </cfRule>
    <cfRule type="expression" dxfId="1834" priority="215">
      <formula>F77&lt;0</formula>
    </cfRule>
  </conditionalFormatting>
  <conditionalFormatting sqref="H77:H78 H85:H122">
    <cfRule type="expression" dxfId="1833" priority="212">
      <formula>H77&gt;0</formula>
    </cfRule>
    <cfRule type="expression" dxfId="1832" priority="213">
      <formula>H77&lt;0</formula>
    </cfRule>
  </conditionalFormatting>
  <conditionalFormatting sqref="Q10">
    <cfRule type="expression" dxfId="1831" priority="210">
      <formula>Q10&gt;0</formula>
    </cfRule>
    <cfRule type="expression" dxfId="1830" priority="211">
      <formula>Q10&lt;0</formula>
    </cfRule>
  </conditionalFormatting>
  <conditionalFormatting sqref="F79:F84">
    <cfRule type="expression" dxfId="1829" priority="208">
      <formula>F79&gt;0</formula>
    </cfRule>
    <cfRule type="expression" dxfId="1828" priority="209">
      <formula>F79&lt;0</formula>
    </cfRule>
  </conditionalFormatting>
  <conditionalFormatting sqref="H79:H84">
    <cfRule type="expression" dxfId="1827" priority="206">
      <formula>H79&gt;0</formula>
    </cfRule>
    <cfRule type="expression" dxfId="1826" priority="207">
      <formula>H79&lt;0</formula>
    </cfRule>
  </conditionalFormatting>
  <conditionalFormatting sqref="K82:K89">
    <cfRule type="expression" dxfId="1825" priority="204">
      <formula>K82&gt;0</formula>
    </cfRule>
    <cfRule type="expression" dxfId="1824" priority="205">
      <formula>K82&lt;0</formula>
    </cfRule>
  </conditionalFormatting>
  <conditionalFormatting sqref="K90:K122">
    <cfRule type="expression" dxfId="1823" priority="202">
      <formula>K90&gt;0</formula>
    </cfRule>
    <cfRule type="expression" dxfId="1822" priority="203">
      <formula>K90&lt;0</formula>
    </cfRule>
  </conditionalFormatting>
  <conditionalFormatting sqref="F123:F124">
    <cfRule type="expression" dxfId="1821" priority="199">
      <formula>F123&gt;0</formula>
    </cfRule>
    <cfRule type="expression" dxfId="1820" priority="200">
      <formula>F123&lt;0</formula>
    </cfRule>
  </conditionalFormatting>
  <conditionalFormatting sqref="H123:H124">
    <cfRule type="expression" dxfId="1819" priority="197">
      <formula>H123&gt;0</formula>
    </cfRule>
    <cfRule type="expression" dxfId="1818" priority="198">
      <formula>H123&lt;0</formula>
    </cfRule>
  </conditionalFormatting>
  <conditionalFormatting sqref="K123:K124">
    <cfRule type="expression" dxfId="1817" priority="195">
      <formula>K123&gt;0</formula>
    </cfRule>
    <cfRule type="expression" dxfId="1816" priority="196">
      <formula>K123&lt;0</formula>
    </cfRule>
  </conditionalFormatting>
  <conditionalFormatting sqref="F133:F135 H133:H135 K133:K135">
    <cfRule type="expression" dxfId="1815" priority="191">
      <formula>F133&gt;0</formula>
    </cfRule>
    <cfRule type="expression" dxfId="1814" priority="192">
      <formula>F133&lt;0</formula>
    </cfRule>
  </conditionalFormatting>
  <conditionalFormatting sqref="L125:L131 L241">
    <cfRule type="expression" dxfId="1813" priority="189">
      <formula>L125&gt;0</formula>
    </cfRule>
    <cfRule type="expression" dxfId="1812" priority="190">
      <formula>L125&lt;0</formula>
    </cfRule>
  </conditionalFormatting>
  <conditionalFormatting sqref="L82:L89">
    <cfRule type="expression" dxfId="1811" priority="187">
      <formula>L82&gt;0</formula>
    </cfRule>
    <cfRule type="expression" dxfId="1810" priority="188">
      <formula>L82&lt;0</formula>
    </cfRule>
  </conditionalFormatting>
  <conditionalFormatting sqref="L90:L122">
    <cfRule type="expression" dxfId="1809" priority="185">
      <formula>L90&gt;0</formula>
    </cfRule>
    <cfRule type="expression" dxfId="1808" priority="186">
      <formula>L90&lt;0</formula>
    </cfRule>
  </conditionalFormatting>
  <conditionalFormatting sqref="L123:L124">
    <cfRule type="expression" dxfId="1807" priority="183">
      <formula>L123&gt;0</formula>
    </cfRule>
    <cfRule type="expression" dxfId="1806" priority="184">
      <formula>L123&lt;0</formula>
    </cfRule>
  </conditionalFormatting>
  <conditionalFormatting sqref="L133:L135">
    <cfRule type="expression" dxfId="1805" priority="181">
      <formula>L133&gt;0</formula>
    </cfRule>
    <cfRule type="expression" dxfId="1804" priority="182">
      <formula>L133&lt;0</formula>
    </cfRule>
  </conditionalFormatting>
  <conditionalFormatting sqref="F142:F145 H142:H145">
    <cfRule type="expression" dxfId="1803" priority="179">
      <formula>F142&gt;0</formula>
    </cfRule>
    <cfRule type="expression" dxfId="1802" priority="180">
      <formula>F142&lt;0</formula>
    </cfRule>
  </conditionalFormatting>
  <conditionalFormatting sqref="K139:K141 F139:F141 H139:H141">
    <cfRule type="expression" dxfId="1801" priority="175">
      <formula>F139&gt;0</formula>
    </cfRule>
    <cfRule type="expression" dxfId="1800" priority="176">
      <formula>F139&lt;0</formula>
    </cfRule>
  </conditionalFormatting>
  <conditionalFormatting sqref="L139:L140">
    <cfRule type="expression" dxfId="1799" priority="173">
      <formula>L139&gt;0</formula>
    </cfRule>
    <cfRule type="expression" dxfId="1798" priority="174">
      <formula>L139&lt;0</formula>
    </cfRule>
  </conditionalFormatting>
  <conditionalFormatting sqref="K136:K138 F136:F138 H136:H138">
    <cfRule type="expression" dxfId="1797" priority="171">
      <formula>F136&gt;0</formula>
    </cfRule>
    <cfRule type="expression" dxfId="1796" priority="172">
      <formula>F136&lt;0</formula>
    </cfRule>
  </conditionalFormatting>
  <conditionalFormatting sqref="L137:L138">
    <cfRule type="expression" dxfId="1795" priority="169">
      <formula>L137&gt;0</formula>
    </cfRule>
    <cfRule type="expression" dxfId="1794" priority="170">
      <formula>L137&lt;0</formula>
    </cfRule>
  </conditionalFormatting>
  <conditionalFormatting sqref="H147:H150 F147:F150">
    <cfRule type="expression" dxfId="1793" priority="163">
      <formula>F147&gt;0</formula>
    </cfRule>
    <cfRule type="expression" dxfId="1792" priority="164">
      <formula>F147&lt;0</formula>
    </cfRule>
  </conditionalFormatting>
  <conditionalFormatting sqref="H151:H154 F151:F154">
    <cfRule type="expression" dxfId="1791" priority="159">
      <formula>F151&gt;0</formula>
    </cfRule>
    <cfRule type="expression" dxfId="1790" priority="160">
      <formula>F151&lt;0</formula>
    </cfRule>
  </conditionalFormatting>
  <conditionalFormatting sqref="F156:F161 H156:H161 K156:K161">
    <cfRule type="expression" dxfId="1789" priority="155">
      <formula>F156&gt;0</formula>
    </cfRule>
    <cfRule type="expression" dxfId="1788" priority="156">
      <formula>F156&lt;0</formula>
    </cfRule>
  </conditionalFormatting>
  <conditionalFormatting sqref="L160:L161">
    <cfRule type="expression" dxfId="1787" priority="149">
      <formula>L160&gt;0</formula>
    </cfRule>
    <cfRule type="expression" dxfId="1786" priority="150">
      <formula>L160&lt;0</formula>
    </cfRule>
  </conditionalFormatting>
  <conditionalFormatting sqref="F162:F164 H162:H164 K162:K165">
    <cfRule type="expression" dxfId="1785" priority="147">
      <formula>F162&gt;0</formula>
    </cfRule>
    <cfRule type="expression" dxfId="1784" priority="148">
      <formula>F162&lt;0</formula>
    </cfRule>
  </conditionalFormatting>
  <conditionalFormatting sqref="F165:F167 H165:H167 K166:K167">
    <cfRule type="expression" dxfId="1783" priority="143">
      <formula>F165&gt;0</formula>
    </cfRule>
    <cfRule type="expression" dxfId="1782" priority="144">
      <formula>F165&lt;0</formula>
    </cfRule>
  </conditionalFormatting>
  <conditionalFormatting sqref="F168:F170 H168:H170 K168:K170">
    <cfRule type="expression" dxfId="1781" priority="139">
      <formula>F168&gt;0</formula>
    </cfRule>
    <cfRule type="expression" dxfId="1780" priority="140">
      <formula>F168&lt;0</formula>
    </cfRule>
  </conditionalFormatting>
  <conditionalFormatting sqref="F171:F173 H171:H173 K171:K173">
    <cfRule type="expression" dxfId="1779" priority="135">
      <formula>F171&gt;0</formula>
    </cfRule>
    <cfRule type="expression" dxfId="1778" priority="136">
      <formula>F171&lt;0</formula>
    </cfRule>
  </conditionalFormatting>
  <conditionalFormatting sqref="F174:F176 H174:H176 K174:K176">
    <cfRule type="expression" dxfId="1777" priority="131">
      <formula>F174&gt;0</formula>
    </cfRule>
    <cfRule type="expression" dxfId="1776" priority="132">
      <formula>F174&lt;0</formula>
    </cfRule>
  </conditionalFormatting>
  <conditionalFormatting sqref="K178:K180 H178:H180 F178:F180">
    <cfRule type="expression" dxfId="1775" priority="127">
      <formula>F178&gt;0</formula>
    </cfRule>
    <cfRule type="expression" dxfId="1774" priority="128">
      <formula>F178&lt;0</formula>
    </cfRule>
  </conditionalFormatting>
  <conditionalFormatting sqref="K181 H181 F181">
    <cfRule type="expression" dxfId="1773" priority="123">
      <formula>F181&gt;0</formula>
    </cfRule>
    <cfRule type="expression" dxfId="1772" priority="124">
      <formula>F181&lt;0</formula>
    </cfRule>
  </conditionalFormatting>
  <conditionalFormatting sqref="H182:H184 F182:F184 K182:K184">
    <cfRule type="expression" dxfId="1771" priority="119">
      <formula>F182&gt;0</formula>
    </cfRule>
    <cfRule type="expression" dxfId="1770" priority="120">
      <formula>F182&lt;0</formula>
    </cfRule>
  </conditionalFormatting>
  <conditionalFormatting sqref="H186:H188 F186:F188 K186:K188">
    <cfRule type="expression" dxfId="1769" priority="111">
      <formula>F186&gt;0</formula>
    </cfRule>
    <cfRule type="expression" dxfId="1768" priority="112">
      <formula>F186&lt;0</formula>
    </cfRule>
  </conditionalFormatting>
  <conditionalFormatting sqref="K185 H185 F185">
    <cfRule type="expression" dxfId="1767" priority="107">
      <formula>F185&gt;0</formula>
    </cfRule>
    <cfRule type="expression" dxfId="1766" priority="108">
      <formula>F185&lt;0</formula>
    </cfRule>
  </conditionalFormatting>
  <conditionalFormatting sqref="K189:K190 H189:H190 F189:F190">
    <cfRule type="expression" dxfId="1765" priority="103">
      <formula>F189&gt;0</formula>
    </cfRule>
    <cfRule type="expression" dxfId="1764" priority="104">
      <formula>F189&lt;0</formula>
    </cfRule>
  </conditionalFormatting>
  <conditionalFormatting sqref="L190">
    <cfRule type="expression" dxfId="1763" priority="101">
      <formula>L190&gt;0</formula>
    </cfRule>
    <cfRule type="expression" dxfId="1762" priority="102">
      <formula>L190&lt;0</formula>
    </cfRule>
  </conditionalFormatting>
  <conditionalFormatting sqref="K191:K193 H191:H193 F191:F193">
    <cfRule type="expression" dxfId="1761" priority="99">
      <formula>F191&gt;0</formula>
    </cfRule>
    <cfRule type="expression" dxfId="1760" priority="100">
      <formula>F191&lt;0</formula>
    </cfRule>
  </conditionalFormatting>
  <conditionalFormatting sqref="L192">
    <cfRule type="expression" dxfId="1759" priority="97">
      <formula>L192&gt;0</formula>
    </cfRule>
    <cfRule type="expression" dxfId="1758" priority="98">
      <formula>L192&lt;0</formula>
    </cfRule>
  </conditionalFormatting>
  <conditionalFormatting sqref="K194 H194 F194">
    <cfRule type="expression" dxfId="1757" priority="95">
      <formula>F194&gt;0</formula>
    </cfRule>
    <cfRule type="expression" dxfId="1756" priority="96">
      <formula>F194&lt;0</formula>
    </cfRule>
  </conditionalFormatting>
  <conditionalFormatting sqref="L194">
    <cfRule type="expression" dxfId="1755" priority="93">
      <formula>L194&gt;0</formula>
    </cfRule>
    <cfRule type="expression" dxfId="1754" priority="94">
      <formula>L194&lt;0</formula>
    </cfRule>
  </conditionalFormatting>
  <conditionalFormatting sqref="H199:H201 F199:F201 K199:K201">
    <cfRule type="expression" dxfId="1753" priority="91">
      <formula>F199&gt;0</formula>
    </cfRule>
    <cfRule type="expression" dxfId="1752" priority="92">
      <formula>F199&lt;0</formula>
    </cfRule>
  </conditionalFormatting>
  <conditionalFormatting sqref="L200">
    <cfRule type="expression" dxfId="1751" priority="89">
      <formula>L200&gt;0</formula>
    </cfRule>
    <cfRule type="expression" dxfId="1750" priority="90">
      <formula>L200&lt;0</formula>
    </cfRule>
  </conditionalFormatting>
  <conditionalFormatting sqref="K198 H198 F198">
    <cfRule type="expression" dxfId="1749" priority="87">
      <formula>F198&gt;0</formula>
    </cfRule>
    <cfRule type="expression" dxfId="1748" priority="88">
      <formula>F198&lt;0</formula>
    </cfRule>
  </conditionalFormatting>
  <conditionalFormatting sqref="L198">
    <cfRule type="expression" dxfId="1747" priority="85">
      <formula>L198&gt;0</formula>
    </cfRule>
    <cfRule type="expression" dxfId="1746" priority="86">
      <formula>L198&lt;0</formula>
    </cfRule>
  </conditionalFormatting>
  <conditionalFormatting sqref="K195:K197 H195:H197 F195:F197">
    <cfRule type="expression" dxfId="1745" priority="83">
      <formula>F195&gt;0</formula>
    </cfRule>
    <cfRule type="expression" dxfId="1744" priority="84">
      <formula>F195&lt;0</formula>
    </cfRule>
  </conditionalFormatting>
  <conditionalFormatting sqref="L196">
    <cfRule type="expression" dxfId="1743" priority="81">
      <formula>L196&gt;0</formula>
    </cfRule>
    <cfRule type="expression" dxfId="1742" priority="82">
      <formula>L196&lt;0</formula>
    </cfRule>
  </conditionalFormatting>
  <conditionalFormatting sqref="K206 H206 F206">
    <cfRule type="expression" dxfId="1741" priority="79">
      <formula>F206&gt;0</formula>
    </cfRule>
    <cfRule type="expression" dxfId="1740" priority="80">
      <formula>F206&lt;0</formula>
    </cfRule>
  </conditionalFormatting>
  <conditionalFormatting sqref="L206">
    <cfRule type="expression" dxfId="1739" priority="77">
      <formula>L206&gt;0</formula>
    </cfRule>
    <cfRule type="expression" dxfId="1738" priority="78">
      <formula>L206&lt;0</formula>
    </cfRule>
  </conditionalFormatting>
  <conditionalFormatting sqref="K203:K205 H203:H205 F203:F205">
    <cfRule type="expression" dxfId="1737" priority="75">
      <formula>F203&gt;0</formula>
    </cfRule>
    <cfRule type="expression" dxfId="1736" priority="76">
      <formula>F203&lt;0</formula>
    </cfRule>
  </conditionalFormatting>
  <conditionalFormatting sqref="K202 H202 F202">
    <cfRule type="expression" dxfId="1735" priority="71">
      <formula>F202&gt;0</formula>
    </cfRule>
    <cfRule type="expression" dxfId="1734" priority="72">
      <formula>F202&lt;0</formula>
    </cfRule>
  </conditionalFormatting>
  <conditionalFormatting sqref="L202">
    <cfRule type="expression" dxfId="1733" priority="69">
      <formula>L202&gt;0</formula>
    </cfRule>
    <cfRule type="expression" dxfId="1732" priority="70">
      <formula>L202&lt;0</formula>
    </cfRule>
  </conditionalFormatting>
  <conditionalFormatting sqref="L214">
    <cfRule type="expression" dxfId="1731" priority="65">
      <formula>L214&gt;0</formula>
    </cfRule>
    <cfRule type="expression" dxfId="1730" priority="66">
      <formula>L214&lt;0</formula>
    </cfRule>
  </conditionalFormatting>
  <conditionalFormatting sqref="F208 H208 K208">
    <cfRule type="expression" dxfId="1729" priority="63">
      <formula>F208&gt;0</formula>
    </cfRule>
    <cfRule type="expression" dxfId="1728" priority="64">
      <formula>F208&lt;0</formula>
    </cfRule>
  </conditionalFormatting>
  <conditionalFormatting sqref="L210">
    <cfRule type="expression" dxfId="1727" priority="61">
      <formula>L210&gt;0</formula>
    </cfRule>
    <cfRule type="expression" dxfId="1726" priority="62">
      <formula>L210&lt;0</formula>
    </cfRule>
  </conditionalFormatting>
  <conditionalFormatting sqref="L208">
    <cfRule type="expression" dxfId="1725" priority="59">
      <formula>L208&gt;0</formula>
    </cfRule>
    <cfRule type="expression" dxfId="1724" priority="60">
      <formula>L208&lt;0</formula>
    </cfRule>
  </conditionalFormatting>
  <conditionalFormatting sqref="K211:K213 F211:F213 H211:H213">
    <cfRule type="expression" dxfId="1723" priority="57">
      <formula>F211&gt;0</formula>
    </cfRule>
    <cfRule type="expression" dxfId="1722" priority="58">
      <formula>F211&lt;0</formula>
    </cfRule>
  </conditionalFormatting>
  <conditionalFormatting sqref="L213">
    <cfRule type="expression" dxfId="1721" priority="55">
      <formula>L213&gt;0</formula>
    </cfRule>
    <cfRule type="expression" dxfId="1720" priority="56">
      <formula>L213&lt;0</formula>
    </cfRule>
  </conditionalFormatting>
  <conditionalFormatting sqref="L211">
    <cfRule type="expression" dxfId="1719" priority="53">
      <formula>L211&gt;0</formula>
    </cfRule>
    <cfRule type="expression" dxfId="1718" priority="54">
      <formula>L211&lt;0</formula>
    </cfRule>
  </conditionalFormatting>
  <conditionalFormatting sqref="K219:K221 H219:H221 F219:F221">
    <cfRule type="expression" dxfId="1717" priority="51">
      <formula>F219&gt;0</formula>
    </cfRule>
    <cfRule type="expression" dxfId="1716" priority="52">
      <formula>F219&lt;0</formula>
    </cfRule>
  </conditionalFormatting>
  <conditionalFormatting sqref="L220">
    <cfRule type="expression" dxfId="1715" priority="49">
      <formula>L220&gt;0</formula>
    </cfRule>
    <cfRule type="expression" dxfId="1714" priority="50">
      <formula>L220&lt;0</formula>
    </cfRule>
  </conditionalFormatting>
  <conditionalFormatting sqref="K218 H218 F218">
    <cfRule type="expression" dxfId="1713" priority="47">
      <formula>F218&gt;0</formula>
    </cfRule>
    <cfRule type="expression" dxfId="1712" priority="48">
      <formula>F218&lt;0</formula>
    </cfRule>
  </conditionalFormatting>
  <conditionalFormatting sqref="L218">
    <cfRule type="expression" dxfId="1711" priority="45">
      <formula>L218&gt;0</formula>
    </cfRule>
    <cfRule type="expression" dxfId="1710" priority="46">
      <formula>L218&lt;0</formula>
    </cfRule>
  </conditionalFormatting>
  <conditionalFormatting sqref="K215:K217 H215:H217 F215:F217">
    <cfRule type="expression" dxfId="1709" priority="43">
      <formula>F215&gt;0</formula>
    </cfRule>
    <cfRule type="expression" dxfId="1708" priority="44">
      <formula>F215&lt;0</formula>
    </cfRule>
  </conditionalFormatting>
  <conditionalFormatting sqref="L216">
    <cfRule type="expression" dxfId="1707" priority="41">
      <formula>L216&gt;0</formula>
    </cfRule>
    <cfRule type="expression" dxfId="1706" priority="42">
      <formula>L216&lt;0</formula>
    </cfRule>
  </conditionalFormatting>
  <conditionalFormatting sqref="K230 H230 F230">
    <cfRule type="expression" dxfId="1705" priority="39">
      <formula>F230&gt;0</formula>
    </cfRule>
    <cfRule type="expression" dxfId="1704" priority="40">
      <formula>F230&lt;0</formula>
    </cfRule>
  </conditionalFormatting>
  <conditionalFormatting sqref="L230">
    <cfRule type="expression" dxfId="1703" priority="37">
      <formula>L230&gt;0</formula>
    </cfRule>
    <cfRule type="expression" dxfId="1702" priority="38">
      <formula>L230&lt;0</formula>
    </cfRule>
  </conditionalFormatting>
  <conditionalFormatting sqref="K223:K225 H223:H225 F223:F225">
    <cfRule type="expression" dxfId="1701" priority="35">
      <formula>F223&gt;0</formula>
    </cfRule>
    <cfRule type="expression" dxfId="1700" priority="36">
      <formula>F223&lt;0</formula>
    </cfRule>
  </conditionalFormatting>
  <conditionalFormatting sqref="L224">
    <cfRule type="expression" dxfId="1699" priority="33">
      <formula>L224&gt;0</formula>
    </cfRule>
    <cfRule type="expression" dxfId="1698" priority="34">
      <formula>L224&lt;0</formula>
    </cfRule>
  </conditionalFormatting>
  <conditionalFormatting sqref="K222 H222 F222">
    <cfRule type="expression" dxfId="1697" priority="31">
      <formula>F222&gt;0</formula>
    </cfRule>
    <cfRule type="expression" dxfId="1696" priority="32">
      <formula>F222&lt;0</formula>
    </cfRule>
  </conditionalFormatting>
  <conditionalFormatting sqref="L222">
    <cfRule type="expression" dxfId="1695" priority="29">
      <formula>L222&gt;0</formula>
    </cfRule>
    <cfRule type="expression" dxfId="1694" priority="30">
      <formula>L222&lt;0</formula>
    </cfRule>
  </conditionalFormatting>
  <conditionalFormatting sqref="K227:K229 H227:H229 F227:F229">
    <cfRule type="expression" dxfId="1693" priority="27">
      <formula>F227&gt;0</formula>
    </cfRule>
    <cfRule type="expression" dxfId="1692" priority="28">
      <formula>F227&lt;0</formula>
    </cfRule>
  </conditionalFormatting>
  <conditionalFormatting sqref="L228">
    <cfRule type="expression" dxfId="1691" priority="25">
      <formula>L228&gt;0</formula>
    </cfRule>
    <cfRule type="expression" dxfId="1690" priority="26">
      <formula>L228&lt;0</formula>
    </cfRule>
  </conditionalFormatting>
  <conditionalFormatting sqref="K226 H226 F226">
    <cfRule type="expression" dxfId="1689" priority="23">
      <formula>F226&gt;0</formula>
    </cfRule>
    <cfRule type="expression" dxfId="1688" priority="24">
      <formula>F226&lt;0</formula>
    </cfRule>
  </conditionalFormatting>
  <conditionalFormatting sqref="L226">
    <cfRule type="expression" dxfId="1687" priority="21">
      <formula>L226&gt;0</formula>
    </cfRule>
    <cfRule type="expression" dxfId="1686" priority="22">
      <formula>L226&lt;0</formula>
    </cfRule>
  </conditionalFormatting>
  <conditionalFormatting sqref="L237">
    <cfRule type="expression" dxfId="1685" priority="17">
      <formula>L237&gt;0</formula>
    </cfRule>
    <cfRule type="expression" dxfId="1684" priority="18">
      <formula>L237&lt;0</formula>
    </cfRule>
  </conditionalFormatting>
  <conditionalFormatting sqref="K231:K233 H231:H233 F231:F233">
    <cfRule type="expression" dxfId="1683" priority="15">
      <formula>F231&gt;0</formula>
    </cfRule>
    <cfRule type="expression" dxfId="1682" priority="16">
      <formula>F231&lt;0</formula>
    </cfRule>
  </conditionalFormatting>
  <conditionalFormatting sqref="L232">
    <cfRule type="expression" dxfId="1681" priority="13">
      <formula>L232&gt;0</formula>
    </cfRule>
    <cfRule type="expression" dxfId="1680" priority="14">
      <formula>L232&lt;0</formula>
    </cfRule>
  </conditionalFormatting>
  <conditionalFormatting sqref="K235:K237 H235:H237 F235:F237">
    <cfRule type="expression" dxfId="1679" priority="11">
      <formula>F235&gt;0</formula>
    </cfRule>
    <cfRule type="expression" dxfId="1678" priority="12">
      <formula>F235&lt;0</formula>
    </cfRule>
  </conditionalFormatting>
  <conditionalFormatting sqref="L236">
    <cfRule type="expression" dxfId="1677" priority="9">
      <formula>L236&gt;0</formula>
    </cfRule>
    <cfRule type="expression" dxfId="1676" priority="10">
      <formula>L236&lt;0</formula>
    </cfRule>
  </conditionalFormatting>
  <conditionalFormatting sqref="K234 H234 F234">
    <cfRule type="expression" dxfId="1675" priority="7">
      <formula>F234&gt;0</formula>
    </cfRule>
    <cfRule type="expression" dxfId="1674" priority="8">
      <formula>F234&lt;0</formula>
    </cfRule>
  </conditionalFormatting>
  <conditionalFormatting sqref="L234">
    <cfRule type="expression" dxfId="1673" priority="5">
      <formula>L234&gt;0</formula>
    </cfRule>
    <cfRule type="expression" dxfId="1672" priority="6">
      <formula>L234&lt;0</formula>
    </cfRule>
  </conditionalFormatting>
  <conditionalFormatting sqref="K238:K239 H238:H239 F238:F239">
    <cfRule type="expression" dxfId="1671" priority="3">
      <formula>F238&gt;0</formula>
    </cfRule>
    <cfRule type="expression" dxfId="1670" priority="4">
      <formula>F238&lt;0</formula>
    </cfRule>
  </conditionalFormatting>
  <conditionalFormatting sqref="L239">
    <cfRule type="expression" dxfId="1669" priority="1">
      <formula>L239&gt;0</formula>
    </cfRule>
    <cfRule type="expression" dxfId="1668" priority="2">
      <formula>L239&lt;0</formula>
    </cfRule>
  </conditionalFormatting>
  <hyperlinks>
    <hyperlink ref="A3" location="ACTIVE!A1" display="Back"/>
    <hyperlink ref="A28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427" activePane="bottomLeft" state="frozen"/>
      <selection activeCell="M34" sqref="M34"/>
      <selection pane="bottomLeft" activeCell="Q445" sqref="Q445"/>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8300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10.269528915662647</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7.93</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65819</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85237.089999999967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-4802.5189999983413</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-19418.089999999967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-0.22781268107580838</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2.522068095838588E-2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12.587301587301587</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7" t="s">
        <v>78</v>
      </c>
      <c r="P23" s="887"/>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9.6745999999999999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9.5952999999999999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9.516</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9.4367000000000001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9.3573999999999984</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9.2780999999999985</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9.1987999999999985</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9.1194999999999986</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9.0401999999999987</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8.9608999999999988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8.8816000000000006</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8.8023000000000007</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8.7230000000000008</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8.6437000000000008</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8.5644000000000009</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8.485100000000001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8.4057999999999993</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8.3264999999999993</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8.2471999999999994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8.1678999999999995</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8.0885999999999996</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8.0092999999999996</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7.93</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7.8506999999999998</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7.7713999999999999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7.6920999999999999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7.6127999999999991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7.5334999999999992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7.4541999999999993</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7.3749000000000002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7.2956000000000003</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7.2163000000000004</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7.1369999999999996</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7.0576999999999996</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6.9783999999999997</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6.8990999999999998</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6.8197999999999999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6.7404999999999999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1"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1"/>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1"/>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2"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2"/>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2"/>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2"/>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3"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3"/>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3"/>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3"/>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4"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4"/>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4"/>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4"/>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4"/>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2"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B162" s="884">
        <v>43887</v>
      </c>
      <c r="C162" s="4">
        <v>300</v>
      </c>
      <c r="D162" s="75">
        <v>8.48</v>
      </c>
      <c r="E162" s="2">
        <v>0</v>
      </c>
      <c r="F162" s="2">
        <f t="shared" si="7"/>
        <v>2544</v>
      </c>
      <c r="G162" s="29"/>
    </row>
    <row r="163" spans="1:22" x14ac:dyDescent="0.25">
      <c r="C163" s="4"/>
      <c r="G163" s="29"/>
    </row>
    <row r="164" spans="1:22" x14ac:dyDescent="0.25">
      <c r="G164" s="29"/>
    </row>
    <row r="165" spans="1:22" x14ac:dyDescent="0.25">
      <c r="A165" s="31" t="s">
        <v>81</v>
      </c>
      <c r="B165" s="399"/>
      <c r="C165" s="68">
        <f>SUM(C2:C164)</f>
        <v>50881</v>
      </c>
      <c r="D165" s="18"/>
      <c r="E165" s="18"/>
      <c r="F165" s="18">
        <f>SUM(F2:F164)</f>
        <v>790721.72999999986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8" si="85">C455*(E455-D455)</f>
        <v>7140.0000000000091</v>
      </c>
      <c r="G455" s="39">
        <f t="shared" ref="G455:G458" si="86">D455*C455</f>
        <v>72520</v>
      </c>
      <c r="H455" s="175">
        <f t="shared" ref="H455:H458" si="87">(E455-D455)/D455</f>
        <v>9.8455598455598592E-2</v>
      </c>
      <c r="I455" s="39"/>
      <c r="J455" s="39"/>
      <c r="K455" s="39">
        <f t="shared" ref="K455:K458"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A457">
        <v>6500</v>
      </c>
      <c r="B457" s="147">
        <v>43885</v>
      </c>
      <c r="C457" s="348">
        <v>8000</v>
      </c>
      <c r="D457" s="690">
        <v>10.34</v>
      </c>
      <c r="E457" s="39">
        <v>9.4600000000000009</v>
      </c>
      <c r="F457" s="39">
        <f t="shared" si="85"/>
        <v>-7039.9999999999918</v>
      </c>
      <c r="G457" s="39">
        <f t="shared" si="86"/>
        <v>82720</v>
      </c>
      <c r="H457" s="175">
        <f t="shared" si="87"/>
        <v>-8.5106382978723305E-2</v>
      </c>
      <c r="I457" s="39"/>
      <c r="J457" s="39"/>
      <c r="K457" s="39">
        <f t="shared" si="88"/>
        <v>7575.5710000016343</v>
      </c>
      <c r="L457" s="39"/>
    </row>
    <row r="458" spans="1:12" ht="15" customHeight="1" x14ac:dyDescent="0.25">
      <c r="A458">
        <v>6500</v>
      </c>
      <c r="B458" s="147">
        <v>43887</v>
      </c>
      <c r="C458" s="10">
        <v>8300</v>
      </c>
      <c r="D458" s="186">
        <v>10.27</v>
      </c>
      <c r="E458" s="39">
        <v>8.4499999999999993</v>
      </c>
      <c r="F458" s="39">
        <f t="shared" si="85"/>
        <v>-15106.000000000002</v>
      </c>
      <c r="G458" s="39">
        <f t="shared" si="86"/>
        <v>85241</v>
      </c>
      <c r="H458" s="175">
        <f t="shared" si="87"/>
        <v>-0.17721518987341775</v>
      </c>
      <c r="I458" s="39"/>
      <c r="J458" s="39"/>
      <c r="K458" s="39">
        <f t="shared" si="88"/>
        <v>-490.42899999837573</v>
      </c>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67" priority="283">
      <formula>F170&gt;0</formula>
    </cfRule>
    <cfRule type="expression" dxfId="1666"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65" priority="276">
      <formula>F465&gt;0</formula>
    </cfRule>
    <cfRule type="expression" dxfId="1664" priority="277">
      <formula>F465&lt;0</formula>
    </cfRule>
  </conditionalFormatting>
  <conditionalFormatting sqref="H465:H471">
    <cfRule type="expression" dxfId="1663" priority="272">
      <formula>H465&gt;0</formula>
    </cfRule>
    <cfRule type="expression" dxfId="1662" priority="273">
      <formula>H465&lt;0</formula>
    </cfRule>
  </conditionalFormatting>
  <conditionalFormatting sqref="Q8">
    <cfRule type="expression" dxfId="1661" priority="258">
      <formula>Q8&gt;0</formula>
    </cfRule>
    <cfRule type="expression" dxfId="1660" priority="259">
      <formula>Q8&lt;0</formula>
    </cfRule>
  </conditionalFormatting>
  <conditionalFormatting sqref="Q7">
    <cfRule type="expression" dxfId="1659" priority="260">
      <formula>Q7&gt;0</formula>
    </cfRule>
    <cfRule type="expression" dxfId="1658" priority="261">
      <formula>Q7&lt;0</formula>
    </cfRule>
  </conditionalFormatting>
  <conditionalFormatting sqref="F573:F579">
    <cfRule type="expression" dxfId="1657" priority="232">
      <formula>F573&gt;0</formula>
    </cfRule>
    <cfRule type="expression" dxfId="1656" priority="233">
      <formula>F573&lt;0</formula>
    </cfRule>
  </conditionalFormatting>
  <conditionalFormatting sqref="F498:F516 H498:H516">
    <cfRule type="expression" dxfId="1655" priority="254">
      <formula>F498&gt;0</formula>
    </cfRule>
    <cfRule type="expression" dxfId="1654" priority="255">
      <formula>F498&lt;0</formula>
    </cfRule>
  </conditionalFormatting>
  <conditionalFormatting sqref="F491:F497">
    <cfRule type="expression" dxfId="1653" priority="252">
      <formula>F491&gt;0</formula>
    </cfRule>
    <cfRule type="expression" dxfId="1652" priority="253">
      <formula>F491&lt;0</formula>
    </cfRule>
  </conditionalFormatting>
  <conditionalFormatting sqref="H491:H497">
    <cfRule type="expression" dxfId="1651" priority="250">
      <formula>H491&gt;0</formula>
    </cfRule>
    <cfRule type="expression" dxfId="1650" priority="251">
      <formula>H491&lt;0</formula>
    </cfRule>
  </conditionalFormatting>
  <conditionalFormatting sqref="F524:F542 H524:H542">
    <cfRule type="expression" dxfId="1649" priority="248">
      <formula>F524&gt;0</formula>
    </cfRule>
    <cfRule type="expression" dxfId="1648" priority="249">
      <formula>F524&lt;0</formula>
    </cfRule>
  </conditionalFormatting>
  <conditionalFormatting sqref="F517:F523">
    <cfRule type="expression" dxfId="1647" priority="246">
      <formula>F517&gt;0</formula>
    </cfRule>
    <cfRule type="expression" dxfId="1646" priority="247">
      <formula>F517&lt;0</formula>
    </cfRule>
  </conditionalFormatting>
  <conditionalFormatting sqref="H517:H523">
    <cfRule type="expression" dxfId="1645" priority="244">
      <formula>H517&gt;0</formula>
    </cfRule>
    <cfRule type="expression" dxfId="1644" priority="245">
      <formula>H517&lt;0</formula>
    </cfRule>
  </conditionalFormatting>
  <conditionalFormatting sqref="F550:F567 H550:H567">
    <cfRule type="expression" dxfId="1643" priority="242">
      <formula>F550&gt;0</formula>
    </cfRule>
    <cfRule type="expression" dxfId="1642" priority="243">
      <formula>F550&lt;0</formula>
    </cfRule>
  </conditionalFormatting>
  <conditionalFormatting sqref="F543:F549">
    <cfRule type="expression" dxfId="1641" priority="240">
      <formula>F543&gt;0</formula>
    </cfRule>
    <cfRule type="expression" dxfId="1640" priority="241">
      <formula>F543&lt;0</formula>
    </cfRule>
  </conditionalFormatting>
  <conditionalFormatting sqref="H543:H549">
    <cfRule type="expression" dxfId="1639" priority="238">
      <formula>H543&gt;0</formula>
    </cfRule>
    <cfRule type="expression" dxfId="1638" priority="239">
      <formula>H543&lt;0</formula>
    </cfRule>
  </conditionalFormatting>
  <conditionalFormatting sqref="F568:F572 H568:H572">
    <cfRule type="expression" dxfId="1637" priority="236">
      <formula>F568&gt;0</formula>
    </cfRule>
    <cfRule type="expression" dxfId="1636" priority="237">
      <formula>F568&lt;0</formula>
    </cfRule>
  </conditionalFormatting>
  <conditionalFormatting sqref="F580:F595 H580:H595">
    <cfRule type="expression" dxfId="1635" priority="234">
      <formula>F580&gt;0</formula>
    </cfRule>
    <cfRule type="expression" dxfId="1634" priority="235">
      <formula>F580&lt;0</formula>
    </cfRule>
  </conditionalFormatting>
  <conditionalFormatting sqref="H573:H579">
    <cfRule type="expression" dxfId="1633" priority="230">
      <formula>H573&gt;0</formula>
    </cfRule>
    <cfRule type="expression" dxfId="1632" priority="231">
      <formula>H573&lt;0</formula>
    </cfRule>
  </conditionalFormatting>
  <conditionalFormatting sqref="F596 H596">
    <cfRule type="expression" dxfId="1631" priority="228">
      <formula>F596&gt;0</formula>
    </cfRule>
    <cfRule type="expression" dxfId="1630" priority="229">
      <formula>F596&lt;0</formula>
    </cfRule>
  </conditionalFormatting>
  <conditionalFormatting sqref="F597:F601 H597:H601">
    <cfRule type="expression" dxfId="1629" priority="226">
      <formula>F597&gt;0</formula>
    </cfRule>
    <cfRule type="expression" dxfId="1628" priority="227">
      <formula>F597&lt;0</formula>
    </cfRule>
  </conditionalFormatting>
  <conditionalFormatting sqref="F609:F624 H609:H624">
    <cfRule type="expression" dxfId="1627" priority="224">
      <formula>F609&gt;0</formula>
    </cfRule>
    <cfRule type="expression" dxfId="1626" priority="225">
      <formula>F609&lt;0</formula>
    </cfRule>
  </conditionalFormatting>
  <conditionalFormatting sqref="F602:F608">
    <cfRule type="expression" dxfId="1625" priority="222">
      <formula>F602&gt;0</formula>
    </cfRule>
    <cfRule type="expression" dxfId="1624" priority="223">
      <formula>F602&lt;0</formula>
    </cfRule>
  </conditionalFormatting>
  <conditionalFormatting sqref="H602:H608">
    <cfRule type="expression" dxfId="1623" priority="220">
      <formula>H602&gt;0</formula>
    </cfRule>
    <cfRule type="expression" dxfId="1622" priority="221">
      <formula>H602&lt;0</formula>
    </cfRule>
  </conditionalFormatting>
  <conditionalFormatting sqref="F626:F631 H626:H631">
    <cfRule type="expression" dxfId="1621" priority="218">
      <formula>F626&gt;0</formula>
    </cfRule>
    <cfRule type="expression" dxfId="1620" priority="219">
      <formula>F626&lt;0</formula>
    </cfRule>
  </conditionalFormatting>
  <conditionalFormatting sqref="F632 H632">
    <cfRule type="expression" dxfId="1619" priority="216">
      <formula>F632&gt;0</formula>
    </cfRule>
    <cfRule type="expression" dxfId="1618" priority="217">
      <formula>F632&lt;0</formula>
    </cfRule>
  </conditionalFormatting>
  <conditionalFormatting sqref="F633:F637 H633:H637">
    <cfRule type="expression" dxfId="1617" priority="214">
      <formula>F633&gt;0</formula>
    </cfRule>
    <cfRule type="expression" dxfId="1616" priority="215">
      <formula>F633&lt;0</formula>
    </cfRule>
  </conditionalFormatting>
  <conditionalFormatting sqref="F645:F660 H645:H660">
    <cfRule type="expression" dxfId="1615" priority="212">
      <formula>F645&gt;0</formula>
    </cfRule>
    <cfRule type="expression" dxfId="1614" priority="213">
      <formula>F645&lt;0</formula>
    </cfRule>
  </conditionalFormatting>
  <conditionalFormatting sqref="F638:F644">
    <cfRule type="expression" dxfId="1613" priority="210">
      <formula>F638&gt;0</formula>
    </cfRule>
    <cfRule type="expression" dxfId="1612" priority="211">
      <formula>F638&lt;0</formula>
    </cfRule>
  </conditionalFormatting>
  <conditionalFormatting sqref="H638:H644">
    <cfRule type="expression" dxfId="1611" priority="208">
      <formula>H638&gt;0</formula>
    </cfRule>
    <cfRule type="expression" dxfId="1610" priority="209">
      <formula>H638&lt;0</formula>
    </cfRule>
  </conditionalFormatting>
  <conditionalFormatting sqref="F661:F666 H661:H666">
    <cfRule type="expression" dxfId="1609" priority="206">
      <formula>F661&gt;0</formula>
    </cfRule>
    <cfRule type="expression" dxfId="1608" priority="207">
      <formula>F661&lt;0</formula>
    </cfRule>
  </conditionalFormatting>
  <conditionalFormatting sqref="F667 H667">
    <cfRule type="expression" dxfId="1607" priority="204">
      <formula>F667&gt;0</formula>
    </cfRule>
    <cfRule type="expression" dxfId="1606" priority="205">
      <formula>F667&lt;0</formula>
    </cfRule>
  </conditionalFormatting>
  <conditionalFormatting sqref="F668:F672 H668:H672">
    <cfRule type="expression" dxfId="1605" priority="202">
      <formula>F668&gt;0</formula>
    </cfRule>
    <cfRule type="expression" dxfId="1604" priority="203">
      <formula>F668&lt;0</formula>
    </cfRule>
  </conditionalFormatting>
  <conditionalFormatting sqref="F680:F695 H680:H695">
    <cfRule type="expression" dxfId="1603" priority="200">
      <formula>F680&gt;0</formula>
    </cfRule>
    <cfRule type="expression" dxfId="1602" priority="201">
      <formula>F680&lt;0</formula>
    </cfRule>
  </conditionalFormatting>
  <conditionalFormatting sqref="F673:F679">
    <cfRule type="expression" dxfId="1601" priority="198">
      <formula>F673&gt;0</formula>
    </cfRule>
    <cfRule type="expression" dxfId="1600" priority="199">
      <formula>F673&lt;0</formula>
    </cfRule>
  </conditionalFormatting>
  <conditionalFormatting sqref="H673:H679">
    <cfRule type="expression" dxfId="1599" priority="196">
      <formula>H673&gt;0</formula>
    </cfRule>
    <cfRule type="expression" dxfId="1598" priority="197">
      <formula>H673&lt;0</formula>
    </cfRule>
  </conditionalFormatting>
  <conditionalFormatting sqref="M724">
    <cfRule type="expression" dxfId="1597" priority="194">
      <formula>M724&gt;0</formula>
    </cfRule>
    <cfRule type="expression" dxfId="1596" priority="195">
      <formula>M724&lt;0</formula>
    </cfRule>
  </conditionalFormatting>
  <conditionalFormatting sqref="F176:F187">
    <cfRule type="expression" dxfId="1595" priority="190">
      <formula>F176&gt;0</formula>
    </cfRule>
    <cfRule type="expression" dxfId="1594" priority="191">
      <formula>F176&lt;0</formula>
    </cfRule>
  </conditionalFormatting>
  <conditionalFormatting sqref="H176:H187">
    <cfRule type="expression" dxfId="1593" priority="188">
      <formula>H176&gt;0</formula>
    </cfRule>
    <cfRule type="expression" dxfId="1592" priority="189">
      <formula>H176&lt;0</formula>
    </cfRule>
  </conditionalFormatting>
  <conditionalFormatting sqref="F170:F175 H170:H175">
    <cfRule type="expression" dxfId="1591" priority="186">
      <formula>F170&gt;0</formula>
    </cfRule>
    <cfRule type="expression" dxfId="1590" priority="187">
      <formula>F170&lt;0</formula>
    </cfRule>
  </conditionalFormatting>
  <conditionalFormatting sqref="J172">
    <cfRule type="expression" dxfId="1589" priority="184">
      <formula>J172&gt;0</formula>
    </cfRule>
    <cfRule type="expression" dxfId="1588" priority="185">
      <formula>J172&lt;0</formula>
    </cfRule>
  </conditionalFormatting>
  <conditionalFormatting sqref="J173:J179">
    <cfRule type="expression" dxfId="1587" priority="182">
      <formula>J173&gt;0</formula>
    </cfRule>
    <cfRule type="expression" dxfId="1586" priority="183">
      <formula>J173&lt;0</formula>
    </cfRule>
  </conditionalFormatting>
  <conditionalFormatting sqref="L172:L254 L261 L263">
    <cfRule type="expression" dxfId="1585" priority="178">
      <formula>L172&gt;0</formula>
    </cfRule>
    <cfRule type="expression" dxfId="1584" priority="179">
      <formula>L172&lt;0</formula>
    </cfRule>
  </conditionalFormatting>
  <conditionalFormatting sqref="Q10">
    <cfRule type="expression" dxfId="1583" priority="176">
      <formula>Q10&gt;0</formula>
    </cfRule>
    <cfRule type="expression" dxfId="1582" priority="177">
      <formula>Q10&lt;0</formula>
    </cfRule>
  </conditionalFormatting>
  <conditionalFormatting sqref="H283:H285 F283:F285">
    <cfRule type="expression" dxfId="1581" priority="173">
      <formula>F283&gt;0</formula>
    </cfRule>
    <cfRule type="expression" dxfId="1580" priority="174">
      <formula>F283&lt;0</formula>
    </cfRule>
  </conditionalFormatting>
  <conditionalFormatting sqref="H279:H281 F279:F281">
    <cfRule type="expression" dxfId="1579" priority="171">
      <formula>F279&gt;0</formula>
    </cfRule>
    <cfRule type="expression" dxfId="1578" priority="172">
      <formula>F279&lt;0</formula>
    </cfRule>
  </conditionalFormatting>
  <conditionalFormatting sqref="H278 F278">
    <cfRule type="expression" dxfId="1577" priority="169">
      <formula>F278&gt;0</formula>
    </cfRule>
    <cfRule type="expression" dxfId="1576" priority="170">
      <formula>F278&lt;0</formula>
    </cfRule>
  </conditionalFormatting>
  <conditionalFormatting sqref="H282 F282">
    <cfRule type="expression" dxfId="1575" priority="167">
      <formula>F282&gt;0</formula>
    </cfRule>
    <cfRule type="expression" dxfId="1574" priority="168">
      <formula>F282&lt;0</formula>
    </cfRule>
  </conditionalFormatting>
  <conditionalFormatting sqref="H288:H291 F288:F291">
    <cfRule type="expression" dxfId="1573" priority="163">
      <formula>F288&gt;0</formula>
    </cfRule>
    <cfRule type="expression" dxfId="1572" priority="164">
      <formula>F288&lt;0</formula>
    </cfRule>
  </conditionalFormatting>
  <conditionalFormatting sqref="H286:H287 F286:F287">
    <cfRule type="expression" dxfId="1571" priority="161">
      <formula>F286&gt;0</formula>
    </cfRule>
    <cfRule type="expression" dxfId="1570" priority="162">
      <formula>F286&lt;0</formula>
    </cfRule>
  </conditionalFormatting>
  <conditionalFormatting sqref="H313 F313">
    <cfRule type="expression" dxfId="1569" priority="159">
      <formula>F313&gt;0</formula>
    </cfRule>
    <cfRule type="expression" dxfId="1568" priority="160">
      <formula>F313&lt;0</formula>
    </cfRule>
  </conditionalFormatting>
  <conditionalFormatting sqref="H294:H296 F294:F296">
    <cfRule type="expression" dxfId="1567" priority="157">
      <formula>F294&gt;0</formula>
    </cfRule>
    <cfRule type="expression" dxfId="1566" priority="158">
      <formula>F294&lt;0</formula>
    </cfRule>
  </conditionalFormatting>
  <conditionalFormatting sqref="H292:H293 F292:F293">
    <cfRule type="expression" dxfId="1565" priority="155">
      <formula>F292&gt;0</formula>
    </cfRule>
    <cfRule type="expression" dxfId="1564" priority="156">
      <formula>F292&lt;0</formula>
    </cfRule>
  </conditionalFormatting>
  <conditionalFormatting sqref="H306:H308 F306:F308">
    <cfRule type="expression" dxfId="1563" priority="153">
      <formula>F306&gt;0</formula>
    </cfRule>
    <cfRule type="expression" dxfId="1562" priority="154">
      <formula>F306&lt;0</formula>
    </cfRule>
  </conditionalFormatting>
  <conditionalFormatting sqref="H305 F305">
    <cfRule type="expression" dxfId="1561" priority="151">
      <formula>F305&gt;0</formula>
    </cfRule>
    <cfRule type="expression" dxfId="1560" priority="152">
      <formula>F305&lt;0</formula>
    </cfRule>
  </conditionalFormatting>
  <conditionalFormatting sqref="H302:H304 F302:F304">
    <cfRule type="expression" dxfId="1559" priority="149">
      <formula>F302&gt;0</formula>
    </cfRule>
    <cfRule type="expression" dxfId="1558" priority="150">
      <formula>F302&lt;0</formula>
    </cfRule>
  </conditionalFormatting>
  <conditionalFormatting sqref="H301 F301">
    <cfRule type="expression" dxfId="1557" priority="147">
      <formula>F301&gt;0</formula>
    </cfRule>
    <cfRule type="expression" dxfId="1556" priority="148">
      <formula>F301&lt;0</formula>
    </cfRule>
  </conditionalFormatting>
  <conditionalFormatting sqref="H298:H300 F298:F300">
    <cfRule type="expression" dxfId="1555" priority="145">
      <formula>F298&gt;0</formula>
    </cfRule>
    <cfRule type="expression" dxfId="1554" priority="146">
      <formula>F298&lt;0</formula>
    </cfRule>
  </conditionalFormatting>
  <conditionalFormatting sqref="H297 F297">
    <cfRule type="expression" dxfId="1553" priority="143">
      <formula>F297&gt;0</formula>
    </cfRule>
    <cfRule type="expression" dxfId="1552" priority="144">
      <formula>F297&lt;0</formula>
    </cfRule>
  </conditionalFormatting>
  <conditionalFormatting sqref="H310:H312 F310:F312">
    <cfRule type="expression" dxfId="1551" priority="141">
      <formula>F310&gt;0</formula>
    </cfRule>
    <cfRule type="expression" dxfId="1550" priority="142">
      <formula>F310&lt;0</formula>
    </cfRule>
  </conditionalFormatting>
  <conditionalFormatting sqref="H309 F309">
    <cfRule type="expression" dxfId="1549" priority="139">
      <formula>F309&gt;0</formula>
    </cfRule>
    <cfRule type="expression" dxfId="1548" priority="140">
      <formula>F309&lt;0</formula>
    </cfRule>
  </conditionalFormatting>
  <conditionalFormatting sqref="H317 F317">
    <cfRule type="expression" dxfId="1547" priority="135">
      <formula>F317&gt;0</formula>
    </cfRule>
    <cfRule type="expression" dxfId="1546" priority="136">
      <formula>F317&lt;0</formula>
    </cfRule>
  </conditionalFormatting>
  <conditionalFormatting sqref="H314:H316 F314:F316">
    <cfRule type="expression" dxfId="1545" priority="133">
      <formula>F314&gt;0</formula>
    </cfRule>
    <cfRule type="expression" dxfId="1544" priority="134">
      <formula>F314&lt;0</formula>
    </cfRule>
  </conditionalFormatting>
  <conditionalFormatting sqref="H328:H329 F328:F329">
    <cfRule type="expression" dxfId="1543" priority="131">
      <formula>F328&gt;0</formula>
    </cfRule>
    <cfRule type="expression" dxfId="1542" priority="132">
      <formula>F328&lt;0</formula>
    </cfRule>
  </conditionalFormatting>
  <conditionalFormatting sqref="H324:H327 F324:F327">
    <cfRule type="expression" dxfId="1541" priority="127">
      <formula>F324&gt;0</formula>
    </cfRule>
    <cfRule type="expression" dxfId="1540" priority="128">
      <formula>F324&lt;0</formula>
    </cfRule>
  </conditionalFormatting>
  <conditionalFormatting sqref="H322:H323 F322:F323">
    <cfRule type="expression" dxfId="1539" priority="125">
      <formula>F322&gt;0</formula>
    </cfRule>
    <cfRule type="expression" dxfId="1538" priority="126">
      <formula>F322&lt;0</formula>
    </cfRule>
  </conditionalFormatting>
  <conditionalFormatting sqref="H318:H321 F318:F321">
    <cfRule type="expression" dxfId="1537" priority="121">
      <formula>F318&gt;0</formula>
    </cfRule>
    <cfRule type="expression" dxfId="1536" priority="122">
      <formula>F318&lt;0</formula>
    </cfRule>
  </conditionalFormatting>
  <conditionalFormatting sqref="F337:F340 H337:H340">
    <cfRule type="expression" dxfId="1535" priority="119">
      <formula>F337&gt;0</formula>
    </cfRule>
    <cfRule type="expression" dxfId="1534" priority="120">
      <formula>F337&lt;0</formula>
    </cfRule>
  </conditionalFormatting>
  <conditionalFormatting sqref="F335:F336 H335:H336">
    <cfRule type="expression" dxfId="1533" priority="117">
      <formula>F335&gt;0</formula>
    </cfRule>
    <cfRule type="expression" dxfId="1532" priority="118">
      <formula>F335&lt;0</formula>
    </cfRule>
  </conditionalFormatting>
  <conditionalFormatting sqref="F341:F343 H341:H343 K341:K344">
    <cfRule type="expression" dxfId="1531" priority="111">
      <formula>F341&gt;0</formula>
    </cfRule>
    <cfRule type="expression" dxfId="1530" priority="112">
      <formula>F341&lt;0</formula>
    </cfRule>
  </conditionalFormatting>
  <conditionalFormatting sqref="H348:H350 F348:F350 K348:K351">
    <cfRule type="expression" dxfId="1529" priority="107">
      <formula>F348&gt;0</formula>
    </cfRule>
    <cfRule type="expression" dxfId="1528" priority="108">
      <formula>F348&lt;0</formula>
    </cfRule>
  </conditionalFormatting>
  <conditionalFormatting sqref="H351:H354 F351:F354 K352:K354">
    <cfRule type="expression" dxfId="1527" priority="105">
      <formula>F351&gt;0</formula>
    </cfRule>
    <cfRule type="expression" dxfId="1526" priority="106">
      <formula>F351&lt;0</formula>
    </cfRule>
  </conditionalFormatting>
  <conditionalFormatting sqref="H355:H356 F355:F356 K355:K356">
    <cfRule type="expression" dxfId="1525" priority="103">
      <formula>F355&gt;0</formula>
    </cfRule>
    <cfRule type="expression" dxfId="1524" priority="104">
      <formula>F355&lt;0</formula>
    </cfRule>
  </conditionalFormatting>
  <conditionalFormatting sqref="K372 F372 H372">
    <cfRule type="expression" dxfId="1523" priority="101">
      <formula>F372&gt;0</formula>
    </cfRule>
    <cfRule type="expression" dxfId="1522" priority="102">
      <formula>F372&lt;0</formula>
    </cfRule>
  </conditionalFormatting>
  <conditionalFormatting sqref="K360:K362 F360:F362 H360:H362">
    <cfRule type="expression" dxfId="1521" priority="99">
      <formula>F360&gt;0</formula>
    </cfRule>
    <cfRule type="expression" dxfId="1520" priority="100">
      <formula>F360&lt;0</formula>
    </cfRule>
  </conditionalFormatting>
  <conditionalFormatting sqref="F364:F366 H364:H366 K364:K366">
    <cfRule type="expression" dxfId="1519" priority="95">
      <formula>F364&gt;0</formula>
    </cfRule>
    <cfRule type="expression" dxfId="1518" priority="96">
      <formula>F364&lt;0</formula>
    </cfRule>
  </conditionalFormatting>
  <conditionalFormatting sqref="K363 F363 H363">
    <cfRule type="expression" dxfId="1517" priority="93">
      <formula>F363&gt;0</formula>
    </cfRule>
    <cfRule type="expression" dxfId="1516" priority="94">
      <formula>F363&lt;0</formula>
    </cfRule>
  </conditionalFormatting>
  <conditionalFormatting sqref="K367:K368 F367:F368 H367:H368">
    <cfRule type="expression" dxfId="1515" priority="91">
      <formula>F367&gt;0</formula>
    </cfRule>
    <cfRule type="expression" dxfId="1514" priority="92">
      <formula>F367&lt;0</formula>
    </cfRule>
  </conditionalFormatting>
  <conditionalFormatting sqref="K369:K371 F369:F371 H369:H371">
    <cfRule type="expression" dxfId="1513" priority="85">
      <formula>F369&gt;0</formula>
    </cfRule>
    <cfRule type="expression" dxfId="1512" priority="86">
      <formula>F369&lt;0</formula>
    </cfRule>
  </conditionalFormatting>
  <conditionalFormatting sqref="F377:F379 H377:H379">
    <cfRule type="expression" dxfId="1511" priority="83">
      <formula>F377&gt;0</formula>
    </cfRule>
    <cfRule type="expression" dxfId="1510" priority="84">
      <formula>F377&lt;0</formula>
    </cfRule>
  </conditionalFormatting>
  <conditionalFormatting sqref="F376 H376">
    <cfRule type="expression" dxfId="1509" priority="81">
      <formula>F376&gt;0</formula>
    </cfRule>
    <cfRule type="expression" dxfId="1508" priority="82">
      <formula>F376&lt;0</formula>
    </cfRule>
  </conditionalFormatting>
  <conditionalFormatting sqref="F373:F375 H373:H375 K373:K379">
    <cfRule type="expression" dxfId="1507" priority="79">
      <formula>F373&gt;0</formula>
    </cfRule>
    <cfRule type="expression" dxfId="1506" priority="80">
      <formula>F373&lt;0</formula>
    </cfRule>
  </conditionalFormatting>
  <conditionalFormatting sqref="K380 F380 H380">
    <cfRule type="expression" dxfId="1505" priority="77">
      <formula>F380&gt;0</formula>
    </cfRule>
    <cfRule type="expression" dxfId="1504" priority="78">
      <formula>F380&lt;0</formula>
    </cfRule>
  </conditionalFormatting>
  <conditionalFormatting sqref="K381:K383 F381:F383 H381:H383">
    <cfRule type="expression" dxfId="1503" priority="75">
      <formula>F381&gt;0</formula>
    </cfRule>
    <cfRule type="expression" dxfId="1502" priority="76">
      <formula>F381&lt;0</formula>
    </cfRule>
  </conditionalFormatting>
  <conditionalFormatting sqref="K388 F388 H388">
    <cfRule type="expression" dxfId="1501" priority="73">
      <formula>F388&gt;0</formula>
    </cfRule>
    <cfRule type="expression" dxfId="1500" priority="74">
      <formula>F388&lt;0</formula>
    </cfRule>
  </conditionalFormatting>
  <conditionalFormatting sqref="F385:F387 H385:H387 K385:K387">
    <cfRule type="expression" dxfId="1499" priority="71">
      <formula>F385&gt;0</formula>
    </cfRule>
    <cfRule type="expression" dxfId="1498" priority="72">
      <formula>F385&lt;0</formula>
    </cfRule>
  </conditionalFormatting>
  <conditionalFormatting sqref="K384 F384 H384">
    <cfRule type="expression" dxfId="1497" priority="69">
      <formula>F384&gt;0</formula>
    </cfRule>
    <cfRule type="expression" dxfId="1496" priority="70">
      <formula>F384&lt;0</formula>
    </cfRule>
  </conditionalFormatting>
  <conditionalFormatting sqref="F393:F395 H393:H395 K393:K395">
    <cfRule type="expression" dxfId="1495" priority="67">
      <formula>F393&gt;0</formula>
    </cfRule>
    <cfRule type="expression" dxfId="1494" priority="68">
      <formula>F393&lt;0</formula>
    </cfRule>
  </conditionalFormatting>
  <conditionalFormatting sqref="K392 F392 H392">
    <cfRule type="expression" dxfId="1493" priority="65">
      <formula>F392&gt;0</formula>
    </cfRule>
    <cfRule type="expression" dxfId="1492" priority="66">
      <formula>F392&lt;0</formula>
    </cfRule>
  </conditionalFormatting>
  <conditionalFormatting sqref="K389:K391 F389:F391 H389:H391">
    <cfRule type="expression" dxfId="1491" priority="63">
      <formula>F389&gt;0</formula>
    </cfRule>
    <cfRule type="expression" dxfId="1490" priority="64">
      <formula>F389&lt;0</formula>
    </cfRule>
  </conditionalFormatting>
  <conditionalFormatting sqref="K402 F402 H402">
    <cfRule type="expression" dxfId="1489" priority="61">
      <formula>F402&gt;0</formula>
    </cfRule>
    <cfRule type="expression" dxfId="1488" priority="62">
      <formula>F402&lt;0</formula>
    </cfRule>
  </conditionalFormatting>
  <conditionalFormatting sqref="K397 F397 H397">
    <cfRule type="expression" dxfId="1487" priority="59">
      <formula>F397&gt;0</formula>
    </cfRule>
    <cfRule type="expression" dxfId="1486" priority="60">
      <formula>F397&lt;0</formula>
    </cfRule>
  </conditionalFormatting>
  <conditionalFormatting sqref="K396 F396 H396">
    <cfRule type="expression" dxfId="1485" priority="57">
      <formula>F396&gt;0</formula>
    </cfRule>
    <cfRule type="expression" dxfId="1484" priority="58">
      <formula>F396&lt;0</formula>
    </cfRule>
  </conditionalFormatting>
  <conditionalFormatting sqref="F398:F400 H398:H400 K398:K400">
    <cfRule type="expression" dxfId="1483" priority="55">
      <formula>F398&gt;0</formula>
    </cfRule>
    <cfRule type="expression" dxfId="1482" priority="56">
      <formula>F398&lt;0</formula>
    </cfRule>
  </conditionalFormatting>
  <conditionalFormatting sqref="K401 F401 H401">
    <cfRule type="expression" dxfId="1481" priority="53">
      <formula>F401&gt;0</formula>
    </cfRule>
    <cfRule type="expression" dxfId="1480" priority="54">
      <formula>F401&lt;0</formula>
    </cfRule>
  </conditionalFormatting>
  <conditionalFormatting sqref="H406 F406 K406">
    <cfRule type="expression" dxfId="1479" priority="47">
      <formula>F406&gt;0</formula>
    </cfRule>
    <cfRule type="expression" dxfId="1478" priority="48">
      <formula>F406&lt;0</formula>
    </cfRule>
  </conditionalFormatting>
  <conditionalFormatting sqref="H407:H409 F407:F409 K407:K409">
    <cfRule type="expression" dxfId="1477" priority="45">
      <formula>F407&gt;0</formula>
    </cfRule>
    <cfRule type="expression" dxfId="1476" priority="46">
      <formula>F407&lt;0</formula>
    </cfRule>
  </conditionalFormatting>
  <conditionalFormatting sqref="K414 F414 H414">
    <cfRule type="expression" dxfId="1475" priority="41">
      <formula>F414&gt;0</formula>
    </cfRule>
    <cfRule type="expression" dxfId="1474" priority="42">
      <formula>F414&lt;0</formula>
    </cfRule>
  </conditionalFormatting>
  <conditionalFormatting sqref="K411:K413 F411:F413 H411:H413">
    <cfRule type="expression" dxfId="1473" priority="39">
      <formula>F411&gt;0</formula>
    </cfRule>
    <cfRule type="expression" dxfId="1472" priority="40">
      <formula>F411&lt;0</formula>
    </cfRule>
  </conditionalFormatting>
  <conditionalFormatting sqref="H416:H418 F416:F418 K416:K418">
    <cfRule type="expression" dxfId="1471" priority="37">
      <formula>F416&gt;0</formula>
    </cfRule>
    <cfRule type="expression" dxfId="1470" priority="38">
      <formula>F416&lt;0</formula>
    </cfRule>
  </conditionalFormatting>
  <conditionalFormatting sqref="K424:K426 F424:F426 H424:H426">
    <cfRule type="expression" dxfId="1469" priority="35">
      <formula>F424&gt;0</formula>
    </cfRule>
    <cfRule type="expression" dxfId="1468" priority="36">
      <formula>F424&lt;0</formula>
    </cfRule>
  </conditionalFormatting>
  <conditionalFormatting sqref="K423 F423 H423">
    <cfRule type="expression" dxfId="1467" priority="33">
      <formula>F423&gt;0</formula>
    </cfRule>
    <cfRule type="expression" dxfId="1466" priority="34">
      <formula>F423&lt;0</formula>
    </cfRule>
  </conditionalFormatting>
  <conditionalFormatting sqref="K420:K422 F420:F422 H420:H422">
    <cfRule type="expression" dxfId="1465" priority="31">
      <formula>F420&gt;0</formula>
    </cfRule>
    <cfRule type="expression" dxfId="1464" priority="32">
      <formula>F420&lt;0</formula>
    </cfRule>
  </conditionalFormatting>
  <conditionalFormatting sqref="K431 F431 H431">
    <cfRule type="expression" dxfId="1463" priority="29">
      <formula>F431&gt;0</formula>
    </cfRule>
    <cfRule type="expression" dxfId="1462" priority="30">
      <formula>F431&lt;0</formula>
    </cfRule>
  </conditionalFormatting>
  <conditionalFormatting sqref="K428:K430 F428:F430 H428:H430">
    <cfRule type="expression" dxfId="1461" priority="27">
      <formula>F428&gt;0</formula>
    </cfRule>
    <cfRule type="expression" dxfId="1460" priority="28">
      <formula>F428&lt;0</formula>
    </cfRule>
  </conditionalFormatting>
  <conditionalFormatting sqref="K427 F427 H427">
    <cfRule type="expression" dxfId="1459" priority="25">
      <formula>F427&gt;0</formula>
    </cfRule>
    <cfRule type="expression" dxfId="1458" priority="26">
      <formula>F427&lt;0</formula>
    </cfRule>
  </conditionalFormatting>
  <conditionalFormatting sqref="K432:K434 F432:F434 H432:H434">
    <cfRule type="expression" dxfId="1457" priority="23">
      <formula>F432&gt;0</formula>
    </cfRule>
    <cfRule type="expression" dxfId="1456" priority="24">
      <formula>F432&lt;0</formula>
    </cfRule>
  </conditionalFormatting>
  <conditionalFormatting sqref="H442:H444 F442:F444 K442:K444">
    <cfRule type="expression" dxfId="1455" priority="19">
      <formula>F442&gt;0</formula>
    </cfRule>
    <cfRule type="expression" dxfId="1454" priority="20">
      <formula>F442&lt;0</formula>
    </cfRule>
  </conditionalFormatting>
  <conditionalFormatting sqref="H438:H440 F438:F440 K438:K440">
    <cfRule type="expression" dxfId="1453" priority="17">
      <formula>F438&gt;0</formula>
    </cfRule>
    <cfRule type="expression" dxfId="1452" priority="18">
      <formula>F438&lt;0</formula>
    </cfRule>
  </conditionalFormatting>
  <conditionalFormatting sqref="H435:H437 F435:F437 K435:K437">
    <cfRule type="expression" dxfId="1451" priority="15">
      <formula>F435&gt;0</formula>
    </cfRule>
    <cfRule type="expression" dxfId="1450" priority="16">
      <formula>F435&lt;0</formula>
    </cfRule>
  </conditionalFormatting>
  <conditionalFormatting sqref="H445:H447 F445:F447 K445:K447">
    <cfRule type="expression" dxfId="1449" priority="13">
      <formula>F445&gt;0</formula>
    </cfRule>
    <cfRule type="expression" dxfId="1448" priority="14">
      <formula>F445&lt;0</formula>
    </cfRule>
  </conditionalFormatting>
  <conditionalFormatting sqref="K453:K455 F453:F455 H453:H455">
    <cfRule type="expression" dxfId="1447" priority="11">
      <formula>F453&gt;0</formula>
    </cfRule>
    <cfRule type="expression" dxfId="1446" priority="12">
      <formula>F453&lt;0</formula>
    </cfRule>
  </conditionalFormatting>
  <conditionalFormatting sqref="K452 F452 H452">
    <cfRule type="expression" dxfId="1445" priority="9">
      <formula>F452&gt;0</formula>
    </cfRule>
    <cfRule type="expression" dxfId="1444" priority="10">
      <formula>F452&lt;0</formula>
    </cfRule>
  </conditionalFormatting>
  <conditionalFormatting sqref="K449:K451 F449:F451 H449:H451">
    <cfRule type="expression" dxfId="1443" priority="7">
      <formula>F449&gt;0</formula>
    </cfRule>
    <cfRule type="expression" dxfId="1442" priority="8">
      <formula>F449&lt;0</formula>
    </cfRule>
  </conditionalFormatting>
  <conditionalFormatting sqref="K459:K460 F459:F460 H459:H460">
    <cfRule type="expression" dxfId="1441" priority="5">
      <formula>F459&gt;0</formula>
    </cfRule>
    <cfRule type="expression" dxfId="1440" priority="6">
      <formula>F459&lt;0</formula>
    </cfRule>
  </conditionalFormatting>
  <conditionalFormatting sqref="K457:K458 F457:F458 H457:H458">
    <cfRule type="expression" dxfId="1439" priority="3">
      <formula>F457&gt;0</formula>
    </cfRule>
    <cfRule type="expression" dxfId="1438" priority="4">
      <formula>F457&lt;0</formula>
    </cfRule>
  </conditionalFormatting>
  <conditionalFormatting sqref="K456 F456 H456">
    <cfRule type="expression" dxfId="1437" priority="1">
      <formula>F456&gt;0</formula>
    </cfRule>
    <cfRule type="expression" dxfId="1436"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7" t="s">
        <v>78</v>
      </c>
      <c r="P42" s="887"/>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5" priority="29">
      <formula>N19&gt;0</formula>
    </cfRule>
    <cfRule type="expression" dxfId="143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33" priority="23">
      <formula>F22&gt;0</formula>
    </cfRule>
    <cfRule type="expression" dxfId="1432" priority="24">
      <formula>F22&lt;0</formula>
    </cfRule>
  </conditionalFormatting>
  <conditionalFormatting sqref="H22:H31">
    <cfRule type="expression" dxfId="1431" priority="21">
      <formula>H22&gt;0</formula>
    </cfRule>
    <cfRule type="expression" dxfId="1430" priority="22">
      <formula>H22&lt;0</formula>
    </cfRule>
  </conditionalFormatting>
  <conditionalFormatting sqref="I21:J31">
    <cfRule type="expression" dxfId="1429" priority="19">
      <formula>I21&gt;0</formula>
    </cfRule>
    <cfRule type="expression" dxfId="1428" priority="20">
      <formula>I21&lt;0</formula>
    </cfRule>
  </conditionalFormatting>
  <conditionalFormatting sqref="Q8">
    <cfRule type="expression" dxfId="1427" priority="11">
      <formula>Q8&gt;0</formula>
    </cfRule>
    <cfRule type="expression" dxfId="1426" priority="12">
      <formula>Q8&lt;0</formula>
    </cfRule>
  </conditionalFormatting>
  <conditionalFormatting sqref="Q7">
    <cfRule type="expression" dxfId="1425" priority="13">
      <formula>Q7&gt;0</formula>
    </cfRule>
    <cfRule type="expression" dxfId="1424" priority="14">
      <formula>Q7&lt;0</formula>
    </cfRule>
  </conditionalFormatting>
  <conditionalFormatting sqref="F56:F66">
    <cfRule type="expression" dxfId="1423" priority="9">
      <formula>F56&gt;0</formula>
    </cfRule>
    <cfRule type="expression" dxfId="1422" priority="10">
      <formula>F56&lt;0</formula>
    </cfRule>
  </conditionalFormatting>
  <conditionalFormatting sqref="H56:H66">
    <cfRule type="expression" dxfId="1421" priority="7">
      <formula>H56&gt;0</formula>
    </cfRule>
    <cfRule type="expression" dxfId="1420" priority="8">
      <formula>H56&lt;0</formula>
    </cfRule>
  </conditionalFormatting>
  <conditionalFormatting sqref="I56:I66">
    <cfRule type="expression" dxfId="1419" priority="5">
      <formula>I56&gt;0</formula>
    </cfRule>
    <cfRule type="expression" dxfId="1418" priority="6">
      <formula>I56&lt;0</formula>
    </cfRule>
  </conditionalFormatting>
  <conditionalFormatting sqref="F21">
    <cfRule type="expression" dxfId="1417" priority="3">
      <formula>F21&gt;0</formula>
    </cfRule>
    <cfRule type="expression" dxfId="1416" priority="4">
      <formula>F21&lt;0</formula>
    </cfRule>
  </conditionalFormatting>
  <conditionalFormatting sqref="H21">
    <cfRule type="expression" dxfId="1415" priority="1">
      <formula>H21&gt;0</formula>
    </cfRule>
    <cfRule type="expression" dxfId="141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7" t="s">
        <v>78</v>
      </c>
      <c r="P40" s="887"/>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13" priority="9">
      <formula>F39&gt;0</formula>
    </cfRule>
    <cfRule type="expression" dxfId="1412" priority="10">
      <formula>F39&lt;0</formula>
    </cfRule>
  </conditionalFormatting>
  <conditionalFormatting sqref="F25:F38">
    <cfRule type="expression" dxfId="1411" priority="7">
      <formula>F25&gt;0</formula>
    </cfRule>
    <cfRule type="expression" dxfId="1410" priority="8">
      <formula>F25&lt;0</formula>
    </cfRule>
  </conditionalFormatting>
  <conditionalFormatting sqref="H25:H38">
    <cfRule type="expression" dxfId="1409" priority="5">
      <formula>H25&gt;0</formula>
    </cfRule>
    <cfRule type="expression" dxfId="1408" priority="6">
      <formula>H25&lt;0</formula>
    </cfRule>
  </conditionalFormatting>
  <conditionalFormatting sqref="Q7">
    <cfRule type="expression" dxfId="1407" priority="3">
      <formula>Q7&gt;0</formula>
    </cfRule>
    <cfRule type="expression" dxfId="1406" priority="4">
      <formula>Q7&lt;0</formula>
    </cfRule>
  </conditionalFormatting>
  <conditionalFormatting sqref="Q8">
    <cfRule type="expression" dxfId="1405" priority="1">
      <formula>Q8&gt;0</formula>
    </cfRule>
    <cfRule type="expression" dxfId="140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5"/>
      <c r="H13" s="4"/>
      <c r="I13" s="3"/>
      <c r="J13" s="3"/>
      <c r="K13" s="3"/>
      <c r="L13" s="4"/>
      <c r="M13" s="4"/>
      <c r="N13" s="4"/>
      <c r="T13" s="1"/>
    </row>
    <row r="14" spans="1:33" x14ac:dyDescent="0.25">
      <c r="B14" s="398"/>
      <c r="C14" s="4"/>
      <c r="D14" s="3"/>
      <c r="E14" s="3"/>
      <c r="F14" s="3"/>
      <c r="G14" s="895"/>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03" priority="137">
      <formula>F30&gt;0</formula>
    </cfRule>
    <cfRule type="expression" dxfId="1402" priority="138">
      <formula>F30&lt;0</formula>
    </cfRule>
  </conditionalFormatting>
  <conditionalFormatting sqref="H47:H58">
    <cfRule type="expression" dxfId="1401" priority="129">
      <formula>H47&gt;0</formula>
    </cfRule>
    <cfRule type="expression" dxfId="1400" priority="130">
      <formula>H47&lt;0</formula>
    </cfRule>
  </conditionalFormatting>
  <conditionalFormatting sqref="H59">
    <cfRule type="expression" dxfId="1399" priority="119">
      <formula>H59&gt;0</formula>
    </cfRule>
    <cfRule type="expression" dxfId="1398" priority="120">
      <formula>H59&lt;0</formula>
    </cfRule>
  </conditionalFormatting>
  <conditionalFormatting sqref="H60">
    <cfRule type="expression" dxfId="1397" priority="115">
      <formula>H60&gt;0</formula>
    </cfRule>
    <cfRule type="expression" dxfId="1396" priority="116">
      <formula>H60&lt;0</formula>
    </cfRule>
  </conditionalFormatting>
  <conditionalFormatting sqref="H61:H66">
    <cfRule type="expression" dxfId="1395" priority="111">
      <formula>H61&gt;0</formula>
    </cfRule>
    <cfRule type="expression" dxfId="1394" priority="112">
      <formula>H61&lt;0</formula>
    </cfRule>
  </conditionalFormatting>
  <conditionalFormatting sqref="Q8">
    <cfRule type="expression" dxfId="1393" priority="95">
      <formula>Q8&gt;0</formula>
    </cfRule>
    <cfRule type="expression" dxfId="1392" priority="96">
      <formula>Q8&lt;0</formula>
    </cfRule>
  </conditionalFormatting>
  <conditionalFormatting sqref="Q7">
    <cfRule type="expression" dxfId="1391" priority="97">
      <formula>Q7&gt;0</formula>
    </cfRule>
    <cfRule type="expression" dxfId="1390" priority="98">
      <formula>Q7&lt;0</formula>
    </cfRule>
  </conditionalFormatting>
  <conditionalFormatting sqref="F178 H178">
    <cfRule type="expression" dxfId="1389" priority="93">
      <formula>F178&gt;0</formula>
    </cfRule>
    <cfRule type="expression" dxfId="1388" priority="94">
      <formula>F178&lt;0</formula>
    </cfRule>
  </conditionalFormatting>
  <conditionalFormatting sqref="Q10">
    <cfRule type="expression" dxfId="1387" priority="87">
      <formula>Q10&gt;0</formula>
    </cfRule>
    <cfRule type="expression" dxfId="1386" priority="88">
      <formula>Q10&lt;0</formula>
    </cfRule>
  </conditionalFormatting>
  <conditionalFormatting sqref="Q9">
    <cfRule type="expression" dxfId="1385" priority="81">
      <formula>Q9&gt;0</formula>
    </cfRule>
    <cfRule type="expression" dxfId="1384" priority="82">
      <formula>Q9&lt;0</formula>
    </cfRule>
  </conditionalFormatting>
  <conditionalFormatting sqref="F201:F248">
    <cfRule type="expression" dxfId="1383" priority="41">
      <formula>F201&gt;0</formula>
    </cfRule>
    <cfRule type="expression" dxfId="1382" priority="42">
      <formula>F201&lt;0</formula>
    </cfRule>
  </conditionalFormatting>
  <conditionalFormatting sqref="H201:H248">
    <cfRule type="expression" dxfId="1381" priority="39">
      <formula>H201&gt;0</formula>
    </cfRule>
    <cfRule type="expression" dxfId="1380" priority="40">
      <formula>H201&lt;0</formula>
    </cfRule>
  </conditionalFormatting>
  <conditionalFormatting sqref="J208">
    <cfRule type="expression" dxfId="1379" priority="37">
      <formula>J208&gt;0</formula>
    </cfRule>
    <cfRule type="expression" dxfId="1378" priority="38">
      <formula>J208&lt;0</formula>
    </cfRule>
  </conditionalFormatting>
  <conditionalFormatting sqref="J214:J215">
    <cfRule type="expression" dxfId="1377" priority="35">
      <formula>J214&gt;0</formula>
    </cfRule>
    <cfRule type="expression" dxfId="1376" priority="36">
      <formula>J214&lt;0</formula>
    </cfRule>
  </conditionalFormatting>
  <conditionalFormatting sqref="J216">
    <cfRule type="expression" dxfId="1375" priority="33">
      <formula>J216&gt;0</formula>
    </cfRule>
    <cfRule type="expression" dxfId="1374" priority="34">
      <formula>J216&lt;0</formula>
    </cfRule>
  </conditionalFormatting>
  <conditionalFormatting sqref="J217:J219 J221:J224">
    <cfRule type="expression" dxfId="1373" priority="31">
      <formula>J217&gt;0</formula>
    </cfRule>
    <cfRule type="expression" dxfId="1372" priority="32">
      <formula>J217&lt;0</formula>
    </cfRule>
  </conditionalFormatting>
  <conditionalFormatting sqref="K208">
    <cfRule type="expression" dxfId="1371" priority="29">
      <formula>K208&gt;0</formula>
    </cfRule>
    <cfRule type="expression" dxfId="1370" priority="30">
      <formula>K208&lt;0</formula>
    </cfRule>
  </conditionalFormatting>
  <conditionalFormatting sqref="K214:K215">
    <cfRule type="expression" dxfId="1369" priority="27">
      <formula>K214&gt;0</formula>
    </cfRule>
    <cfRule type="expression" dxfId="1368" priority="28">
      <formula>K214&lt;0</formula>
    </cfRule>
  </conditionalFormatting>
  <conditionalFormatting sqref="K216">
    <cfRule type="expression" dxfId="1367" priority="25">
      <formula>K216&gt;0</formula>
    </cfRule>
    <cfRule type="expression" dxfId="1366" priority="26">
      <formula>K216&lt;0</formula>
    </cfRule>
  </conditionalFormatting>
  <conditionalFormatting sqref="K217:K224">
    <cfRule type="expression" dxfId="1365" priority="23">
      <formula>K217&gt;0</formula>
    </cfRule>
    <cfRule type="expression" dxfId="1364" priority="24">
      <formula>K217&lt;0</formula>
    </cfRule>
  </conditionalFormatting>
  <conditionalFormatting sqref="L208">
    <cfRule type="expression" dxfId="1363" priority="21">
      <formula>L208&gt;0</formula>
    </cfRule>
    <cfRule type="expression" dxfId="1362" priority="22">
      <formula>L208&lt;0</formula>
    </cfRule>
  </conditionalFormatting>
  <conditionalFormatting sqref="L214:L215">
    <cfRule type="expression" dxfId="1361" priority="19">
      <formula>L214&gt;0</formula>
    </cfRule>
    <cfRule type="expression" dxfId="1360" priority="20">
      <formula>L214&lt;0</formula>
    </cfRule>
  </conditionalFormatting>
  <conditionalFormatting sqref="L216">
    <cfRule type="expression" dxfId="1359" priority="17">
      <formula>L216&gt;0</formula>
    </cfRule>
    <cfRule type="expression" dxfId="1358" priority="18">
      <formula>L216&lt;0</formula>
    </cfRule>
  </conditionalFormatting>
  <conditionalFormatting sqref="L217:L224">
    <cfRule type="expression" dxfId="1357" priority="15">
      <formula>L217&gt;0</formula>
    </cfRule>
    <cfRule type="expression" dxfId="1356" priority="16">
      <formula>L217&lt;0</formula>
    </cfRule>
  </conditionalFormatting>
  <conditionalFormatting sqref="K225">
    <cfRule type="expression" dxfId="1355" priority="13">
      <formula>K225&gt;0</formula>
    </cfRule>
    <cfRule type="expression" dxfId="1354" priority="14">
      <formula>K225&lt;0</formula>
    </cfRule>
  </conditionalFormatting>
  <conditionalFormatting sqref="L225:L232">
    <cfRule type="expression" dxfId="1353" priority="11">
      <formula>L225&gt;0</formula>
    </cfRule>
    <cfRule type="expression" dxfId="1352" priority="12">
      <formula>L225&lt;0</formula>
    </cfRule>
  </conditionalFormatting>
  <conditionalFormatting sqref="K226">
    <cfRule type="expression" dxfId="1351" priority="9">
      <formula>K226&gt;0</formula>
    </cfRule>
    <cfRule type="expression" dxfId="1350" priority="10">
      <formula>K226&lt;0</formula>
    </cfRule>
  </conditionalFormatting>
  <conditionalFormatting sqref="K227">
    <cfRule type="expression" dxfId="1349" priority="7">
      <formula>K227&gt;0</formula>
    </cfRule>
    <cfRule type="expression" dxfId="1348" priority="8">
      <formula>K227&lt;0</formula>
    </cfRule>
  </conditionalFormatting>
  <conditionalFormatting sqref="K228:K248">
    <cfRule type="expression" dxfId="1347" priority="5">
      <formula>K228&gt;0</formula>
    </cfRule>
    <cfRule type="expression" dxfId="1346" priority="6">
      <formula>K228&lt;0</formula>
    </cfRule>
  </conditionalFormatting>
  <conditionalFormatting sqref="L233:L237">
    <cfRule type="expression" dxfId="1345" priority="3">
      <formula>L233&gt;0</formula>
    </cfRule>
    <cfRule type="expression" dxfId="1344" priority="4">
      <formula>L233&lt;0</formula>
    </cfRule>
  </conditionalFormatting>
  <conditionalFormatting sqref="L238:L243">
    <cfRule type="expression" dxfId="1343" priority="1">
      <formula>L238&gt;0</formula>
    </cfRule>
    <cfRule type="expression" dxfId="134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7" t="s">
        <v>78</v>
      </c>
      <c r="P40" s="887"/>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41" priority="11">
      <formula>F27&gt;0</formula>
    </cfRule>
    <cfRule type="expression" dxfId="1340" priority="12">
      <formula>F27&lt;0</formula>
    </cfRule>
  </conditionalFormatting>
  <conditionalFormatting sqref="H27:H29">
    <cfRule type="expression" dxfId="1339" priority="9">
      <formula>H27&gt;0</formula>
    </cfRule>
    <cfRule type="expression" dxfId="1338" priority="10">
      <formula>H27&lt;0</formula>
    </cfRule>
  </conditionalFormatting>
  <conditionalFormatting sqref="F23:F26">
    <cfRule type="expression" dxfId="1337" priority="7">
      <formula>F23&gt;0</formula>
    </cfRule>
    <cfRule type="expression" dxfId="1336" priority="8">
      <formula>F23&lt;0</formula>
    </cfRule>
  </conditionalFormatting>
  <conditionalFormatting sqref="H23:H26">
    <cfRule type="expression" dxfId="1335" priority="5">
      <formula>H23&gt;0</formula>
    </cfRule>
    <cfRule type="expression" dxfId="1334" priority="6">
      <formula>H23&lt;0</formula>
    </cfRule>
  </conditionalFormatting>
  <conditionalFormatting sqref="Q8">
    <cfRule type="expression" dxfId="1333" priority="1">
      <formula>Q8&gt;0</formula>
    </cfRule>
    <cfRule type="expression" dxfId="1332" priority="2">
      <formula>Q8&lt;0</formula>
    </cfRule>
  </conditionalFormatting>
  <conditionalFormatting sqref="Q7">
    <cfRule type="expression" dxfId="1331" priority="3">
      <formula>Q7&gt;0</formula>
    </cfRule>
    <cfRule type="expression" dxfId="133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7" t="s">
        <v>78</v>
      </c>
      <c r="P40" s="887"/>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9" priority="7">
      <formula>F21&gt;0</formula>
    </cfRule>
    <cfRule type="expression" dxfId="1328" priority="8">
      <formula>F21&lt;0</formula>
    </cfRule>
  </conditionalFormatting>
  <conditionalFormatting sqref="F22">
    <cfRule type="expression" dxfId="1327" priority="5">
      <formula>F22&gt;0</formula>
    </cfRule>
    <cfRule type="expression" dxfId="1326" priority="6">
      <formula>F22&lt;0</formula>
    </cfRule>
  </conditionalFormatting>
  <conditionalFormatting sqref="Q8">
    <cfRule type="expression" dxfId="1325" priority="1">
      <formula>Q8&gt;0</formula>
    </cfRule>
    <cfRule type="expression" dxfId="1324" priority="2">
      <formula>Q8&lt;0</formula>
    </cfRule>
  </conditionalFormatting>
  <conditionalFormatting sqref="Q7">
    <cfRule type="expression" dxfId="1323" priority="3">
      <formula>Q7&gt;0</formula>
    </cfRule>
    <cfRule type="expression" dxfId="13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7" t="s">
        <v>78</v>
      </c>
      <c r="P46" s="887"/>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21" priority="11">
      <formula>F24&gt;0</formula>
    </cfRule>
    <cfRule type="expression" dxfId="1320" priority="12">
      <formula>F24&lt;0</formula>
    </cfRule>
  </conditionalFormatting>
  <conditionalFormatting sqref="H27:H30">
    <cfRule type="expression" dxfId="1319" priority="9">
      <formula>H27&gt;0</formula>
    </cfRule>
    <cfRule type="expression" dxfId="1318" priority="10">
      <formula>H27&lt;0</formula>
    </cfRule>
  </conditionalFormatting>
  <conditionalFormatting sqref="F25">
    <cfRule type="expression" dxfId="1317" priority="7">
      <formula>F25&gt;0</formula>
    </cfRule>
    <cfRule type="expression" dxfId="1316" priority="8">
      <formula>F25&lt;0</formula>
    </cfRule>
  </conditionalFormatting>
  <conditionalFormatting sqref="H24:H26">
    <cfRule type="expression" dxfId="1315" priority="5">
      <formula>H24&gt;0</formula>
    </cfRule>
    <cfRule type="expression" dxfId="1314" priority="6">
      <formula>H24&lt;0</formula>
    </cfRule>
  </conditionalFormatting>
  <conditionalFormatting sqref="Q7">
    <cfRule type="expression" dxfId="1313" priority="3">
      <formula>Q7&gt;0</formula>
    </cfRule>
    <cfRule type="expression" dxfId="1312" priority="4">
      <formula>Q7&lt;0</formula>
    </cfRule>
  </conditionalFormatting>
  <conditionalFormatting sqref="Q8">
    <cfRule type="expression" dxfId="1311" priority="1">
      <formula>Q8&gt;0</formula>
    </cfRule>
    <cfRule type="expression" dxfId="131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7" t="s">
        <v>78</v>
      </c>
      <c r="Q39" s="887"/>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9" priority="17">
      <formula>F28&gt;0</formula>
    </cfRule>
    <cfRule type="expression" dxfId="1308" priority="18">
      <formula>F28&lt;0</formula>
    </cfRule>
  </conditionalFormatting>
  <conditionalFormatting sqref="F28 F33:F35">
    <cfRule type="expression" dxfId="1307" priority="19">
      <formula>F28&gt;0</formula>
    </cfRule>
    <cfRule type="expression" dxfId="1306" priority="20">
      <formula>F28&lt;0</formula>
    </cfRule>
  </conditionalFormatting>
  <conditionalFormatting sqref="H28 H33:H35">
    <cfRule type="expression" dxfId="1305" priority="15">
      <formula>H28&gt;0</formula>
    </cfRule>
    <cfRule type="expression" dxfId="1304" priority="16">
      <formula>H28&lt;0</formula>
    </cfRule>
  </conditionalFormatting>
  <conditionalFormatting sqref="F21:F27">
    <cfRule type="expression" dxfId="1303" priority="13">
      <formula>F21&gt;0</formula>
    </cfRule>
    <cfRule type="expression" dxfId="1302" priority="14">
      <formula>F21&lt;0</formula>
    </cfRule>
  </conditionalFormatting>
  <conditionalFormatting sqref="H21:H27">
    <cfRule type="expression" dxfId="1301" priority="11">
      <formula>H21&gt;0</formula>
    </cfRule>
    <cfRule type="expression" dxfId="1300" priority="12">
      <formula>H21&lt;0</formula>
    </cfRule>
  </conditionalFormatting>
  <conditionalFormatting sqref="Q8">
    <cfRule type="expression" dxfId="1299" priority="7">
      <formula>Q8&gt;0</formula>
    </cfRule>
    <cfRule type="expression" dxfId="1298" priority="8">
      <formula>Q8&lt;0</formula>
    </cfRule>
  </conditionalFormatting>
  <conditionalFormatting sqref="Q7">
    <cfRule type="expression" dxfId="1297" priority="9">
      <formula>Q7&gt;0</formula>
    </cfRule>
    <cfRule type="expression" dxfId="1296" priority="10">
      <formula>Q7&lt;0</formula>
    </cfRule>
  </conditionalFormatting>
  <conditionalFormatting sqref="F29:F32">
    <cfRule type="expression" dxfId="1295" priority="5">
      <formula>F29&gt;0</formula>
    </cfRule>
    <cfRule type="expression" dxfId="1294" priority="6">
      <formula>F29&lt;0</formula>
    </cfRule>
  </conditionalFormatting>
  <conditionalFormatting sqref="H29:H32">
    <cfRule type="expression" dxfId="1293" priority="3">
      <formula>H29&gt;0</formula>
    </cfRule>
    <cfRule type="expression" dxfId="1292" priority="4">
      <formula>H29&lt;0</formula>
    </cfRule>
  </conditionalFormatting>
  <conditionalFormatting sqref="M37">
    <cfRule type="expression" dxfId="1291" priority="1">
      <formula>M37&gt;0</formula>
    </cfRule>
    <cfRule type="expression" dxfId="129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9" priority="29">
      <formula>F40&gt;0</formula>
    </cfRule>
    <cfRule type="expression" dxfId="1288" priority="30">
      <formula>F40&lt;0</formula>
    </cfRule>
  </conditionalFormatting>
  <conditionalFormatting sqref="F40:F45">
    <cfRule type="expression" dxfId="1287" priority="31">
      <formula>F40&gt;0</formula>
    </cfRule>
    <cfRule type="expression" dxfId="1286" priority="32">
      <formula>F40&lt;0</formula>
    </cfRule>
  </conditionalFormatting>
  <conditionalFormatting sqref="H40:H45">
    <cfRule type="expression" dxfId="1285" priority="27">
      <formula>H40&gt;0</formula>
    </cfRule>
    <cfRule type="expression" dxfId="1284" priority="28">
      <formula>H40&lt;0</formula>
    </cfRule>
  </conditionalFormatting>
  <conditionalFormatting sqref="F23:F39">
    <cfRule type="expression" dxfId="1283" priority="13">
      <formula>F23&gt;0</formula>
    </cfRule>
    <cfRule type="expression" dxfId="1282" priority="14">
      <formula>F23&lt;0</formula>
    </cfRule>
  </conditionalFormatting>
  <conditionalFormatting sqref="H23:H39">
    <cfRule type="expression" dxfId="1281" priority="11">
      <formula>H23&gt;0</formula>
    </cfRule>
    <cfRule type="expression" dxfId="1280" priority="12">
      <formula>H23&lt;0</formula>
    </cfRule>
  </conditionalFormatting>
  <conditionalFormatting sqref="Q7">
    <cfRule type="expression" dxfId="1279" priority="9">
      <formula>Q7&gt;0</formula>
    </cfRule>
    <cfRule type="expression" dxfId="1278" priority="10">
      <formula>Q7&lt;0</formula>
    </cfRule>
  </conditionalFormatting>
  <conditionalFormatting sqref="Q8">
    <cfRule type="expression" dxfId="1277" priority="7">
      <formula>Q8&gt;0</formula>
    </cfRule>
    <cfRule type="expression" dxfId="1276" priority="8">
      <formula>Q8&lt;0</formula>
    </cfRule>
  </conditionalFormatting>
  <conditionalFormatting sqref="Q10">
    <cfRule type="expression" dxfId="1275" priority="1">
      <formula>Q10&gt;0</formula>
    </cfRule>
    <cfRule type="expression" dxfId="127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73" priority="39">
      <formula>Q12&gt;0</formula>
    </cfRule>
    <cfRule type="expression" dxfId="127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71" priority="33">
      <formula>F25&gt;0</formula>
    </cfRule>
    <cfRule type="expression" dxfId="1270" priority="34">
      <formula>F25&lt;0</formula>
    </cfRule>
  </conditionalFormatting>
  <conditionalFormatting sqref="F30">
    <cfRule type="expression" dxfId="1269" priority="31">
      <formula>F30&gt;0</formula>
    </cfRule>
    <cfRule type="expression" dxfId="1268" priority="32">
      <formula>F30&lt;0</formula>
    </cfRule>
  </conditionalFormatting>
  <conditionalFormatting sqref="F31">
    <cfRule type="expression" dxfId="1267" priority="29">
      <formula>F31&gt;0</formula>
    </cfRule>
    <cfRule type="expression" dxfId="1266" priority="30">
      <formula>F31&lt;0</formula>
    </cfRule>
  </conditionalFormatting>
  <conditionalFormatting sqref="F32:F34">
    <cfRule type="expression" dxfId="1265" priority="27">
      <formula>F32&gt;0</formula>
    </cfRule>
    <cfRule type="expression" dxfId="1264" priority="28">
      <formula>F32&lt;0</formula>
    </cfRule>
  </conditionalFormatting>
  <conditionalFormatting sqref="H25:H29">
    <cfRule type="expression" dxfId="1263" priority="25">
      <formula>H25&gt;0</formula>
    </cfRule>
    <cfRule type="expression" dxfId="1262" priority="26">
      <formula>H25&lt;0</formula>
    </cfRule>
  </conditionalFormatting>
  <conditionalFormatting sqref="H30">
    <cfRule type="expression" dxfId="1261" priority="23">
      <formula>H30&gt;0</formula>
    </cfRule>
    <cfRule type="expression" dxfId="1260" priority="24">
      <formula>H30&lt;0</formula>
    </cfRule>
  </conditionalFormatting>
  <conditionalFormatting sqref="H31">
    <cfRule type="expression" dxfId="1259" priority="21">
      <formula>H31&gt;0</formula>
    </cfRule>
    <cfRule type="expression" dxfId="1258" priority="22">
      <formula>H31&lt;0</formula>
    </cfRule>
  </conditionalFormatting>
  <conditionalFormatting sqref="H32:H34">
    <cfRule type="expression" dxfId="1257" priority="19">
      <formula>H32&gt;0</formula>
    </cfRule>
    <cfRule type="expression" dxfId="1256" priority="20">
      <formula>H32&lt;0</formula>
    </cfRule>
  </conditionalFormatting>
  <conditionalFormatting sqref="F35">
    <cfRule type="expression" dxfId="1255" priority="17">
      <formula>F35&gt;0</formula>
    </cfRule>
    <cfRule type="expression" dxfId="1254" priority="18">
      <formula>F35&lt;0</formula>
    </cfRule>
  </conditionalFormatting>
  <conditionalFormatting sqref="H35">
    <cfRule type="expression" dxfId="1253" priority="15">
      <formula>H35&gt;0</formula>
    </cfRule>
    <cfRule type="expression" dxfId="1252" priority="16">
      <formula>H35&lt;0</formula>
    </cfRule>
  </conditionalFormatting>
  <conditionalFormatting sqref="F36">
    <cfRule type="expression" dxfId="1251" priority="13">
      <formula>F36&gt;0</formula>
    </cfRule>
    <cfRule type="expression" dxfId="1250" priority="14">
      <formula>F36&lt;0</formula>
    </cfRule>
  </conditionalFormatting>
  <conditionalFormatting sqref="H36">
    <cfRule type="expression" dxfId="1249" priority="11">
      <formula>H36&gt;0</formula>
    </cfRule>
    <cfRule type="expression" dxfId="1248" priority="12">
      <formula>H36&lt;0</formula>
    </cfRule>
  </conditionalFormatting>
  <conditionalFormatting sqref="H23:H24">
    <cfRule type="expression" dxfId="1247" priority="5">
      <formula>H23&gt;0</formula>
    </cfRule>
    <cfRule type="expression" dxfId="1246" priority="6">
      <formula>H23&lt;0</formula>
    </cfRule>
  </conditionalFormatting>
  <conditionalFormatting sqref="F23:F24">
    <cfRule type="expression" dxfId="1245" priority="7">
      <formula>F23&gt;0</formula>
    </cfRule>
    <cfRule type="expression" dxfId="1244" priority="8">
      <formula>F23&lt;0</formula>
    </cfRule>
  </conditionalFormatting>
  <conditionalFormatting sqref="Q7">
    <cfRule type="expression" dxfId="1243" priority="3">
      <formula>Q7&gt;0</formula>
    </cfRule>
    <cfRule type="expression" dxfId="1242" priority="4">
      <formula>Q7&lt;0</formula>
    </cfRule>
  </conditionalFormatting>
  <conditionalFormatting sqref="Q8">
    <cfRule type="expression" dxfId="1241" priority="1">
      <formula>Q8&gt;0</formula>
    </cfRule>
    <cfRule type="expression" dxfId="124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9" priority="84">
      <formula>F7&gt;0</formula>
    </cfRule>
    <cfRule type="expression" dxfId="1238" priority="85">
      <formula>F7&lt;0</formula>
    </cfRule>
  </conditionalFormatting>
  <conditionalFormatting sqref="Q8">
    <cfRule type="expression" dxfId="1237" priority="82">
      <formula>Q8&gt;0</formula>
    </cfRule>
    <cfRule type="expression" dxfId="1236" priority="83">
      <formula>Q8&lt;0</formula>
    </cfRule>
  </conditionalFormatting>
  <conditionalFormatting sqref="F29:F36">
    <cfRule type="expression" dxfId="1235" priority="62">
      <formula>F29&gt;0</formula>
    </cfRule>
    <cfRule type="expression" dxfId="1234" priority="63">
      <formula>F29&lt;0</formula>
    </cfRule>
  </conditionalFormatting>
  <conditionalFormatting sqref="J32:J38">
    <cfRule type="expression" dxfId="1233" priority="57">
      <formula>J32&gt;0</formula>
    </cfRule>
    <cfRule type="expression" dxfId="1232" priority="58">
      <formula>J32&lt;0</formula>
    </cfRule>
  </conditionalFormatting>
  <conditionalFormatting sqref="M42">
    <cfRule type="expression" dxfId="1231" priority="55">
      <formula>M42&gt;0</formula>
    </cfRule>
    <cfRule type="expression" dxfId="1230" priority="56">
      <formula>M42&lt;0</formula>
    </cfRule>
  </conditionalFormatting>
  <conditionalFormatting sqref="F98:F134 H98:H134 H137:H142 F137:F142 F144:F153 H144:H153">
    <cfRule type="expression" dxfId="1229" priority="53">
      <formula>F98&gt;0</formula>
    </cfRule>
    <cfRule type="expression" dxfId="1228" priority="54">
      <formula>F98&lt;0</formula>
    </cfRule>
  </conditionalFormatting>
  <conditionalFormatting sqref="F90:F97">
    <cfRule type="expression" dxfId="1227" priority="51">
      <formula>F90&gt;0</formula>
    </cfRule>
    <cfRule type="expression" dxfId="1226" priority="52">
      <formula>F90&lt;0</formula>
    </cfRule>
  </conditionalFormatting>
  <conditionalFormatting sqref="H90:H97">
    <cfRule type="expression" dxfId="1225" priority="49">
      <formula>H90&gt;0</formula>
    </cfRule>
    <cfRule type="expression" dxfId="1224" priority="50">
      <formula>H90&lt;0</formula>
    </cfRule>
  </conditionalFormatting>
  <conditionalFormatting sqref="F135:F136 H135:H136">
    <cfRule type="expression" dxfId="1223" priority="47">
      <formula>F135&gt;0</formula>
    </cfRule>
    <cfRule type="expression" dxfId="1222" priority="48">
      <formula>F135&lt;0</formula>
    </cfRule>
  </conditionalFormatting>
  <conditionalFormatting sqref="H143 F143">
    <cfRule type="expression" dxfId="1221" priority="45">
      <formula>F143&gt;0</formula>
    </cfRule>
    <cfRule type="expression" dxfId="1220" priority="46">
      <formula>F143&lt;0</formula>
    </cfRule>
  </conditionalFormatting>
  <conditionalFormatting sqref="F154:F161">
    <cfRule type="expression" dxfId="1219" priority="31">
      <formula>F154&gt;0</formula>
    </cfRule>
    <cfRule type="expression" dxfId="1218" priority="32">
      <formula>F154&lt;0</formula>
    </cfRule>
  </conditionalFormatting>
  <conditionalFormatting sqref="H154:H161">
    <cfRule type="expression" dxfId="1217" priority="29">
      <formula>H154&gt;0</formula>
    </cfRule>
    <cfRule type="expression" dxfId="1216" priority="30">
      <formula>H154&lt;0</formula>
    </cfRule>
  </conditionalFormatting>
  <conditionalFormatting sqref="Q10">
    <cfRule type="expression" dxfId="1215" priority="27">
      <formula>Q10&gt;0</formula>
    </cfRule>
    <cfRule type="expression" dxfId="1214" priority="28">
      <formula>Q10&lt;0</formula>
    </cfRule>
  </conditionalFormatting>
  <conditionalFormatting sqref="F37:F38">
    <cfRule type="expression" dxfId="1213" priority="25">
      <formula>F37&gt;0</formula>
    </cfRule>
    <cfRule type="expression" dxfId="1212" priority="26">
      <formula>F37&lt;0</formula>
    </cfRule>
  </conditionalFormatting>
  <conditionalFormatting sqref="H37:H38">
    <cfRule type="expression" dxfId="1211" priority="23">
      <formula>H37&gt;0</formula>
    </cfRule>
    <cfRule type="expression" dxfId="1210" priority="24">
      <formula>H37&lt;0</formula>
    </cfRule>
  </conditionalFormatting>
  <conditionalFormatting sqref="F167">
    <cfRule type="expression" dxfId="1209" priority="21">
      <formula>F167&gt;0</formula>
    </cfRule>
    <cfRule type="expression" dxfId="1208" priority="22">
      <formula>F167&lt;0</formula>
    </cfRule>
  </conditionalFormatting>
  <conditionalFormatting sqref="F168:F179">
    <cfRule type="expression" dxfId="1207" priority="19">
      <formula>F168&gt;0</formula>
    </cfRule>
    <cfRule type="expression" dxfId="1206" priority="20">
      <formula>F168&lt;0</formula>
    </cfRule>
  </conditionalFormatting>
  <conditionalFormatting sqref="H167:H179">
    <cfRule type="expression" dxfId="1205" priority="17">
      <formula>H167&gt;0</formula>
    </cfRule>
    <cfRule type="expression" dxfId="1204" priority="18">
      <formula>H167&lt;0</formula>
    </cfRule>
  </conditionalFormatting>
  <conditionalFormatting sqref="J175:J197 J201">
    <cfRule type="expression" dxfId="1203" priority="15">
      <formula>J175&gt;0</formula>
    </cfRule>
    <cfRule type="expression" dxfId="1202" priority="16">
      <formula>J175&lt;0</formula>
    </cfRule>
  </conditionalFormatting>
  <conditionalFormatting sqref="F180:F197 F201">
    <cfRule type="expression" dxfId="1201" priority="13">
      <formula>F180&gt;0</formula>
    </cfRule>
    <cfRule type="expression" dxfId="1200" priority="14">
      <formula>F180&lt;0</formula>
    </cfRule>
  </conditionalFormatting>
  <conditionalFormatting sqref="H180:H197 H201">
    <cfRule type="expression" dxfId="1199" priority="11">
      <formula>H180&gt;0</formula>
    </cfRule>
    <cfRule type="expression" dxfId="1198" priority="12">
      <formula>H180&lt;0</formula>
    </cfRule>
  </conditionalFormatting>
  <conditionalFormatting sqref="I32:J35">
    <cfRule type="expression" dxfId="1197" priority="9">
      <formula>I32&gt;0</formula>
    </cfRule>
    <cfRule type="expression" dxfId="1196" priority="10">
      <formula>I32&lt;0</formula>
    </cfRule>
  </conditionalFormatting>
  <conditionalFormatting sqref="F198:F200">
    <cfRule type="expression" dxfId="1195" priority="7">
      <formula>F198&gt;0</formula>
    </cfRule>
    <cfRule type="expression" dxfId="1194" priority="8">
      <formula>F198&lt;0</formula>
    </cfRule>
  </conditionalFormatting>
  <conditionalFormatting sqref="H198:H200">
    <cfRule type="expression" dxfId="1193" priority="5">
      <formula>H198&gt;0</formula>
    </cfRule>
    <cfRule type="expression" dxfId="1192" priority="6">
      <formula>H198&lt;0</formula>
    </cfRule>
  </conditionalFormatting>
  <conditionalFormatting sqref="J198:J200">
    <cfRule type="expression" dxfId="1191" priority="3">
      <formula>J198&gt;0</formula>
    </cfRule>
    <cfRule type="expression" dxfId="1190" priority="4">
      <formula>J198&lt;0</formula>
    </cfRule>
  </conditionalFormatting>
  <conditionalFormatting sqref="F202:F211 H202:H211 J202:J211">
    <cfRule type="expression" dxfId="1189" priority="1">
      <formula>F202&gt;0</formula>
    </cfRule>
    <cfRule type="expression" dxfId="118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7" t="s">
        <v>78</v>
      </c>
      <c r="P40" s="887"/>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7" priority="80">
      <formula>Q7&gt;0</formula>
    </cfRule>
    <cfRule type="expression" dxfId="1186" priority="81">
      <formula>Q7&lt;0</formula>
    </cfRule>
  </conditionalFormatting>
  <conditionalFormatting sqref="Q8">
    <cfRule type="expression" dxfId="1185" priority="78">
      <formula>Q8&gt;0</formula>
    </cfRule>
    <cfRule type="expression" dxfId="1184" priority="79">
      <formula>Q8&lt;0</formula>
    </cfRule>
  </conditionalFormatting>
  <conditionalFormatting sqref="F29:F43">
    <cfRule type="expression" dxfId="1183" priority="62">
      <formula>F29&gt;0</formula>
    </cfRule>
    <cfRule type="expression" dxfId="1182" priority="63">
      <formula>F29&lt;0</formula>
    </cfRule>
  </conditionalFormatting>
  <conditionalFormatting sqref="H45 H47:H48 H50:H51 H53 H29:H43">
    <cfRule type="expression" dxfId="1181" priority="60">
      <formula>H29&gt;0</formula>
    </cfRule>
    <cfRule type="expression" dxfId="1180" priority="61">
      <formula>H29&lt;0</formula>
    </cfRule>
  </conditionalFormatting>
  <conditionalFormatting sqref="J35">
    <cfRule type="expression" dxfId="1179" priority="56">
      <formula>J35&gt;0</formula>
    </cfRule>
    <cfRule type="expression" dxfId="1178" priority="57">
      <formula>J35&lt;0</formula>
    </cfRule>
  </conditionalFormatting>
  <conditionalFormatting sqref="J36:J37">
    <cfRule type="expression" dxfId="1177" priority="54">
      <formula>J36&gt;0</formula>
    </cfRule>
    <cfRule type="expression" dxfId="1176" priority="55">
      <formula>J36&lt;0</formula>
    </cfRule>
  </conditionalFormatting>
  <conditionalFormatting sqref="J38:J45 J48 J51">
    <cfRule type="expression" dxfId="1175" priority="52">
      <formula>J38&gt;0</formula>
    </cfRule>
    <cfRule type="expression" dxfId="117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73" priority="49">
      <formula>M59&gt;0</formula>
    </cfRule>
    <cfRule type="expression" dxfId="1172" priority="50">
      <formula>M59&lt;0</formula>
    </cfRule>
  </conditionalFormatting>
  <conditionalFormatting sqref="Q10">
    <cfRule type="expression" dxfId="1171" priority="47">
      <formula>Q10&gt;0</formula>
    </cfRule>
    <cfRule type="expression" dxfId="1170" priority="48">
      <formula>Q10&lt;0</formula>
    </cfRule>
  </conditionalFormatting>
  <conditionalFormatting sqref="F84:F103">
    <cfRule type="expression" dxfId="1169" priority="45">
      <formula>F84&gt;0</formula>
    </cfRule>
    <cfRule type="expression" dxfId="1168" priority="46">
      <formula>F84&lt;0</formula>
    </cfRule>
  </conditionalFormatting>
  <conditionalFormatting sqref="H107 H84:H103">
    <cfRule type="expression" dxfId="1167" priority="43">
      <formula>H84&gt;0</formula>
    </cfRule>
    <cfRule type="expression" dxfId="1166" priority="44">
      <formula>H84&lt;0</formula>
    </cfRule>
  </conditionalFormatting>
  <conditionalFormatting sqref="J89">
    <cfRule type="expression" dxfId="1165" priority="41">
      <formula>J89&gt;0</formula>
    </cfRule>
    <cfRule type="expression" dxfId="1164" priority="42">
      <formula>J89&lt;0</formula>
    </cfRule>
  </conditionalFormatting>
  <conditionalFormatting sqref="J90:J95">
    <cfRule type="expression" dxfId="1163" priority="39">
      <formula>J90&gt;0</formula>
    </cfRule>
    <cfRule type="expression" dxfId="1162" priority="40">
      <formula>J90&lt;0</formula>
    </cfRule>
  </conditionalFormatting>
  <conditionalFormatting sqref="J96:J97">
    <cfRule type="expression" dxfId="1161" priority="37">
      <formula>J96&gt;0</formula>
    </cfRule>
    <cfRule type="expression" dxfId="1160" priority="38">
      <formula>J96&lt;0</formula>
    </cfRule>
  </conditionalFormatting>
  <conditionalFormatting sqref="J98:J104">
    <cfRule type="expression" dxfId="1159" priority="35">
      <formula>J98&gt;0</formula>
    </cfRule>
    <cfRule type="expression" dxfId="1158" priority="36">
      <formula>J98&lt;0</formula>
    </cfRule>
  </conditionalFormatting>
  <conditionalFormatting sqref="J25">
    <cfRule type="expression" dxfId="1157" priority="31">
      <formula>J25&gt;0</formula>
    </cfRule>
    <cfRule type="expression" dxfId="1156" priority="32">
      <formula>J25&lt;0</formula>
    </cfRule>
  </conditionalFormatting>
  <conditionalFormatting sqref="F105:F106">
    <cfRule type="expression" dxfId="1155" priority="29">
      <formula>F105&gt;0</formula>
    </cfRule>
    <cfRule type="expression" dxfId="1154" priority="30">
      <formula>F105&lt;0</formula>
    </cfRule>
  </conditionalFormatting>
  <conditionalFormatting sqref="H105:H106">
    <cfRule type="expression" dxfId="1153" priority="27">
      <formula>H105&gt;0</formula>
    </cfRule>
    <cfRule type="expression" dxfId="1152" priority="28">
      <formula>H105&lt;0</formula>
    </cfRule>
  </conditionalFormatting>
  <conditionalFormatting sqref="J105">
    <cfRule type="expression" dxfId="1151" priority="25">
      <formula>J105&gt;0</formula>
    </cfRule>
    <cfRule type="expression" dxfId="1150" priority="26">
      <formula>J105&lt;0</formula>
    </cfRule>
  </conditionalFormatting>
  <conditionalFormatting sqref="J106">
    <cfRule type="expression" dxfId="1149" priority="23">
      <formula>J106&gt;0</formula>
    </cfRule>
    <cfRule type="expression" dxfId="1148" priority="24">
      <formula>J106&lt;0</formula>
    </cfRule>
  </conditionalFormatting>
  <conditionalFormatting sqref="F24 F27:F28">
    <cfRule type="expression" dxfId="1147" priority="21">
      <formula>F24&gt;0</formula>
    </cfRule>
    <cfRule type="expression" dxfId="1146" priority="22">
      <formula>F24&lt;0</formula>
    </cfRule>
  </conditionalFormatting>
  <conditionalFormatting sqref="H24:H28">
    <cfRule type="expression" dxfId="1145" priority="19">
      <formula>H24&gt;0</formula>
    </cfRule>
    <cfRule type="expression" dxfId="1144" priority="20">
      <formula>H24&lt;0</formula>
    </cfRule>
  </conditionalFormatting>
  <conditionalFormatting sqref="J26:J34">
    <cfRule type="expression" dxfId="1143" priority="17">
      <formula>J26&gt;0</formula>
    </cfRule>
    <cfRule type="expression" dxfId="1142" priority="18">
      <formula>J26&lt;0</formula>
    </cfRule>
  </conditionalFormatting>
  <conditionalFormatting sqref="F113">
    <cfRule type="expression" dxfId="1141" priority="15">
      <formula>F113&gt;0</formula>
    </cfRule>
    <cfRule type="expression" dxfId="1140" priority="16">
      <formula>F113&lt;0</formula>
    </cfRule>
  </conditionalFormatting>
  <conditionalFormatting sqref="H113">
    <cfRule type="expression" dxfId="1139" priority="13">
      <formula>H113&gt;0</formula>
    </cfRule>
    <cfRule type="expression" dxfId="1138" priority="14">
      <formula>H113&lt;0</formula>
    </cfRule>
  </conditionalFormatting>
  <conditionalFormatting sqref="J109">
    <cfRule type="expression" dxfId="1137" priority="11">
      <formula>J109&gt;0</formula>
    </cfRule>
    <cfRule type="expression" dxfId="1136" priority="12">
      <formula>J109&lt;0</formula>
    </cfRule>
  </conditionalFormatting>
  <conditionalFormatting sqref="F108:F112">
    <cfRule type="expression" dxfId="1135" priority="9">
      <formula>F108&gt;0</formula>
    </cfRule>
    <cfRule type="expression" dxfId="1134" priority="10">
      <formula>F108&lt;0</formula>
    </cfRule>
  </conditionalFormatting>
  <conditionalFormatting sqref="H108:H112">
    <cfRule type="expression" dxfId="1133" priority="7">
      <formula>H108&gt;0</formula>
    </cfRule>
    <cfRule type="expression" dxfId="1132" priority="8">
      <formula>H108&lt;0</formula>
    </cfRule>
  </conditionalFormatting>
  <conditionalFormatting sqref="J110:J113">
    <cfRule type="expression" dxfId="1131" priority="5">
      <formula>J110&gt;0</formula>
    </cfRule>
    <cfRule type="expression" dxfId="1130" priority="6">
      <formula>J110&lt;0</formula>
    </cfRule>
  </conditionalFormatting>
  <conditionalFormatting sqref="F25:F26">
    <cfRule type="expression" dxfId="1129" priority="3">
      <formula>F25&gt;0</formula>
    </cfRule>
    <cfRule type="expression" dxfId="1128" priority="4">
      <formula>F25&lt;0</formula>
    </cfRule>
  </conditionalFormatting>
  <conditionalFormatting sqref="Q9">
    <cfRule type="expression" dxfId="1127" priority="1">
      <formula>Q9&gt;0</formula>
    </cfRule>
    <cfRule type="expression" dxfId="112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3"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3"/>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3"/>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3"/>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3"/>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4"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4"/>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4"/>
      <c r="B32" s="360">
        <v>43378</v>
      </c>
      <c r="C32" s="7">
        <v>100</v>
      </c>
      <c r="D32" s="43">
        <v>19.39</v>
      </c>
      <c r="E32" s="43">
        <v>0</v>
      </c>
      <c r="F32" s="43">
        <f t="shared" si="2"/>
        <v>1939</v>
      </c>
      <c r="O32" s="78">
        <v>0.97</v>
      </c>
      <c r="P32" s="78">
        <f t="shared" si="3"/>
        <v>17.382400000000001</v>
      </c>
    </row>
    <row r="33" spans="1:21" x14ac:dyDescent="0.25">
      <c r="A33" s="894"/>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25" priority="109">
      <formula>F50&gt;0</formula>
    </cfRule>
    <cfRule type="expression" dxfId="1124" priority="110">
      <formula>F50&lt;0</formula>
    </cfRule>
  </conditionalFormatting>
  <conditionalFormatting sqref="H50:H52">
    <cfRule type="expression" dxfId="1123" priority="107">
      <formula>H50&gt;0</formula>
    </cfRule>
    <cfRule type="expression" dxfId="1122" priority="108">
      <formula>H50&lt;0</formula>
    </cfRule>
  </conditionalFormatting>
  <conditionalFormatting sqref="H53">
    <cfRule type="expression" dxfId="1121" priority="105">
      <formula>H53&gt;0</formula>
    </cfRule>
    <cfRule type="expression" dxfId="1120" priority="106">
      <formula>H53&lt;0</formula>
    </cfRule>
  </conditionalFormatting>
  <conditionalFormatting sqref="H54">
    <cfRule type="expression" dxfId="1119" priority="103">
      <formula>H54&gt;0</formula>
    </cfRule>
    <cfRule type="expression" dxfId="1118" priority="104">
      <formula>H54&lt;0</formula>
    </cfRule>
  </conditionalFormatting>
  <conditionalFormatting sqref="F46:F49">
    <cfRule type="expression" dxfId="1117" priority="99">
      <formula>F46&gt;0</formula>
    </cfRule>
    <cfRule type="expression" dxfId="1116" priority="100">
      <formula>F46&lt;0</formula>
    </cfRule>
  </conditionalFormatting>
  <conditionalFormatting sqref="H46:H49">
    <cfRule type="expression" dxfId="1115" priority="97">
      <formula>H46&gt;0</formula>
    </cfRule>
    <cfRule type="expression" dxfId="1114" priority="98">
      <formula>H46&lt;0</formula>
    </cfRule>
  </conditionalFormatting>
  <conditionalFormatting sqref="F55:F56">
    <cfRule type="expression" dxfId="1113" priority="93">
      <formula>F55&gt;0</formula>
    </cfRule>
    <cfRule type="expression" dxfId="1112" priority="94">
      <formula>F55&lt;0</formula>
    </cfRule>
  </conditionalFormatting>
  <conditionalFormatting sqref="I50:L52">
    <cfRule type="expression" dxfId="1111" priority="91">
      <formula>I50&gt;0</formula>
    </cfRule>
    <cfRule type="expression" dxfId="1110" priority="92">
      <formula>I50&lt;0</formula>
    </cfRule>
  </conditionalFormatting>
  <conditionalFormatting sqref="I59:I64 I56:L57">
    <cfRule type="expression" dxfId="1109" priority="85">
      <formula>I56&gt;0</formula>
    </cfRule>
    <cfRule type="expression" dxfId="1108" priority="86">
      <formula>I56&lt;0</formula>
    </cfRule>
  </conditionalFormatting>
  <conditionalFormatting sqref="I46:L49">
    <cfRule type="expression" dxfId="1107" priority="83">
      <formula>I46&gt;0</formula>
    </cfRule>
    <cfRule type="expression" dxfId="1106" priority="84">
      <formula>I46&lt;0</formula>
    </cfRule>
  </conditionalFormatting>
  <conditionalFormatting sqref="F57:F68">
    <cfRule type="expression" dxfId="1105" priority="81">
      <formula>F57&gt;0</formula>
    </cfRule>
    <cfRule type="expression" dxfId="1104" priority="82">
      <formula>F57&lt;0</formula>
    </cfRule>
  </conditionalFormatting>
  <conditionalFormatting sqref="Q8">
    <cfRule type="expression" dxfId="1103" priority="77">
      <formula>Q8&gt;0</formula>
    </cfRule>
    <cfRule type="expression" dxfId="1102" priority="78">
      <formula>Q8&lt;0</formula>
    </cfRule>
  </conditionalFormatting>
  <conditionalFormatting sqref="Q7">
    <cfRule type="expression" dxfId="1101" priority="79">
      <formula>Q7&gt;0</formula>
    </cfRule>
    <cfRule type="expression" dxfId="1100" priority="80">
      <formula>Q7&lt;0</formula>
    </cfRule>
  </conditionalFormatting>
  <conditionalFormatting sqref="F161:F165">
    <cfRule type="expression" dxfId="1099" priority="75">
      <formula>F161&gt;0</formula>
    </cfRule>
    <cfRule type="expression" dxfId="1098" priority="76">
      <formula>F161&lt;0</formula>
    </cfRule>
  </conditionalFormatting>
  <conditionalFormatting sqref="H161:H163">
    <cfRule type="expression" dxfId="1097" priority="73">
      <formula>H161&gt;0</formula>
    </cfRule>
    <cfRule type="expression" dxfId="1096" priority="74">
      <formula>H161&lt;0</formula>
    </cfRule>
  </conditionalFormatting>
  <conditionalFormatting sqref="H164">
    <cfRule type="expression" dxfId="1095" priority="71">
      <formula>H164&gt;0</formula>
    </cfRule>
    <cfRule type="expression" dxfId="1094" priority="72">
      <formula>H164&lt;0</formula>
    </cfRule>
  </conditionalFormatting>
  <conditionalFormatting sqref="H165">
    <cfRule type="expression" dxfId="1093" priority="69">
      <formula>H165&gt;0</formula>
    </cfRule>
    <cfRule type="expression" dxfId="1092" priority="70">
      <formula>H165&lt;0</formula>
    </cfRule>
  </conditionalFormatting>
  <conditionalFormatting sqref="H166:H175">
    <cfRule type="expression" dxfId="1091" priority="67">
      <formula>H166&gt;0</formula>
    </cfRule>
    <cfRule type="expression" dxfId="1090" priority="68">
      <formula>H166&lt;0</formula>
    </cfRule>
  </conditionalFormatting>
  <conditionalFormatting sqref="F157:F160">
    <cfRule type="expression" dxfId="1089" priority="65">
      <formula>F157&gt;0</formula>
    </cfRule>
    <cfRule type="expression" dxfId="1088" priority="66">
      <formula>F157&lt;0</formula>
    </cfRule>
  </conditionalFormatting>
  <conditionalFormatting sqref="H157:H160">
    <cfRule type="expression" dxfId="1087" priority="63">
      <formula>H157&gt;0</formula>
    </cfRule>
    <cfRule type="expression" dxfId="1086" priority="64">
      <formula>H157&lt;0</formula>
    </cfRule>
  </conditionalFormatting>
  <conditionalFormatting sqref="F166:F167">
    <cfRule type="expression" dxfId="1085" priority="61">
      <formula>F166&gt;0</formula>
    </cfRule>
    <cfRule type="expression" dxfId="1084" priority="62">
      <formula>F166&lt;0</formula>
    </cfRule>
  </conditionalFormatting>
  <conditionalFormatting sqref="I161:I163">
    <cfRule type="expression" dxfId="1083" priority="59">
      <formula>I161&gt;0</formula>
    </cfRule>
    <cfRule type="expression" dxfId="1082" priority="60">
      <formula>I161&lt;0</formula>
    </cfRule>
  </conditionalFormatting>
  <conditionalFormatting sqref="I164">
    <cfRule type="expression" dxfId="1081" priority="57">
      <formula>I164&gt;0</formula>
    </cfRule>
    <cfRule type="expression" dxfId="1080" priority="58">
      <formula>I164&lt;0</formula>
    </cfRule>
  </conditionalFormatting>
  <conditionalFormatting sqref="I165">
    <cfRule type="expression" dxfId="1079" priority="55">
      <formula>I165&gt;0</formula>
    </cfRule>
    <cfRule type="expression" dxfId="1078" priority="56">
      <formula>I165&lt;0</formula>
    </cfRule>
  </conditionalFormatting>
  <conditionalFormatting sqref="I166:I175">
    <cfRule type="expression" dxfId="1077" priority="53">
      <formula>I166&gt;0</formula>
    </cfRule>
    <cfRule type="expression" dxfId="1076" priority="54">
      <formula>I166&lt;0</formula>
    </cfRule>
  </conditionalFormatting>
  <conditionalFormatting sqref="I157:I160">
    <cfRule type="expression" dxfId="1075" priority="51">
      <formula>I157&gt;0</formula>
    </cfRule>
    <cfRule type="expression" dxfId="1074" priority="52">
      <formula>I157&lt;0</formula>
    </cfRule>
  </conditionalFormatting>
  <conditionalFormatting sqref="F168">
    <cfRule type="expression" dxfId="1073" priority="49">
      <formula>F168&gt;0</formula>
    </cfRule>
    <cfRule type="expression" dxfId="1072" priority="50">
      <formula>F168&lt;0</formula>
    </cfRule>
  </conditionalFormatting>
  <conditionalFormatting sqref="F71:F73 H72:H73 H71:L71">
    <cfRule type="expression" dxfId="1071" priority="47">
      <formula>F71&gt;0</formula>
    </cfRule>
    <cfRule type="expression" dxfId="1070" priority="48">
      <formula>F71&lt;0</formula>
    </cfRule>
  </conditionalFormatting>
  <conditionalFormatting sqref="R4">
    <cfRule type="expression" dxfId="1069" priority="45">
      <formula>R4&gt;0</formula>
    </cfRule>
    <cfRule type="expression" dxfId="1068" priority="46">
      <formula>R4&lt;0</formula>
    </cfRule>
  </conditionalFormatting>
  <conditionalFormatting sqref="F77:F80 H77:K78 H79:J80">
    <cfRule type="expression" dxfId="1067" priority="43">
      <formula>F77&gt;0</formula>
    </cfRule>
    <cfRule type="expression" dxfId="1066" priority="44">
      <formula>F77&lt;0</formula>
    </cfRule>
  </conditionalFormatting>
  <conditionalFormatting sqref="H85:H89 F84:F89 H84:J84 J85:J89">
    <cfRule type="expression" dxfId="1065" priority="39">
      <formula>F84&gt;0</formula>
    </cfRule>
    <cfRule type="expression" dxfId="1064" priority="40">
      <formula>F84&lt;0</formula>
    </cfRule>
  </conditionalFormatting>
  <conditionalFormatting sqref="I97:J97">
    <cfRule type="expression" dxfId="1063" priority="37">
      <formula>I97&gt;0</formula>
    </cfRule>
    <cfRule type="expression" dxfId="1062" priority="38">
      <formula>I97&lt;0</formula>
    </cfRule>
  </conditionalFormatting>
  <conditionalFormatting sqref="H93:J94 J96:K96 J95 K79:K95 F93:F97 H95:H97 K97">
    <cfRule type="expression" dxfId="1061" priority="35">
      <formula>F79&gt;0</formula>
    </cfRule>
    <cfRule type="expression" dxfId="1060" priority="36">
      <formula>F79&lt;0</formula>
    </cfRule>
  </conditionalFormatting>
  <conditionalFormatting sqref="H91:J92 F90:F92 H90 J90">
    <cfRule type="expression" dxfId="1059" priority="33">
      <formula>F90&gt;0</formula>
    </cfRule>
    <cfRule type="expression" dxfId="1058" priority="34">
      <formula>F90&lt;0</formula>
    </cfRule>
  </conditionalFormatting>
  <conditionalFormatting sqref="H98:K102 F98:F102">
    <cfRule type="expression" dxfId="1057" priority="29">
      <formula>F98&gt;0</formula>
    </cfRule>
    <cfRule type="expression" dxfId="1056" priority="30">
      <formula>F98&lt;0</formula>
    </cfRule>
  </conditionalFormatting>
  <conditionalFormatting sqref="H111:K111 F111">
    <cfRule type="expression" dxfId="1055" priority="27">
      <formula>F111&gt;0</formula>
    </cfRule>
    <cfRule type="expression" dxfId="1054" priority="28">
      <formula>F111&lt;0</formula>
    </cfRule>
  </conditionalFormatting>
  <conditionalFormatting sqref="H106:K110 F106:F110">
    <cfRule type="expression" dxfId="1053" priority="25">
      <formula>F106&gt;0</formula>
    </cfRule>
    <cfRule type="expression" dxfId="1052" priority="26">
      <formula>F106&lt;0</formula>
    </cfRule>
  </conditionalFormatting>
  <conditionalFormatting sqref="H105:K105 F103:F105 H103:H104 J103:K104">
    <cfRule type="expression" dxfId="1051" priority="23">
      <formula>F103&gt;0</formula>
    </cfRule>
    <cfRule type="expression" dxfId="1050" priority="24">
      <formula>F103&lt;0</formula>
    </cfRule>
  </conditionalFormatting>
  <conditionalFormatting sqref="H112:K114 F112:F114">
    <cfRule type="expression" dxfId="1049" priority="21">
      <formula>F112&gt;0</formula>
    </cfRule>
    <cfRule type="expression" dxfId="1048" priority="22">
      <formula>F112&lt;0</formula>
    </cfRule>
  </conditionalFormatting>
  <conditionalFormatting sqref="H115:K117 F115:F117">
    <cfRule type="expression" dxfId="1047" priority="19">
      <formula>F115&gt;0</formula>
    </cfRule>
    <cfRule type="expression" dxfId="1046" priority="20">
      <formula>F115&lt;0</formula>
    </cfRule>
  </conditionalFormatting>
  <conditionalFormatting sqref="Q10">
    <cfRule type="expression" dxfId="1045" priority="17">
      <formula>Q10&gt;0</formula>
    </cfRule>
    <cfRule type="expression" dxfId="1044" priority="18">
      <formula>Q10&lt;0</formula>
    </cfRule>
  </conditionalFormatting>
  <conditionalFormatting sqref="H119:K120 F119:F121 H121:I121 K121">
    <cfRule type="expression" dxfId="1043" priority="15">
      <formula>F119&gt;0</formula>
    </cfRule>
    <cfRule type="expression" dxfId="1042" priority="16">
      <formula>F119&lt;0</formula>
    </cfRule>
  </conditionalFormatting>
  <conditionalFormatting sqref="F122 H122:K122 J121">
    <cfRule type="expression" dxfId="1041" priority="13">
      <formula>F121&gt;0</formula>
    </cfRule>
    <cfRule type="expression" dxfId="1040" priority="14">
      <formula>F121&lt;0</formula>
    </cfRule>
  </conditionalFormatting>
  <conditionalFormatting sqref="F124:F126 H124:K126">
    <cfRule type="expression" dxfId="1039" priority="9">
      <formula>F124&gt;0</formula>
    </cfRule>
    <cfRule type="expression" dxfId="1038" priority="10">
      <formula>F124&lt;0</formula>
    </cfRule>
  </conditionalFormatting>
  <conditionalFormatting sqref="F128:F130 H128:K130">
    <cfRule type="expression" dxfId="1037" priority="7">
      <formula>F128&gt;0</formula>
    </cfRule>
    <cfRule type="expression" dxfId="1036" priority="8">
      <formula>F128&lt;0</formula>
    </cfRule>
  </conditionalFormatting>
  <conditionalFormatting sqref="F134:F135 H134:K135">
    <cfRule type="expression" dxfId="1035" priority="5">
      <formula>F134&gt;0</formula>
    </cfRule>
    <cfRule type="expression" dxfId="1034" priority="6">
      <formula>F134&lt;0</formula>
    </cfRule>
  </conditionalFormatting>
  <conditionalFormatting sqref="F132:F133 H132:K133">
    <cfRule type="expression" dxfId="1033" priority="3">
      <formula>F132&gt;0</formula>
    </cfRule>
    <cfRule type="expression" dxfId="1032" priority="4">
      <formula>F132&lt;0</formula>
    </cfRule>
  </conditionalFormatting>
  <conditionalFormatting sqref="F131 H131:K131">
    <cfRule type="expression" dxfId="1031" priority="1">
      <formula>F131&gt;0</formula>
    </cfRule>
    <cfRule type="expression" dxfId="103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790</v>
      </c>
      <c r="AJ2">
        <f>$Q$2*$Q$4</f>
        <v>4802</v>
      </c>
      <c r="AK2">
        <f ca="1">AJ2*EXP(-$X$2 * AI2/365.25)</f>
        <v>49648.431029629028</v>
      </c>
      <c r="AM2" s="2">
        <f>Q10</f>
        <v>0</v>
      </c>
      <c r="AO2">
        <f ca="1" xml:space="preserve"> (SUM(AB:AB) - SUM(AE:AE) - SUM(AH:AH) - SUM(AK:AK))/SUM(AB:AB)</f>
        <v>-2.2270234839812066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790</v>
      </c>
      <c r="AJ3">
        <f t="shared" ref="AJ3:AJ17" si="11">$Q$2*$Q$4</f>
        <v>4802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24.01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790</v>
      </c>
      <c r="AJ4">
        <f t="shared" si="11"/>
        <v>4802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4802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790</v>
      </c>
      <c r="AJ5">
        <f t="shared" si="11"/>
        <v>4802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790</v>
      </c>
      <c r="AJ6">
        <f t="shared" si="11"/>
        <v>4802</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-873.06000000000495</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790</v>
      </c>
      <c r="AJ7">
        <f t="shared" si="11"/>
        <v>4802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-873.06000000000495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790</v>
      </c>
      <c r="AJ8">
        <f t="shared" si="11"/>
        <v>4802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-0.15384154528762764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790</v>
      </c>
      <c r="AJ9">
        <f t="shared" si="11"/>
        <v>4802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790</v>
      </c>
      <c r="AJ10">
        <f t="shared" si="11"/>
        <v>4802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4.3315285297792584E-2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790</v>
      </c>
      <c r="AJ11">
        <f t="shared" si="11"/>
        <v>4802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790</v>
      </c>
      <c r="AJ12">
        <f t="shared" si="11"/>
        <v>4802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14.123529411764707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790</v>
      </c>
      <c r="AJ13">
        <f t="shared" si="11"/>
        <v>4802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790</v>
      </c>
      <c r="AJ14">
        <f t="shared" si="11"/>
        <v>4802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790</v>
      </c>
      <c r="AJ15">
        <f t="shared" si="11"/>
        <v>4802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790</v>
      </c>
      <c r="AJ16">
        <f t="shared" si="11"/>
        <v>4802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790</v>
      </c>
      <c r="AJ17">
        <f t="shared" si="11"/>
        <v>4802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7" t="s">
        <v>78</v>
      </c>
      <c r="P18" s="887"/>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26.411000000000005</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26.170900000000003</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25.930800000000005</v>
      </c>
      <c r="W21" s="131"/>
    </row>
    <row r="22" spans="1:39" x14ac:dyDescent="0.25">
      <c r="B22" s="360">
        <v>43657</v>
      </c>
      <c r="C22" s="7">
        <v>100</v>
      </c>
      <c r="D22" s="43">
        <v>21.35</v>
      </c>
      <c r="E22" s="43">
        <v>0</v>
      </c>
      <c r="F22" s="43">
        <f t="shared" si="12"/>
        <v>2135</v>
      </c>
      <c r="H22" s="67"/>
      <c r="O22" s="78">
        <v>1.07</v>
      </c>
      <c r="P22" s="78">
        <f t="shared" si="13"/>
        <v>25.690700000000003</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25.450600000000001</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25.210500000000003</v>
      </c>
      <c r="T24" s="694"/>
      <c r="W24" s="131"/>
    </row>
    <row r="25" spans="1:39" x14ac:dyDescent="0.25">
      <c r="B25" s="69">
        <v>43850</v>
      </c>
      <c r="C25" s="7">
        <v>100</v>
      </c>
      <c r="D25" s="43">
        <v>23.15</v>
      </c>
      <c r="E25" s="43">
        <v>0</v>
      </c>
      <c r="F25" s="43">
        <f t="shared" si="12"/>
        <v>2315</v>
      </c>
      <c r="O25" s="78">
        <v>1.04</v>
      </c>
      <c r="P25" s="78">
        <f t="shared" si="13"/>
        <v>24.970400000000001</v>
      </c>
      <c r="T25" s="679">
        <v>43318</v>
      </c>
      <c r="U25" t="s">
        <v>1112</v>
      </c>
      <c r="W25" s="131"/>
    </row>
    <row r="26" spans="1:39" x14ac:dyDescent="0.25">
      <c r="C26" s="4"/>
      <c r="D26" s="3"/>
      <c r="E26" s="3"/>
      <c r="F26" s="3"/>
      <c r="H26" s="67"/>
      <c r="O26" s="78">
        <v>1.03</v>
      </c>
      <c r="P26" s="78">
        <f t="shared" si="13"/>
        <v>24.730300000000003</v>
      </c>
      <c r="T26" s="694"/>
      <c r="W26" s="131"/>
    </row>
    <row r="27" spans="1:39" x14ac:dyDescent="0.25">
      <c r="C27" s="4"/>
      <c r="D27" s="3"/>
      <c r="E27" s="3"/>
      <c r="F27" s="3"/>
      <c r="O27" s="78">
        <v>1.02</v>
      </c>
      <c r="P27" s="78">
        <f t="shared" si="13"/>
        <v>24.490200000000002</v>
      </c>
      <c r="T27" s="1">
        <v>43342</v>
      </c>
      <c r="U27" t="s">
        <v>1210</v>
      </c>
      <c r="W27" s="131"/>
    </row>
    <row r="28" spans="1:39" x14ac:dyDescent="0.25">
      <c r="C28" s="4"/>
      <c r="D28" s="3"/>
      <c r="E28" s="3"/>
      <c r="F28" s="3"/>
      <c r="H28" s="67"/>
      <c r="O28" s="78">
        <v>1.01</v>
      </c>
      <c r="P28" s="78">
        <f t="shared" si="13"/>
        <v>24.250100000000003</v>
      </c>
      <c r="U28" s="396" t="s">
        <v>1211</v>
      </c>
      <c r="W28" s="131"/>
    </row>
    <row r="29" spans="1:39" x14ac:dyDescent="0.25">
      <c r="O29" s="78">
        <v>1</v>
      </c>
      <c r="P29" s="78">
        <f t="shared" si="13"/>
        <v>24.01</v>
      </c>
      <c r="U29" t="s">
        <v>1212</v>
      </c>
      <c r="W29" s="131"/>
    </row>
    <row r="30" spans="1:39" x14ac:dyDescent="0.25">
      <c r="C30" s="4"/>
      <c r="D30" s="3"/>
      <c r="E30" s="3"/>
      <c r="F30" s="3"/>
      <c r="H30" s="67"/>
      <c r="O30" s="78">
        <v>0.99</v>
      </c>
      <c r="P30" s="78">
        <f t="shared" si="13"/>
        <v>23.7699</v>
      </c>
      <c r="W30" s="131"/>
    </row>
    <row r="31" spans="1:39" x14ac:dyDescent="0.25">
      <c r="O31" s="78">
        <v>0.98</v>
      </c>
      <c r="P31" s="78">
        <f t="shared" si="13"/>
        <v>23.529800000000002</v>
      </c>
      <c r="T31" s="1">
        <v>43432</v>
      </c>
      <c r="U31" t="s">
        <v>1272</v>
      </c>
      <c r="W31" s="131"/>
    </row>
    <row r="32" spans="1:39" x14ac:dyDescent="0.25">
      <c r="C32" s="4"/>
      <c r="D32" s="3"/>
      <c r="E32" s="3"/>
      <c r="F32" s="3"/>
      <c r="H32" s="67"/>
      <c r="O32" s="78">
        <v>0.97</v>
      </c>
      <c r="P32" s="78">
        <f t="shared" si="13"/>
        <v>23.2897</v>
      </c>
      <c r="U32" t="s">
        <v>1270</v>
      </c>
      <c r="W32" s="131"/>
    </row>
    <row r="33" spans="1:23" x14ac:dyDescent="0.25">
      <c r="O33" s="78">
        <v>0.96</v>
      </c>
      <c r="P33" s="78">
        <f t="shared" si="13"/>
        <v>23.049600000000002</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22.8095</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22.569400000000002</v>
      </c>
      <c r="T35" s="1">
        <v>43440</v>
      </c>
      <c r="U35" t="s">
        <v>82</v>
      </c>
      <c r="W35" s="131"/>
    </row>
    <row r="36" spans="1:23" x14ac:dyDescent="0.25">
      <c r="O36" s="78">
        <v>0.93</v>
      </c>
      <c r="P36" s="78">
        <f t="shared" si="13"/>
        <v>22.329300000000003</v>
      </c>
      <c r="W36" s="131"/>
    </row>
    <row r="37" spans="1:23" x14ac:dyDescent="0.25">
      <c r="O37" s="78">
        <v>0.92</v>
      </c>
      <c r="P37" s="78">
        <f t="shared" si="13"/>
        <v>22.089200000000002</v>
      </c>
      <c r="W37" s="131"/>
    </row>
    <row r="38" spans="1:23" x14ac:dyDescent="0.25">
      <c r="O38" s="78">
        <v>0.91</v>
      </c>
      <c r="P38" s="78">
        <f t="shared" si="13"/>
        <v>21.849100000000004</v>
      </c>
      <c r="W38" s="131"/>
    </row>
    <row r="39" spans="1:23" x14ac:dyDescent="0.25">
      <c r="O39" s="78">
        <v>0.9</v>
      </c>
      <c r="P39" s="78">
        <f t="shared" si="13"/>
        <v>21.609000000000002</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29" priority="49">
      <formula>F41&gt;0</formula>
    </cfRule>
    <cfRule type="expression" dxfId="1028" priority="50">
      <formula>F41&lt;0</formula>
    </cfRule>
  </conditionalFormatting>
  <conditionalFormatting sqref="Q7">
    <cfRule type="expression" dxfId="1027" priority="47">
      <formula>Q7&gt;0</formula>
    </cfRule>
    <cfRule type="expression" dxfId="1026" priority="48">
      <formula>Q7&lt;0</formula>
    </cfRule>
  </conditionalFormatting>
  <conditionalFormatting sqref="Q8">
    <cfRule type="expression" dxfId="1025" priority="45">
      <formula>Q8&gt;0</formula>
    </cfRule>
    <cfRule type="expression" dxfId="1024" priority="46">
      <formula>Q8&lt;0</formula>
    </cfRule>
  </conditionalFormatting>
  <conditionalFormatting sqref="F140:F161">
    <cfRule type="expression" dxfId="1023" priority="39">
      <formula>F140&gt;0</formula>
    </cfRule>
    <cfRule type="expression" dxfId="1022" priority="40">
      <formula>F140&lt;0</formula>
    </cfRule>
  </conditionalFormatting>
  <conditionalFormatting sqref="H140:H161">
    <cfRule type="expression" dxfId="1021" priority="37">
      <formula>H140&gt;0</formula>
    </cfRule>
    <cfRule type="expression" dxfId="1020" priority="38">
      <formula>H140&lt;0</formula>
    </cfRule>
  </conditionalFormatting>
  <conditionalFormatting sqref="Q10">
    <cfRule type="expression" dxfId="1019" priority="35">
      <formula>Q10&gt;0</formula>
    </cfRule>
    <cfRule type="expression" dxfId="1018" priority="36">
      <formula>Q10&lt;0</formula>
    </cfRule>
  </conditionalFormatting>
  <conditionalFormatting sqref="J41:J54">
    <cfRule type="expression" dxfId="1017" priority="33">
      <formula>J41&gt;0</formula>
    </cfRule>
    <cfRule type="expression" dxfId="1016" priority="34">
      <formula>J41&lt;0</formula>
    </cfRule>
  </conditionalFormatting>
  <conditionalFormatting sqref="K41:K54">
    <cfRule type="expression" dxfId="1015" priority="31">
      <formula>K41&gt;0</formula>
    </cfRule>
    <cfRule type="expression" dxfId="1014" priority="32">
      <formula>K41&lt;0</formula>
    </cfRule>
  </conditionalFormatting>
  <conditionalFormatting sqref="L41:L54">
    <cfRule type="expression" dxfId="1013" priority="29">
      <formula>L41&gt;0</formula>
    </cfRule>
    <cfRule type="expression" dxfId="1012" priority="30">
      <formula>L41&lt;0</formula>
    </cfRule>
  </conditionalFormatting>
  <conditionalFormatting sqref="H76:H82 F76:F82">
    <cfRule type="expression" dxfId="1011" priority="27">
      <formula>F76&gt;0</formula>
    </cfRule>
    <cfRule type="expression" dxfId="1010" priority="28">
      <formula>F76&lt;0</formula>
    </cfRule>
  </conditionalFormatting>
  <conditionalFormatting sqref="H83:H86 F83:F86">
    <cfRule type="expression" dxfId="1009" priority="25">
      <formula>F83&gt;0</formula>
    </cfRule>
    <cfRule type="expression" dxfId="1008" priority="26">
      <formula>F83&lt;0</formula>
    </cfRule>
  </conditionalFormatting>
  <conditionalFormatting sqref="F93:F95 H93:H95">
    <cfRule type="expression" dxfId="1007" priority="23">
      <formula>F93&gt;0</formula>
    </cfRule>
    <cfRule type="expression" dxfId="1006" priority="24">
      <formula>F93&lt;0</formula>
    </cfRule>
  </conditionalFormatting>
  <conditionalFormatting sqref="F92 H92">
    <cfRule type="expression" dxfId="1005" priority="21">
      <formula>F92&gt;0</formula>
    </cfRule>
    <cfRule type="expression" dxfId="1004" priority="22">
      <formula>F92&lt;0</formula>
    </cfRule>
  </conditionalFormatting>
  <conditionalFormatting sqref="F89:F91 H89:H91">
    <cfRule type="expression" dxfId="1003" priority="19">
      <formula>F89&gt;0</formula>
    </cfRule>
    <cfRule type="expression" dxfId="1002" priority="20">
      <formula>F89&lt;0</formula>
    </cfRule>
  </conditionalFormatting>
  <conditionalFormatting sqref="F97:F99 H97:H99">
    <cfRule type="expression" dxfId="1001" priority="15">
      <formula>F97&gt;0</formula>
    </cfRule>
    <cfRule type="expression" dxfId="1000" priority="16">
      <formula>F97&lt;0</formula>
    </cfRule>
  </conditionalFormatting>
  <conditionalFormatting sqref="F96 H96">
    <cfRule type="expression" dxfId="999" priority="13">
      <formula>F96&gt;0</formula>
    </cfRule>
    <cfRule type="expression" dxfId="998" priority="14">
      <formula>F96&lt;0</formula>
    </cfRule>
  </conditionalFormatting>
  <conditionalFormatting sqref="F105:F107 H105:H107">
    <cfRule type="expression" dxfId="997" priority="11">
      <formula>F105&gt;0</formula>
    </cfRule>
    <cfRule type="expression" dxfId="996" priority="12">
      <formula>F105&lt;0</formula>
    </cfRule>
  </conditionalFormatting>
  <conditionalFormatting sqref="F103:F104 H103:H104">
    <cfRule type="expression" dxfId="995" priority="9">
      <formula>F103&gt;0</formula>
    </cfRule>
    <cfRule type="expression" dxfId="994" priority="10">
      <formula>F103&lt;0</formula>
    </cfRule>
  </conditionalFormatting>
  <conditionalFormatting sqref="F100:F102 H100:H102">
    <cfRule type="expression" dxfId="993" priority="7">
      <formula>F100&gt;0</formula>
    </cfRule>
    <cfRule type="expression" dxfId="992" priority="8">
      <formula>F100&lt;0</formula>
    </cfRule>
  </conditionalFormatting>
  <conditionalFormatting sqref="F112:F113 H112:H113">
    <cfRule type="expression" dxfId="991" priority="5">
      <formula>F112&gt;0</formula>
    </cfRule>
    <cfRule type="expression" dxfId="990" priority="6">
      <formula>F112&lt;0</formula>
    </cfRule>
  </conditionalFormatting>
  <conditionalFormatting sqref="F110:F111 H110:H111">
    <cfRule type="expression" dxfId="989" priority="3">
      <formula>F110&gt;0</formula>
    </cfRule>
    <cfRule type="expression" dxfId="988" priority="4">
      <formula>F110&lt;0</formula>
    </cfRule>
  </conditionalFormatting>
  <conditionalFormatting sqref="F108:F109 H108:H109">
    <cfRule type="expression" dxfId="987" priority="1">
      <formula>F108&gt;0</formula>
    </cfRule>
    <cfRule type="expression" dxfId="986"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85" priority="33">
      <formula>F54&gt;0</formula>
    </cfRule>
    <cfRule type="expression" dxfId="984" priority="34">
      <formula>F54&lt;0</formula>
    </cfRule>
  </conditionalFormatting>
  <conditionalFormatting sqref="Q7">
    <cfRule type="expression" dxfId="983" priority="31">
      <formula>Q7&gt;0</formula>
    </cfRule>
    <cfRule type="expression" dxfId="982" priority="32">
      <formula>Q7&lt;0</formula>
    </cfRule>
  </conditionalFormatting>
  <conditionalFormatting sqref="Q8">
    <cfRule type="expression" dxfId="981" priority="29">
      <formula>Q8&gt;0</formula>
    </cfRule>
    <cfRule type="expression" dxfId="980" priority="30">
      <formula>Q8&lt;0</formula>
    </cfRule>
  </conditionalFormatting>
  <conditionalFormatting sqref="F31:F53">
    <cfRule type="expression" dxfId="979" priority="27">
      <formula>F31&gt;0</formula>
    </cfRule>
    <cfRule type="expression" dxfId="978" priority="28">
      <formula>F31&lt;0</formula>
    </cfRule>
  </conditionalFormatting>
  <conditionalFormatting sqref="H31:H53">
    <cfRule type="expression" dxfId="977" priority="25">
      <formula>H31&gt;0</formula>
    </cfRule>
    <cfRule type="expression" dxfId="976" priority="26">
      <formula>H31&lt;0</formula>
    </cfRule>
  </conditionalFormatting>
  <conditionalFormatting sqref="Q10">
    <cfRule type="expression" dxfId="975" priority="23">
      <formula>Q10&gt;0</formula>
    </cfRule>
    <cfRule type="expression" dxfId="974" priority="24">
      <formula>Q10&lt;0</formula>
    </cfRule>
  </conditionalFormatting>
  <conditionalFormatting sqref="J25:J38">
    <cfRule type="expression" dxfId="973" priority="21">
      <formula>J25&gt;0</formula>
    </cfRule>
    <cfRule type="expression" dxfId="972" priority="22">
      <formula>J25&lt;0</formula>
    </cfRule>
  </conditionalFormatting>
  <conditionalFormatting sqref="L25:L38">
    <cfRule type="expression" dxfId="971" priority="17">
      <formula>L25&gt;0</formula>
    </cfRule>
    <cfRule type="expression" dxfId="970" priority="18">
      <formula>L25&lt;0</formula>
    </cfRule>
  </conditionalFormatting>
  <conditionalFormatting sqref="F89:F110">
    <cfRule type="expression" dxfId="969" priority="15">
      <formula>F89&gt;0</formula>
    </cfRule>
    <cfRule type="expression" dxfId="968" priority="16">
      <formula>F89&lt;0</formula>
    </cfRule>
  </conditionalFormatting>
  <conditionalFormatting sqref="H89:H110">
    <cfRule type="expression" dxfId="967" priority="13">
      <formula>H89&gt;0</formula>
    </cfRule>
    <cfRule type="expression" dxfId="966" priority="14">
      <formula>H89&lt;0</formula>
    </cfRule>
  </conditionalFormatting>
  <conditionalFormatting sqref="J89:J102">
    <cfRule type="expression" dxfId="965" priority="11">
      <formula>J89&gt;0</formula>
    </cfRule>
    <cfRule type="expression" dxfId="964" priority="12">
      <formula>J89&lt;0</formula>
    </cfRule>
  </conditionalFormatting>
  <conditionalFormatting sqref="K89:K102">
    <cfRule type="expression" dxfId="963" priority="9">
      <formula>K89&gt;0</formula>
    </cfRule>
    <cfRule type="expression" dxfId="962" priority="10">
      <formula>K89&lt;0</formula>
    </cfRule>
  </conditionalFormatting>
  <conditionalFormatting sqref="L89:L102">
    <cfRule type="expression" dxfId="961" priority="7">
      <formula>L89&gt;0</formula>
    </cfRule>
    <cfRule type="expression" dxfId="960" priority="8">
      <formula>L89&lt;0</formula>
    </cfRule>
  </conditionalFormatting>
  <conditionalFormatting sqref="F25:F30">
    <cfRule type="expression" dxfId="959" priority="5">
      <formula>F25&gt;0</formula>
    </cfRule>
    <cfRule type="expression" dxfId="958" priority="6">
      <formula>F25&lt;0</formula>
    </cfRule>
  </conditionalFormatting>
  <conditionalFormatting sqref="H25:H30">
    <cfRule type="expression" dxfId="957" priority="3">
      <formula>H25&gt;0</formula>
    </cfRule>
    <cfRule type="expression" dxfId="956" priority="4">
      <formula>H25&lt;0</formula>
    </cfRule>
  </conditionalFormatting>
  <conditionalFormatting sqref="J45">
    <cfRule type="expression" dxfId="955" priority="1">
      <formula>J45&gt;0</formula>
    </cfRule>
    <cfRule type="expression" dxfId="95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21"/>
  <sheetViews>
    <sheetView workbookViewId="0">
      <pane ySplit="1" topLeftCell="A35" activePane="bottomLeft" state="frozen"/>
      <selection activeCell="M34" sqref="M34"/>
      <selection pane="bottomLeft" activeCell="P62" sqref="P62"/>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8" si="0">C2*D2+E2</f>
        <v>4152.75</v>
      </c>
      <c r="G2" s="397">
        <v>43181</v>
      </c>
      <c r="H2" s="7">
        <v>25</v>
      </c>
      <c r="I2" s="43">
        <v>165.09</v>
      </c>
      <c r="J2" s="43">
        <v>0.22</v>
      </c>
      <c r="K2" s="43">
        <f t="shared" ref="K2:K14" si="1">H2*I2-J2</f>
        <v>4127.03</v>
      </c>
      <c r="L2" s="69">
        <v>43312</v>
      </c>
      <c r="M2" s="43">
        <v>15.13</v>
      </c>
      <c r="O2" s="11" t="s">
        <v>57</v>
      </c>
      <c r="Q2">
        <f>C23-H23</f>
        <v>10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(F23-K23-M23)/Q2)</f>
        <v>70.116000000000966</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205.58</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2055.8000000000002</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701.16000000000963</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1354.6399999999894</v>
      </c>
      <c r="R7" s="29">
        <v>43920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K23+M23-F23+Q2*Q4</f>
        <v>1354.6399999999894</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1.9319984026470005</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M77</f>
        <v>0</v>
      </c>
    </row>
    <row r="11" spans="1:21" x14ac:dyDescent="0.25">
      <c r="A11" s="893"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6.2262866037552291E-3</v>
      </c>
      <c r="R11">
        <v>0.32</v>
      </c>
    </row>
    <row r="12" spans="1:21" x14ac:dyDescent="0.25">
      <c r="A12" s="893"/>
      <c r="B12" s="397">
        <v>43383</v>
      </c>
      <c r="C12" s="7">
        <v>10</v>
      </c>
      <c r="D12" s="43">
        <v>173.28</v>
      </c>
      <c r="E12" s="43">
        <v>0</v>
      </c>
      <c r="F12" s="43">
        <f t="shared" si="0"/>
        <v>1732.8</v>
      </c>
      <c r="G12" s="397">
        <v>43430</v>
      </c>
      <c r="H12" s="77">
        <v>20</v>
      </c>
      <c r="I12" s="43">
        <v>162.84</v>
      </c>
      <c r="J12" s="43">
        <v>0.04</v>
      </c>
      <c r="K12" s="43">
        <f t="shared" si="1"/>
        <v>3256.76</v>
      </c>
    </row>
    <row r="13" spans="1:21" x14ac:dyDescent="0.25">
      <c r="A13" s="893"/>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3"/>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884">
        <v>43888</v>
      </c>
      <c r="C18" s="4">
        <v>10</v>
      </c>
      <c r="D18" s="2">
        <v>207.41</v>
      </c>
      <c r="E18" s="2">
        <v>-0.05</v>
      </c>
      <c r="F18" s="2">
        <f t="shared" si="0"/>
        <v>2074.0499999999997</v>
      </c>
      <c r="G18" s="29"/>
      <c r="H18" s="67"/>
    </row>
    <row r="19" spans="1:17" x14ac:dyDescent="0.25">
      <c r="B19" s="29"/>
      <c r="G19" s="29"/>
      <c r="H19" s="67"/>
    </row>
    <row r="20" spans="1:17" x14ac:dyDescent="0.25">
      <c r="B20" s="29"/>
      <c r="G20" s="29"/>
    </row>
    <row r="21" spans="1:17" x14ac:dyDescent="0.25">
      <c r="B21" s="29"/>
      <c r="G21" s="29"/>
      <c r="H21" s="67"/>
    </row>
    <row r="22" spans="1:17" ht="20.25" thickBot="1" x14ac:dyDescent="0.35">
      <c r="B22" s="29"/>
      <c r="G22" s="29"/>
      <c r="O22" s="703" t="s">
        <v>78</v>
      </c>
      <c r="P22" s="703"/>
    </row>
    <row r="23" spans="1:17" ht="15.75" thickTop="1" x14ac:dyDescent="0.25">
      <c r="A23" s="31" t="s">
        <v>81</v>
      </c>
      <c r="B23" s="14"/>
      <c r="C23" s="14">
        <f>SUM(C2:C18)</f>
        <v>310</v>
      </c>
      <c r="D23" s="18"/>
      <c r="E23" s="18"/>
      <c r="F23" s="18">
        <f>SUM(F2:F18)</f>
        <v>51931.950000000004</v>
      </c>
      <c r="G23" s="14"/>
      <c r="H23" s="68">
        <f>SUM(H2:H14)</f>
        <v>300</v>
      </c>
      <c r="I23" s="18"/>
      <c r="J23" s="18"/>
      <c r="K23" s="18">
        <f>SUM(K2:K14)</f>
        <v>51182.009999999995</v>
      </c>
      <c r="L23" s="14"/>
      <c r="M23" s="18">
        <f>SUM(M2:M10)</f>
        <v>48.78</v>
      </c>
      <c r="O23" s="78">
        <v>1.1000000000000001</v>
      </c>
      <c r="P23" s="78">
        <f>O23*$Q$4</f>
        <v>226.13800000000003</v>
      </c>
      <c r="Q23" s="2"/>
    </row>
    <row r="24" spans="1:17" ht="15.75" thickBot="1" x14ac:dyDescent="0.3">
      <c r="A24" s="273" t="s">
        <v>189</v>
      </c>
      <c r="B24" s="274"/>
      <c r="C24" s="275">
        <f>SumByColor($A$24,C2:C22)</f>
        <v>300</v>
      </c>
      <c r="D24" s="275"/>
      <c r="E24" s="275"/>
      <c r="F24" s="276">
        <f>SumByColor($A$24,F2:F22)</f>
        <v>49858</v>
      </c>
      <c r="G24" s="275"/>
      <c r="H24" s="275">
        <f>SumByColor($A$24,H2:H22)</f>
        <v>300</v>
      </c>
      <c r="I24" s="275"/>
      <c r="J24" s="275"/>
      <c r="K24" s="276">
        <f>SumByColor($A$24,K2:K22)</f>
        <v>51183</v>
      </c>
      <c r="L24" s="275"/>
      <c r="M24" s="276">
        <f>SumByColor($A$24,M2:M22)</f>
        <v>49</v>
      </c>
      <c r="O24" s="78">
        <v>1.0900000000000001</v>
      </c>
      <c r="P24" s="78">
        <f t="shared" ref="P24:P43" si="2">O24*$Q$4</f>
        <v>224.08220000000003</v>
      </c>
      <c r="Q24" s="2"/>
    </row>
    <row r="25" spans="1:17" x14ac:dyDescent="0.25">
      <c r="O25" s="78">
        <v>1.08</v>
      </c>
      <c r="P25" s="78">
        <f t="shared" si="2"/>
        <v>222.02640000000002</v>
      </c>
      <c r="Q25" s="2"/>
    </row>
    <row r="26" spans="1:17" x14ac:dyDescent="0.25">
      <c r="O26" s="78">
        <v>1.07</v>
      </c>
      <c r="P26" s="78">
        <f t="shared" si="2"/>
        <v>219.97060000000002</v>
      </c>
      <c r="Q26" s="2"/>
    </row>
    <row r="27" spans="1:17" x14ac:dyDescent="0.25">
      <c r="O27" s="78">
        <v>1.06</v>
      </c>
      <c r="P27" s="78">
        <f t="shared" si="2"/>
        <v>217.91480000000001</v>
      </c>
      <c r="Q27" s="2"/>
    </row>
    <row r="28" spans="1:17" x14ac:dyDescent="0.25">
      <c r="O28" s="78">
        <v>1.05</v>
      </c>
      <c r="P28" s="78">
        <f t="shared" si="2"/>
        <v>215.85900000000001</v>
      </c>
      <c r="Q28" s="2"/>
    </row>
    <row r="29" spans="1:17" x14ac:dyDescent="0.25">
      <c r="B29" s="159" t="s">
        <v>113</v>
      </c>
      <c r="C29" s="159" t="s">
        <v>143</v>
      </c>
      <c r="D29" s="160" t="s">
        <v>142</v>
      </c>
      <c r="E29" s="162" t="s">
        <v>144</v>
      </c>
      <c r="F29" s="162" t="s">
        <v>65</v>
      </c>
      <c r="G29" s="173" t="s">
        <v>148</v>
      </c>
      <c r="H29" s="173" t="s">
        <v>88</v>
      </c>
      <c r="I29" s="173" t="s">
        <v>151</v>
      </c>
      <c r="J29" s="173" t="s">
        <v>147</v>
      </c>
      <c r="K29" s="173"/>
      <c r="L29" s="173"/>
      <c r="O29" s="78">
        <v>1.04</v>
      </c>
      <c r="P29" s="78">
        <f t="shared" si="2"/>
        <v>213.80320000000003</v>
      </c>
      <c r="Q29" s="2"/>
    </row>
    <row r="30" spans="1:17" x14ac:dyDescent="0.25">
      <c r="B30" s="161">
        <v>43178</v>
      </c>
      <c r="C30" s="10">
        <v>25</v>
      </c>
      <c r="D30" s="39">
        <v>166.11</v>
      </c>
      <c r="E30" s="39">
        <v>166.3</v>
      </c>
      <c r="F30" s="39">
        <f t="shared" ref="F30:F37" si="3">C30*(E30-D30)</f>
        <v>4.7499999999999432</v>
      </c>
      <c r="G30" s="39">
        <f t="shared" ref="G30:G37" si="4">D30*C30</f>
        <v>4152.75</v>
      </c>
      <c r="H30" s="175">
        <f t="shared" ref="H30:H37" si="5">(E30-D30)/D30</f>
        <v>1.1438203600023943E-3</v>
      </c>
      <c r="I30" s="39"/>
      <c r="J30" s="39"/>
      <c r="K30" s="39"/>
      <c r="L30" s="39"/>
      <c r="O30" s="78">
        <v>1.03</v>
      </c>
      <c r="P30" s="78">
        <f t="shared" si="2"/>
        <v>211.74740000000003</v>
      </c>
      <c r="Q30" s="2"/>
    </row>
    <row r="31" spans="1:17" x14ac:dyDescent="0.25">
      <c r="B31" s="161">
        <v>43181</v>
      </c>
      <c r="C31" s="10">
        <v>50</v>
      </c>
      <c r="D31" s="39">
        <v>164.79499999999999</v>
      </c>
      <c r="E31" s="39">
        <v>163.47999999999999</v>
      </c>
      <c r="F31" s="39">
        <f t="shared" si="3"/>
        <v>-65.749999999999886</v>
      </c>
      <c r="G31" s="39">
        <f t="shared" si="4"/>
        <v>8239.75</v>
      </c>
      <c r="H31" s="175">
        <f t="shared" si="5"/>
        <v>-7.9796110318880904E-3</v>
      </c>
      <c r="I31" s="39"/>
      <c r="J31" s="39"/>
      <c r="K31" s="39"/>
      <c r="L31" s="39"/>
      <c r="O31" s="78">
        <v>1.02</v>
      </c>
      <c r="P31" s="78">
        <f t="shared" si="2"/>
        <v>209.69160000000002</v>
      </c>
      <c r="Q31" s="2"/>
    </row>
    <row r="32" spans="1:17" x14ac:dyDescent="0.25">
      <c r="B32" s="161">
        <v>43181</v>
      </c>
      <c r="C32" s="10">
        <v>25</v>
      </c>
      <c r="D32" s="39">
        <v>164.50880000000001</v>
      </c>
      <c r="E32" s="39">
        <v>165.09</v>
      </c>
      <c r="F32" s="39">
        <f t="shared" si="3"/>
        <v>14.529999999999887</v>
      </c>
      <c r="G32" s="39">
        <f t="shared" si="4"/>
        <v>4112.72</v>
      </c>
      <c r="H32" s="175">
        <f t="shared" si="5"/>
        <v>3.5329417028146545E-3</v>
      </c>
      <c r="I32" s="39"/>
      <c r="J32" s="39"/>
      <c r="K32" s="39"/>
      <c r="L32" s="152"/>
      <c r="O32" s="78">
        <v>1.01</v>
      </c>
      <c r="P32" s="78">
        <f t="shared" si="2"/>
        <v>207.63580000000002</v>
      </c>
      <c r="Q32" s="2"/>
    </row>
    <row r="33" spans="1:17" x14ac:dyDescent="0.25">
      <c r="B33" s="161">
        <v>43181</v>
      </c>
      <c r="C33" s="10">
        <v>50</v>
      </c>
      <c r="D33" s="39">
        <v>163.74440000000001</v>
      </c>
      <c r="E33" s="39">
        <v>162.80000000000001</v>
      </c>
      <c r="F33" s="39">
        <f t="shared" si="3"/>
        <v>-47.220000000000084</v>
      </c>
      <c r="G33" s="39">
        <f t="shared" si="4"/>
        <v>8187.22</v>
      </c>
      <c r="H33" s="175">
        <f t="shared" si="5"/>
        <v>-5.7675254848410179E-3</v>
      </c>
      <c r="I33" s="39"/>
      <c r="J33" s="39"/>
      <c r="K33" s="39"/>
      <c r="L33" s="152"/>
      <c r="O33" s="78">
        <v>1</v>
      </c>
      <c r="P33" s="78">
        <f t="shared" si="2"/>
        <v>205.58</v>
      </c>
      <c r="Q33" s="2"/>
    </row>
    <row r="34" spans="1:17" x14ac:dyDescent="0.25">
      <c r="B34" s="161">
        <v>43185</v>
      </c>
      <c r="C34" s="10">
        <v>50</v>
      </c>
      <c r="D34" s="39">
        <v>163.74440000000001</v>
      </c>
      <c r="E34" s="39">
        <v>164.4</v>
      </c>
      <c r="F34" s="39">
        <f t="shared" si="3"/>
        <v>32.779999999999632</v>
      </c>
      <c r="G34" s="39">
        <f t="shared" si="4"/>
        <v>8187.22</v>
      </c>
      <c r="H34" s="175">
        <f t="shared" si="5"/>
        <v>4.0038010460204596E-3</v>
      </c>
      <c r="I34" s="39"/>
      <c r="J34" s="39"/>
      <c r="K34" s="39"/>
      <c r="L34" s="152"/>
      <c r="O34" s="78">
        <v>0.99</v>
      </c>
      <c r="P34" s="78">
        <f t="shared" si="2"/>
        <v>203.52420000000001</v>
      </c>
      <c r="Q34" s="2"/>
    </row>
    <row r="35" spans="1:17" x14ac:dyDescent="0.25">
      <c r="B35" s="161">
        <v>43186</v>
      </c>
      <c r="C35" s="10">
        <v>50</v>
      </c>
      <c r="D35" s="39">
        <v>163.74440000000001</v>
      </c>
      <c r="E35" s="39">
        <v>159.08000000000001</v>
      </c>
      <c r="F35" s="39">
        <f t="shared" si="3"/>
        <v>-233.22000000000003</v>
      </c>
      <c r="G35" s="39">
        <f t="shared" si="4"/>
        <v>8187.22</v>
      </c>
      <c r="H35" s="175">
        <f t="shared" si="5"/>
        <v>-2.8485859669094029E-2</v>
      </c>
      <c r="I35" s="39"/>
      <c r="J35" s="39"/>
      <c r="K35" s="39"/>
      <c r="L35" s="152"/>
      <c r="O35" s="78">
        <v>0.98</v>
      </c>
      <c r="P35" s="78">
        <f t="shared" si="2"/>
        <v>201.4684</v>
      </c>
      <c r="Q35" s="2"/>
    </row>
    <row r="36" spans="1:17" x14ac:dyDescent="0.25">
      <c r="B36" s="161">
        <v>43196</v>
      </c>
      <c r="C36" s="10">
        <v>75</v>
      </c>
      <c r="D36" s="39">
        <v>161.3296</v>
      </c>
      <c r="E36" s="39">
        <v>156.5</v>
      </c>
      <c r="F36" s="39">
        <f t="shared" si="3"/>
        <v>-362.21999999999991</v>
      </c>
      <c r="G36" s="39">
        <f t="shared" si="4"/>
        <v>12099.72</v>
      </c>
      <c r="H36" s="175">
        <f t="shared" si="5"/>
        <v>-2.9936229929287614E-2</v>
      </c>
      <c r="I36" s="39">
        <v>161</v>
      </c>
      <c r="J36" s="39"/>
      <c r="K36" s="39"/>
      <c r="L36" s="152"/>
      <c r="O36" s="78">
        <v>0.97</v>
      </c>
      <c r="P36" s="78">
        <f t="shared" si="2"/>
        <v>199.4126</v>
      </c>
    </row>
    <row r="37" spans="1:17" x14ac:dyDescent="0.25">
      <c r="A37">
        <v>0</v>
      </c>
      <c r="B37" s="161">
        <v>43200</v>
      </c>
      <c r="C37" s="10">
        <v>50</v>
      </c>
      <c r="D37" s="39">
        <v>161.49619999999999</v>
      </c>
      <c r="E37" s="39">
        <v>161.21</v>
      </c>
      <c r="F37" s="39">
        <f t="shared" si="3"/>
        <v>-14.309999999998979</v>
      </c>
      <c r="G37" s="39">
        <f t="shared" si="4"/>
        <v>8074.8099999999995</v>
      </c>
      <c r="H37" s="175">
        <f t="shared" si="5"/>
        <v>-1.7721779212141191E-3</v>
      </c>
      <c r="I37" s="39">
        <v>161</v>
      </c>
      <c r="J37" s="39"/>
      <c r="K37" s="39"/>
      <c r="L37" s="152"/>
      <c r="O37" s="78">
        <v>0.96</v>
      </c>
      <c r="P37" s="78">
        <f t="shared" si="2"/>
        <v>197.35679999999999</v>
      </c>
    </row>
    <row r="38" spans="1:17" x14ac:dyDescent="0.25">
      <c r="B38" s="161">
        <v>43202</v>
      </c>
      <c r="C38" s="10">
        <v>50</v>
      </c>
      <c r="D38" s="39">
        <v>161.49600000000001</v>
      </c>
      <c r="E38" s="39">
        <v>162.21</v>
      </c>
      <c r="F38" s="39">
        <f t="shared" ref="F38:F47" si="6">C38*(E38-D38)</f>
        <v>35.699999999999932</v>
      </c>
      <c r="G38" s="39">
        <f t="shared" ref="G38:G48" si="7">D38*C38</f>
        <v>8074.8</v>
      </c>
      <c r="H38" s="175">
        <f t="shared" ref="H38:H48" si="8">(E38-D38)/D38</f>
        <v>4.421162134046655E-3</v>
      </c>
      <c r="I38" s="39"/>
      <c r="J38" s="39"/>
      <c r="K38" s="39"/>
      <c r="L38" s="152"/>
      <c r="O38" s="78">
        <v>0.95</v>
      </c>
      <c r="P38" s="78">
        <f t="shared" si="2"/>
        <v>195.30100000000002</v>
      </c>
    </row>
    <row r="39" spans="1:17" x14ac:dyDescent="0.25">
      <c r="A39">
        <v>25</v>
      </c>
      <c r="B39" s="161">
        <v>43214</v>
      </c>
      <c r="C39" s="10">
        <v>65</v>
      </c>
      <c r="D39" s="39">
        <v>160.68940000000001</v>
      </c>
      <c r="E39" s="39">
        <v>158.5</v>
      </c>
      <c r="F39" s="39">
        <f t="shared" si="6"/>
        <v>-142.3110000000004</v>
      </c>
      <c r="G39" s="39">
        <f t="shared" si="7"/>
        <v>10444.811</v>
      </c>
      <c r="H39" s="175">
        <f t="shared" si="8"/>
        <v>-1.3625043095562036E-2</v>
      </c>
      <c r="I39" s="39"/>
      <c r="J39" s="39"/>
      <c r="K39" s="39"/>
      <c r="L39" s="152"/>
      <c r="O39" s="78">
        <v>0.94</v>
      </c>
      <c r="P39" s="78">
        <f t="shared" si="2"/>
        <v>193.24520000000001</v>
      </c>
    </row>
    <row r="40" spans="1:17" x14ac:dyDescent="0.25">
      <c r="A40">
        <v>0</v>
      </c>
      <c r="B40" s="161">
        <v>43216</v>
      </c>
      <c r="C40" s="10">
        <v>40</v>
      </c>
      <c r="D40" s="39">
        <v>158.5515</v>
      </c>
      <c r="E40" s="39">
        <v>161.99</v>
      </c>
      <c r="F40" s="39">
        <f t="shared" si="6"/>
        <v>137.54000000000019</v>
      </c>
      <c r="G40" s="39">
        <f t="shared" si="7"/>
        <v>6342.06</v>
      </c>
      <c r="H40" s="175">
        <f t="shared" si="8"/>
        <v>2.1686959757555146E-2</v>
      </c>
      <c r="I40" s="39"/>
      <c r="J40" s="39"/>
      <c r="K40" s="39"/>
      <c r="L40" s="152"/>
      <c r="O40" s="78">
        <v>0.93</v>
      </c>
      <c r="P40" s="78">
        <f t="shared" si="2"/>
        <v>191.18940000000003</v>
      </c>
    </row>
    <row r="41" spans="1:17" x14ac:dyDescent="0.25">
      <c r="A41">
        <v>0</v>
      </c>
      <c r="B41" s="161">
        <v>43217</v>
      </c>
      <c r="C41" s="10">
        <v>65</v>
      </c>
      <c r="D41" s="39">
        <v>159.91</v>
      </c>
      <c r="E41" s="39">
        <v>162.08000000000001</v>
      </c>
      <c r="F41" s="39">
        <f t="shared" si="6"/>
        <v>141.05000000000103</v>
      </c>
      <c r="G41" s="39">
        <f t="shared" si="7"/>
        <v>10394.15</v>
      </c>
      <c r="H41" s="175">
        <f t="shared" si="8"/>
        <v>1.3570133199925057E-2</v>
      </c>
      <c r="I41" s="39"/>
      <c r="J41" s="39"/>
      <c r="K41" s="39"/>
      <c r="L41" s="39"/>
      <c r="O41" s="78">
        <v>0.92</v>
      </c>
      <c r="P41" s="78">
        <f t="shared" si="2"/>
        <v>189.13360000000003</v>
      </c>
    </row>
    <row r="42" spans="1:17" x14ac:dyDescent="0.25">
      <c r="B42" s="161">
        <v>43236</v>
      </c>
      <c r="C42" s="10">
        <v>65</v>
      </c>
      <c r="D42" s="39">
        <v>159.91</v>
      </c>
      <c r="E42" s="39">
        <v>168.98</v>
      </c>
      <c r="F42" s="39">
        <f t="shared" si="6"/>
        <v>589.5499999999995</v>
      </c>
      <c r="G42" s="39">
        <f t="shared" si="7"/>
        <v>10394.15</v>
      </c>
      <c r="H42" s="175">
        <f t="shared" si="8"/>
        <v>5.6719404665124089E-2</v>
      </c>
      <c r="I42" s="39"/>
      <c r="J42" s="39"/>
      <c r="K42" s="39"/>
      <c r="L42" s="39"/>
      <c r="O42" s="78">
        <v>0.91</v>
      </c>
      <c r="P42" s="78">
        <f t="shared" si="2"/>
        <v>187.07780000000002</v>
      </c>
    </row>
    <row r="43" spans="1:17" x14ac:dyDescent="0.25">
      <c r="A43">
        <v>40</v>
      </c>
      <c r="B43" s="161">
        <v>43252</v>
      </c>
      <c r="C43" s="10">
        <v>40</v>
      </c>
      <c r="D43" s="39">
        <v>152.49279999999999</v>
      </c>
      <c r="E43" s="39">
        <v>172.74</v>
      </c>
      <c r="F43" s="39">
        <f t="shared" si="6"/>
        <v>809.88800000000083</v>
      </c>
      <c r="G43" s="39">
        <f t="shared" si="7"/>
        <v>6099.7119999999995</v>
      </c>
      <c r="H43" s="175">
        <f t="shared" si="8"/>
        <v>0.13277479330171668</v>
      </c>
      <c r="I43" s="39"/>
      <c r="J43" s="39"/>
      <c r="K43" s="39"/>
      <c r="L43" s="39"/>
      <c r="O43" s="78">
        <v>0.9</v>
      </c>
      <c r="P43" s="78">
        <f t="shared" si="2"/>
        <v>185.02200000000002</v>
      </c>
    </row>
    <row r="44" spans="1:17" x14ac:dyDescent="0.25">
      <c r="A44">
        <v>25</v>
      </c>
      <c r="B44" s="161">
        <v>43271</v>
      </c>
      <c r="C44" s="10">
        <v>25</v>
      </c>
      <c r="D44" s="39">
        <v>137.4716</v>
      </c>
      <c r="E44" s="39">
        <v>177.25</v>
      </c>
      <c r="F44" s="39">
        <f t="shared" si="6"/>
        <v>994.46000000000015</v>
      </c>
      <c r="G44" s="39">
        <f t="shared" si="7"/>
        <v>3436.79</v>
      </c>
      <c r="H44" s="175">
        <f t="shared" si="8"/>
        <v>0.28935721996397806</v>
      </c>
      <c r="I44" s="39"/>
      <c r="J44" s="39"/>
      <c r="K44" s="39"/>
      <c r="L44" s="39"/>
    </row>
    <row r="45" spans="1:17" x14ac:dyDescent="0.25">
      <c r="A45">
        <v>25</v>
      </c>
      <c r="B45" s="161">
        <v>43276</v>
      </c>
      <c r="C45" s="10">
        <v>40</v>
      </c>
      <c r="D45" s="39">
        <v>150.06</v>
      </c>
      <c r="E45" s="39">
        <v>171.37</v>
      </c>
      <c r="F45" s="39">
        <f t="shared" si="6"/>
        <v>852.40000000000009</v>
      </c>
      <c r="G45" s="39">
        <f t="shared" si="7"/>
        <v>6002.4</v>
      </c>
      <c r="H45" s="175">
        <f t="shared" si="8"/>
        <v>0.14200986272157806</v>
      </c>
      <c r="I45" s="39"/>
      <c r="J45" s="39"/>
      <c r="K45" s="39"/>
      <c r="L45" s="39"/>
    </row>
    <row r="46" spans="1:17" x14ac:dyDescent="0.25">
      <c r="A46">
        <v>0</v>
      </c>
      <c r="B46" s="161">
        <v>43286</v>
      </c>
      <c r="C46" s="10">
        <v>15</v>
      </c>
      <c r="D46" s="39">
        <v>112.24</v>
      </c>
      <c r="E46" s="39">
        <v>172.92</v>
      </c>
      <c r="F46" s="39">
        <f t="shared" si="6"/>
        <v>910.19999999999993</v>
      </c>
      <c r="G46" s="39">
        <f t="shared" si="7"/>
        <v>1683.6</v>
      </c>
      <c r="H46" s="175">
        <f t="shared" si="8"/>
        <v>0.54062722736992153</v>
      </c>
      <c r="I46" s="39"/>
      <c r="J46" s="39"/>
      <c r="K46" s="39"/>
      <c r="L46" s="39"/>
    </row>
    <row r="47" spans="1:17" x14ac:dyDescent="0.25">
      <c r="B47" s="161">
        <v>43312</v>
      </c>
      <c r="C47" s="10">
        <v>15</v>
      </c>
      <c r="D47" s="39">
        <v>111.2313</v>
      </c>
      <c r="E47" s="39">
        <v>176.45</v>
      </c>
      <c r="F47" s="39">
        <f t="shared" si="6"/>
        <v>978.28049999999973</v>
      </c>
      <c r="G47" s="39">
        <f t="shared" si="7"/>
        <v>1668.4695000000002</v>
      </c>
      <c r="H47" s="175">
        <f t="shared" si="8"/>
        <v>0.58633406244465347</v>
      </c>
      <c r="I47" s="39"/>
      <c r="J47" s="39"/>
      <c r="K47" s="39"/>
      <c r="L47" s="39"/>
    </row>
    <row r="48" spans="1:17" x14ac:dyDescent="0.25">
      <c r="B48" s="161">
        <v>43314</v>
      </c>
      <c r="C48" s="10">
        <v>0</v>
      </c>
      <c r="D48" s="39">
        <v>111.23</v>
      </c>
      <c r="E48" s="39">
        <v>176.45</v>
      </c>
      <c r="F48" s="39">
        <v>1022.2</v>
      </c>
      <c r="G48" s="39">
        <f t="shared" si="7"/>
        <v>0</v>
      </c>
      <c r="H48" s="175">
        <f t="shared" si="8"/>
        <v>0.58635260271509471</v>
      </c>
      <c r="I48" s="39"/>
      <c r="J48" s="39"/>
      <c r="K48" s="39"/>
      <c r="L48" s="39"/>
    </row>
    <row r="49" spans="1:12" x14ac:dyDescent="0.25">
      <c r="B49" s="161">
        <v>43327</v>
      </c>
      <c r="C49" s="10">
        <v>15</v>
      </c>
      <c r="D49" s="39">
        <v>110.133</v>
      </c>
      <c r="E49" s="39">
        <v>179.23</v>
      </c>
      <c r="F49" s="39">
        <f t="shared" ref="F49:F60" si="9">C49*(E49-D49)</f>
        <v>1036.4549999999999</v>
      </c>
      <c r="G49" s="39">
        <f t="shared" ref="G49:G60" si="10">D49*C49</f>
        <v>1651.9949999999999</v>
      </c>
      <c r="H49" s="175">
        <f t="shared" ref="H49:H60" si="11">(E49-D49)/D49</f>
        <v>0.62739596669481446</v>
      </c>
      <c r="I49" s="39"/>
      <c r="J49" s="39"/>
      <c r="K49" s="39"/>
      <c r="L49" s="39"/>
    </row>
    <row r="50" spans="1:12" x14ac:dyDescent="0.25">
      <c r="B50" s="161">
        <v>43363</v>
      </c>
      <c r="C50" s="10">
        <v>0</v>
      </c>
      <c r="D50" s="39">
        <v>110.133</v>
      </c>
      <c r="E50" s="39">
        <v>184.72</v>
      </c>
      <c r="F50" s="39">
        <f t="shared" si="9"/>
        <v>0</v>
      </c>
      <c r="G50" s="39">
        <f t="shared" si="10"/>
        <v>0</v>
      </c>
      <c r="H50" s="175">
        <f t="shared" si="11"/>
        <v>0.67724478584983616</v>
      </c>
      <c r="I50" s="39"/>
      <c r="J50" s="759">
        <v>1116.6600000000001</v>
      </c>
      <c r="K50" s="39"/>
      <c r="L50" s="39"/>
    </row>
    <row r="51" spans="1:12" x14ac:dyDescent="0.25">
      <c r="A51">
        <v>0</v>
      </c>
      <c r="B51" s="161">
        <v>43378</v>
      </c>
      <c r="C51" s="10">
        <v>15</v>
      </c>
      <c r="D51" s="39">
        <v>104.236</v>
      </c>
      <c r="E51" s="39">
        <v>180.15</v>
      </c>
      <c r="F51" s="759">
        <f t="shared" si="9"/>
        <v>1138.71</v>
      </c>
      <c r="G51" s="39">
        <f t="shared" si="10"/>
        <v>1563.54</v>
      </c>
      <c r="H51" s="175">
        <f t="shared" si="11"/>
        <v>0.72828965040868798</v>
      </c>
      <c r="I51" s="39"/>
      <c r="J51" s="759">
        <f t="shared" ref="J51:J67" si="12">F51+$Q$10</f>
        <v>1138.71</v>
      </c>
      <c r="K51" s="39"/>
      <c r="L51" s="39"/>
    </row>
    <row r="52" spans="1:12" x14ac:dyDescent="0.25">
      <c r="A52">
        <v>0</v>
      </c>
      <c r="B52" s="161">
        <v>43383</v>
      </c>
      <c r="C52" s="181">
        <v>50</v>
      </c>
      <c r="D52" s="182">
        <v>152.88679999999999</v>
      </c>
      <c r="E52" s="39">
        <v>171.73</v>
      </c>
      <c r="F52" s="98">
        <f t="shared" si="9"/>
        <v>942.15999999999985</v>
      </c>
      <c r="G52" s="39">
        <f t="shared" si="10"/>
        <v>7644.34</v>
      </c>
      <c r="H52" s="175">
        <f t="shared" si="11"/>
        <v>0.12324935834879137</v>
      </c>
      <c r="I52" s="39"/>
      <c r="J52" s="98">
        <f t="shared" si="12"/>
        <v>942.15999999999985</v>
      </c>
      <c r="K52" s="39"/>
      <c r="L52" s="39"/>
    </row>
    <row r="53" spans="1:12" x14ac:dyDescent="0.25">
      <c r="A53">
        <v>0</v>
      </c>
      <c r="B53" s="161">
        <v>43389</v>
      </c>
      <c r="C53" s="10">
        <v>35</v>
      </c>
      <c r="D53" s="39">
        <v>141.93199999999999</v>
      </c>
      <c r="E53" s="39">
        <v>177.22</v>
      </c>
      <c r="F53" s="759">
        <f t="shared" si="9"/>
        <v>1235.0800000000004</v>
      </c>
      <c r="G53" s="39">
        <f t="shared" si="10"/>
        <v>4967.62</v>
      </c>
      <c r="H53" s="175">
        <f t="shared" si="11"/>
        <v>0.24862610264070129</v>
      </c>
      <c r="I53" s="39"/>
      <c r="J53" s="759">
        <f t="shared" si="12"/>
        <v>1235.0800000000004</v>
      </c>
      <c r="K53" s="39"/>
      <c r="L53" s="39"/>
    </row>
    <row r="54" spans="1:12" x14ac:dyDescent="0.25">
      <c r="A54">
        <v>0</v>
      </c>
      <c r="B54" s="161">
        <v>43391</v>
      </c>
      <c r="C54" s="10">
        <v>50</v>
      </c>
      <c r="D54" s="39">
        <v>151.3124</v>
      </c>
      <c r="E54" s="39">
        <v>173.18</v>
      </c>
      <c r="F54" s="98">
        <f t="shared" si="9"/>
        <v>1093.3800000000006</v>
      </c>
      <c r="G54" s="39">
        <f t="shared" si="10"/>
        <v>7565.62</v>
      </c>
      <c r="H54" s="175">
        <f t="shared" si="11"/>
        <v>0.14451955028140465</v>
      </c>
      <c r="I54" s="39"/>
      <c r="J54" s="98">
        <f t="shared" si="12"/>
        <v>1093.3800000000006</v>
      </c>
      <c r="K54" s="39"/>
      <c r="L54" s="39"/>
    </row>
    <row r="55" spans="1:12" x14ac:dyDescent="0.25">
      <c r="A55">
        <v>0</v>
      </c>
      <c r="B55" s="161">
        <v>43402</v>
      </c>
      <c r="C55" s="10">
        <v>50</v>
      </c>
      <c r="D55" s="39">
        <v>151.3124</v>
      </c>
      <c r="E55" s="39">
        <v>163.22999999999999</v>
      </c>
      <c r="F55" s="98">
        <f t="shared" si="9"/>
        <v>595.87999999999965</v>
      </c>
      <c r="G55" s="39">
        <f t="shared" si="10"/>
        <v>7565.62</v>
      </c>
      <c r="H55" s="175">
        <f t="shared" si="11"/>
        <v>7.8761555563192392E-2</v>
      </c>
      <c r="I55" s="39"/>
      <c r="J55" s="98">
        <f t="shared" si="12"/>
        <v>595.87999999999965</v>
      </c>
      <c r="K55" s="39"/>
      <c r="L55" s="39"/>
    </row>
    <row r="56" spans="1:12" x14ac:dyDescent="0.25">
      <c r="A56">
        <v>0</v>
      </c>
      <c r="B56" s="161">
        <v>43411</v>
      </c>
      <c r="C56" s="10">
        <v>35</v>
      </c>
      <c r="D56" s="39">
        <v>140.94710000000001</v>
      </c>
      <c r="E56" s="39">
        <v>175.58</v>
      </c>
      <c r="F56" s="39">
        <f t="shared" si="9"/>
        <v>1212.1515000000002</v>
      </c>
      <c r="G56" s="39">
        <f t="shared" si="10"/>
        <v>4933.1485000000002</v>
      </c>
      <c r="H56" s="175">
        <f t="shared" si="11"/>
        <v>0.24571559116860159</v>
      </c>
      <c r="I56" s="39"/>
      <c r="J56" s="98">
        <f t="shared" si="12"/>
        <v>1212.1515000000002</v>
      </c>
      <c r="K56" s="39"/>
      <c r="L56" s="39"/>
    </row>
    <row r="57" spans="1:12" x14ac:dyDescent="0.25">
      <c r="A57">
        <v>20</v>
      </c>
      <c r="B57" s="161">
        <v>43416</v>
      </c>
      <c r="C57" s="10">
        <v>60</v>
      </c>
      <c r="D57" s="39">
        <v>152.16919999999999</v>
      </c>
      <c r="E57" s="39">
        <v>166.33</v>
      </c>
      <c r="F57" s="39">
        <f t="shared" si="9"/>
        <v>849.64800000000139</v>
      </c>
      <c r="G57" s="39">
        <f t="shared" si="10"/>
        <v>9130.152</v>
      </c>
      <c r="H57" s="175">
        <f t="shared" si="11"/>
        <v>9.3059567902046045E-2</v>
      </c>
      <c r="I57" s="39"/>
      <c r="J57" s="98">
        <f t="shared" si="12"/>
        <v>849.64800000000139</v>
      </c>
      <c r="K57" s="39"/>
      <c r="L57" s="39"/>
    </row>
    <row r="58" spans="1:12" x14ac:dyDescent="0.25">
      <c r="A58">
        <v>35</v>
      </c>
      <c r="B58" s="161">
        <v>43423</v>
      </c>
      <c r="C58" s="10">
        <v>80</v>
      </c>
      <c r="D58" s="39">
        <v>154.87200000000001</v>
      </c>
      <c r="E58" s="39">
        <v>162.06</v>
      </c>
      <c r="F58" s="39">
        <f t="shared" si="9"/>
        <v>575.03999999999905</v>
      </c>
      <c r="G58" s="39">
        <f t="shared" si="10"/>
        <v>12389.760000000002</v>
      </c>
      <c r="H58" s="175">
        <f t="shared" si="11"/>
        <v>4.6412521307918717E-2</v>
      </c>
      <c r="I58" s="39"/>
      <c r="J58" s="98">
        <f t="shared" si="12"/>
        <v>575.03999999999905</v>
      </c>
      <c r="K58" s="39"/>
      <c r="L58" s="39"/>
    </row>
    <row r="59" spans="1:12" x14ac:dyDescent="0.25">
      <c r="A59" s="4">
        <v>35</v>
      </c>
      <c r="B59" s="161">
        <v>43424</v>
      </c>
      <c r="C59" s="7">
        <v>100</v>
      </c>
      <c r="D59" s="43">
        <v>155.43350000000001</v>
      </c>
      <c r="E59" s="39">
        <v>159.16</v>
      </c>
      <c r="F59" s="39">
        <f t="shared" si="9"/>
        <v>372.64999999999873</v>
      </c>
      <c r="G59" s="39">
        <f t="shared" si="10"/>
        <v>15543.35</v>
      </c>
      <c r="H59" s="175">
        <f t="shared" si="11"/>
        <v>2.3974883149385347E-2</v>
      </c>
      <c r="I59" s="39">
        <v>150</v>
      </c>
      <c r="J59" s="98">
        <f t="shared" si="12"/>
        <v>372.64999999999873</v>
      </c>
      <c r="K59" s="39"/>
      <c r="L59" s="39"/>
    </row>
    <row r="60" spans="1:12" x14ac:dyDescent="0.25">
      <c r="A60" s="4">
        <v>15</v>
      </c>
      <c r="B60" s="161">
        <v>43430</v>
      </c>
      <c r="C60" s="10">
        <v>80</v>
      </c>
      <c r="D60" s="39">
        <v>153.58240000000001</v>
      </c>
      <c r="E60" s="39">
        <v>162.88999999999999</v>
      </c>
      <c r="F60" s="39">
        <f t="shared" si="9"/>
        <v>744.60799999999836</v>
      </c>
      <c r="G60" s="39">
        <f t="shared" si="10"/>
        <v>12286.592000000001</v>
      </c>
      <c r="H60" s="175">
        <f t="shared" si="11"/>
        <v>6.0603298294596118E-2</v>
      </c>
      <c r="I60" s="39"/>
      <c r="J60" s="98">
        <f t="shared" si="12"/>
        <v>744.60799999999836</v>
      </c>
      <c r="K60" s="39"/>
      <c r="L60" s="39"/>
    </row>
    <row r="61" spans="1:12" x14ac:dyDescent="0.25">
      <c r="A61" s="4">
        <v>15</v>
      </c>
      <c r="B61" s="161">
        <v>43436</v>
      </c>
      <c r="C61" s="10">
        <v>80</v>
      </c>
      <c r="D61" s="39">
        <v>153.58240000000001</v>
      </c>
      <c r="E61" s="39">
        <v>169.37</v>
      </c>
      <c r="F61" s="759">
        <f t="shared" ref="F61:F67" si="13">C61*(E61-D61)</f>
        <v>1263.0079999999998</v>
      </c>
      <c r="G61" s="39">
        <f t="shared" ref="G61:G67" si="14">D61*C61</f>
        <v>12286.592000000001</v>
      </c>
      <c r="H61" s="175">
        <f t="shared" ref="H61:H67" si="15">(E61-D61)/D61</f>
        <v>0.10279563283292875</v>
      </c>
      <c r="I61" s="39"/>
      <c r="J61" s="98">
        <f t="shared" si="12"/>
        <v>1263.0079999999998</v>
      </c>
      <c r="K61" s="39"/>
      <c r="L61" s="39"/>
    </row>
    <row r="62" spans="1:12" x14ac:dyDescent="0.25">
      <c r="A62" s="4">
        <v>15</v>
      </c>
      <c r="B62" s="161">
        <v>43442</v>
      </c>
      <c r="C62" s="10">
        <v>80</v>
      </c>
      <c r="D62" s="39">
        <v>153.58000000000001</v>
      </c>
      <c r="E62" s="39">
        <v>161.38</v>
      </c>
      <c r="F62" s="39">
        <f t="shared" si="13"/>
        <v>623.99999999999864</v>
      </c>
      <c r="G62" s="39">
        <f t="shared" si="14"/>
        <v>12286.400000000001</v>
      </c>
      <c r="H62" s="175">
        <f t="shared" si="15"/>
        <v>5.0787863002995065E-2</v>
      </c>
      <c r="I62" s="39"/>
      <c r="J62" s="98">
        <f t="shared" si="12"/>
        <v>623.99999999999864</v>
      </c>
      <c r="K62" s="39"/>
      <c r="L62" s="39"/>
    </row>
    <row r="63" spans="1:12" x14ac:dyDescent="0.25">
      <c r="A63" s="4"/>
      <c r="B63" s="161">
        <v>43465</v>
      </c>
      <c r="C63" s="10">
        <v>80</v>
      </c>
      <c r="D63" s="39">
        <v>153.16200000000001</v>
      </c>
      <c r="E63" s="39">
        <v>154.26</v>
      </c>
      <c r="F63" s="39">
        <f t="shared" si="13"/>
        <v>87.839999999998781</v>
      </c>
      <c r="G63" s="39">
        <f t="shared" si="14"/>
        <v>12252.960000000001</v>
      </c>
      <c r="H63" s="175">
        <f t="shared" si="15"/>
        <v>7.1688800094017102E-3</v>
      </c>
      <c r="I63" s="39"/>
      <c r="J63" s="98">
        <f t="shared" si="12"/>
        <v>87.839999999998781</v>
      </c>
      <c r="K63" s="39"/>
      <c r="L63" s="39"/>
    </row>
    <row r="64" spans="1:12" x14ac:dyDescent="0.25">
      <c r="A64" s="4">
        <v>60</v>
      </c>
      <c r="B64" s="161">
        <v>43482</v>
      </c>
      <c r="C64" s="10">
        <v>60</v>
      </c>
      <c r="D64" s="39">
        <v>149.63630000000001</v>
      </c>
      <c r="E64" s="39">
        <v>163.63</v>
      </c>
      <c r="F64" s="39">
        <f t="shared" si="13"/>
        <v>839.62199999999939</v>
      </c>
      <c r="G64" s="39">
        <f t="shared" si="14"/>
        <v>8978.1779999999999</v>
      </c>
      <c r="H64" s="175">
        <f t="shared" si="15"/>
        <v>9.3518083513158171E-2</v>
      </c>
      <c r="I64" s="39"/>
      <c r="J64" s="98">
        <f t="shared" si="12"/>
        <v>839.62199999999939</v>
      </c>
      <c r="K64" s="39"/>
      <c r="L64" s="39"/>
    </row>
    <row r="65" spans="1:13" x14ac:dyDescent="0.25">
      <c r="A65" s="4"/>
      <c r="B65" s="161">
        <v>43502</v>
      </c>
      <c r="C65" s="10">
        <v>60</v>
      </c>
      <c r="D65" s="39">
        <v>149.63999999999999</v>
      </c>
      <c r="E65" s="39">
        <v>170.53</v>
      </c>
      <c r="F65" s="39">
        <f t="shared" si="13"/>
        <v>1253.400000000001</v>
      </c>
      <c r="G65" s="39">
        <f t="shared" si="14"/>
        <v>8978.4</v>
      </c>
      <c r="H65" s="175">
        <f t="shared" si="15"/>
        <v>0.13960171077252082</v>
      </c>
      <c r="I65" s="39"/>
      <c r="J65" s="98">
        <f t="shared" si="12"/>
        <v>1253.400000000001</v>
      </c>
      <c r="K65" s="39"/>
      <c r="L65" s="39"/>
    </row>
    <row r="66" spans="1:13" x14ac:dyDescent="0.25">
      <c r="A66" s="4">
        <v>0</v>
      </c>
      <c r="B66" s="161">
        <v>43511</v>
      </c>
      <c r="C66" s="10">
        <v>0</v>
      </c>
      <c r="D66" s="39">
        <v>149.63999999999999</v>
      </c>
      <c r="E66" s="39">
        <v>171.94</v>
      </c>
      <c r="F66" s="39">
        <f t="shared" si="13"/>
        <v>0</v>
      </c>
      <c r="G66" s="39">
        <f t="shared" si="14"/>
        <v>0</v>
      </c>
      <c r="H66" s="175">
        <f t="shared" si="15"/>
        <v>0.14902432504677904</v>
      </c>
      <c r="I66" s="39"/>
      <c r="J66" s="759">
        <v>1372.89</v>
      </c>
      <c r="K66" s="39"/>
      <c r="L66" s="39"/>
    </row>
    <row r="67" spans="1:13" x14ac:dyDescent="0.25">
      <c r="A67" s="4"/>
      <c r="B67" s="161">
        <v>43888</v>
      </c>
      <c r="C67" s="10">
        <v>10</v>
      </c>
      <c r="D67" s="39">
        <v>70.116</v>
      </c>
      <c r="E67" s="39">
        <v>205.64</v>
      </c>
      <c r="F67" s="39">
        <f t="shared" si="13"/>
        <v>1355.24</v>
      </c>
      <c r="G67" s="39">
        <f t="shared" si="14"/>
        <v>701.16</v>
      </c>
      <c r="H67" s="175">
        <f t="shared" si="15"/>
        <v>1.9328541274459468</v>
      </c>
      <c r="I67" s="39"/>
      <c r="J67" s="98">
        <f t="shared" si="12"/>
        <v>1355.24</v>
      </c>
      <c r="K67" s="39"/>
      <c r="L67" s="39"/>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161"/>
      <c r="C74" s="10"/>
      <c r="D74" s="39"/>
      <c r="E74" s="39"/>
      <c r="F74" s="39"/>
      <c r="G74" s="39"/>
      <c r="H74" s="175"/>
      <c r="I74" s="39"/>
      <c r="J74" s="39"/>
      <c r="K74" s="39"/>
      <c r="L74" s="39"/>
    </row>
    <row r="75" spans="1:13" x14ac:dyDescent="0.25">
      <c r="A75" s="4"/>
      <c r="B75" s="161"/>
      <c r="C75" s="10"/>
      <c r="D75" s="39"/>
      <c r="E75" s="39"/>
      <c r="F75" s="39"/>
      <c r="G75" s="39"/>
      <c r="H75" s="175"/>
      <c r="I75" s="39"/>
      <c r="J75" s="39"/>
      <c r="K75" s="39"/>
      <c r="L75" s="39"/>
    </row>
    <row r="76" spans="1:13" x14ac:dyDescent="0.25">
      <c r="A76" s="4"/>
      <c r="B76" s="4"/>
      <c r="C76" s="4"/>
      <c r="D76" s="3"/>
      <c r="E76" s="3"/>
      <c r="F76" s="3"/>
      <c r="G76" s="4"/>
      <c r="H76" s="4"/>
      <c r="I76" s="3"/>
      <c r="J76" s="3"/>
      <c r="K76" s="3"/>
      <c r="L76" s="4"/>
    </row>
    <row r="77" spans="1:13" x14ac:dyDescent="0.25">
      <c r="A77" s="478"/>
      <c r="B77" s="478"/>
      <c r="C77" s="478"/>
      <c r="D77" s="479"/>
      <c r="E77" s="479"/>
      <c r="F77" s="479"/>
      <c r="G77" s="478"/>
      <c r="H77" s="478"/>
      <c r="I77" s="479"/>
      <c r="J77" s="479"/>
      <c r="K77" s="479"/>
      <c r="L77" s="478" t="s">
        <v>65</v>
      </c>
      <c r="M77" s="479">
        <f>M95+K95-F95</f>
        <v>0</v>
      </c>
    </row>
    <row r="78" spans="1:13" x14ac:dyDescent="0.25">
      <c r="A78" s="597" t="s">
        <v>1</v>
      </c>
      <c r="B78" s="597" t="s">
        <v>2</v>
      </c>
      <c r="C78" s="597" t="s">
        <v>4</v>
      </c>
      <c r="D78" s="598" t="s">
        <v>5</v>
      </c>
      <c r="E78" s="598" t="s">
        <v>94</v>
      </c>
      <c r="F78" s="598" t="s">
        <v>60</v>
      </c>
      <c r="G78" s="597" t="s">
        <v>3</v>
      </c>
      <c r="H78" s="597" t="s">
        <v>6</v>
      </c>
      <c r="I78" s="598" t="s">
        <v>7</v>
      </c>
      <c r="J78" s="598" t="s">
        <v>95</v>
      </c>
      <c r="K78" s="598" t="s">
        <v>61</v>
      </c>
      <c r="L78" s="597" t="s">
        <v>37</v>
      </c>
      <c r="M78" s="597" t="s">
        <v>38</v>
      </c>
    </row>
    <row r="79" spans="1:13" x14ac:dyDescent="0.25">
      <c r="A79" s="599" t="s">
        <v>888</v>
      </c>
      <c r="B79" s="481"/>
      <c r="C79" s="478"/>
      <c r="D79" s="479"/>
      <c r="E79" s="479"/>
      <c r="F79" s="479"/>
      <c r="G79" s="481"/>
      <c r="H79" s="478"/>
      <c r="I79" s="479"/>
      <c r="J79" s="479"/>
      <c r="K79" s="479"/>
      <c r="L79" s="481"/>
      <c r="M79" s="479"/>
    </row>
    <row r="80" spans="1:13" x14ac:dyDescent="0.25">
      <c r="A80" s="600"/>
      <c r="B80" s="481"/>
      <c r="C80" s="478"/>
      <c r="D80" s="479"/>
      <c r="E80" s="479"/>
      <c r="F80" s="479"/>
      <c r="G80" s="481"/>
      <c r="H80" s="480"/>
      <c r="I80" s="479"/>
      <c r="J80" s="479"/>
      <c r="K80" s="479"/>
      <c r="L80" s="478"/>
      <c r="M80" s="478"/>
    </row>
    <row r="81" spans="1:13" x14ac:dyDescent="0.25">
      <c r="A81" s="478"/>
      <c r="B81" s="481"/>
      <c r="C81" s="478"/>
      <c r="D81" s="479"/>
      <c r="E81" s="479"/>
      <c r="F81" s="479"/>
      <c r="G81" s="481"/>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81"/>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78"/>
      <c r="I94" s="479"/>
      <c r="J94" s="479"/>
      <c r="K94" s="479"/>
      <c r="L94" s="478"/>
      <c r="M94" s="478"/>
    </row>
    <row r="95" spans="1:13" x14ac:dyDescent="0.25">
      <c r="A95" s="601" t="s">
        <v>81</v>
      </c>
      <c r="B95" s="602"/>
      <c r="C95" s="602">
        <f>SUM(C79:C83)</f>
        <v>0</v>
      </c>
      <c r="D95" s="603"/>
      <c r="E95" s="603"/>
      <c r="F95" s="603">
        <f>SUM(F79:F83)</f>
        <v>0</v>
      </c>
      <c r="G95" s="602"/>
      <c r="H95" s="604">
        <f>SUM(H79:H82)</f>
        <v>0</v>
      </c>
      <c r="I95" s="603"/>
      <c r="J95" s="603"/>
      <c r="K95" s="603">
        <f>SUM(K79:K82)</f>
        <v>0</v>
      </c>
      <c r="L95" s="602"/>
      <c r="M95" s="603">
        <f>SUM(M79:M87)</f>
        <v>0</v>
      </c>
    </row>
    <row r="96" spans="1:13" ht="15.75" thickBot="1" x14ac:dyDescent="0.3">
      <c r="A96" s="605" t="s">
        <v>189</v>
      </c>
      <c r="B96" s="637"/>
      <c r="C96" s="606">
        <f>SumByColor($A$24,C79:C94)</f>
        <v>0</v>
      </c>
      <c r="D96" s="606"/>
      <c r="E96" s="606"/>
      <c r="F96" s="607">
        <f>SumByColor($A$24,F79:F94)</f>
        <v>0</v>
      </c>
      <c r="G96" s="606"/>
      <c r="H96" s="606">
        <f>SumByColor($A$24,H79:H94)</f>
        <v>0</v>
      </c>
      <c r="I96" s="606"/>
      <c r="J96" s="606"/>
      <c r="K96" s="607">
        <f>SumByColor($A$24,K80:K94)</f>
        <v>0</v>
      </c>
      <c r="L96" s="606"/>
      <c r="M96" s="607">
        <f>SumByColor($A$24,M79:M94)</f>
        <v>0</v>
      </c>
    </row>
    <row r="99" spans="2:12" x14ac:dyDescent="0.25">
      <c r="B99" s="159" t="s">
        <v>113</v>
      </c>
      <c r="C99" s="159" t="s">
        <v>143</v>
      </c>
      <c r="D99" s="160" t="s">
        <v>142</v>
      </c>
      <c r="E99" s="162" t="s">
        <v>144</v>
      </c>
      <c r="F99" s="162" t="s">
        <v>65</v>
      </c>
      <c r="G99" s="173" t="s">
        <v>148</v>
      </c>
      <c r="H99" s="173" t="s">
        <v>88</v>
      </c>
      <c r="I99" s="173" t="s">
        <v>151</v>
      </c>
      <c r="J99" s="173" t="s">
        <v>147</v>
      </c>
      <c r="K99" s="173" t="s">
        <v>601</v>
      </c>
      <c r="L99" s="173" t="s">
        <v>607</v>
      </c>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152"/>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sheetData>
  <mergeCells count="1">
    <mergeCell ref="A11:A14"/>
  </mergeCells>
  <conditionalFormatting sqref="O23:O43">
    <cfRule type="colorScale" priority="66">
      <colorScale>
        <cfvo type="min"/>
        <cfvo type="percentile" val="50"/>
        <cfvo type="max"/>
        <color rgb="FFF8696B"/>
        <color rgb="FFFFEB84"/>
        <color rgb="FF63BE7B"/>
      </colorScale>
    </cfRule>
  </conditionalFormatting>
  <conditionalFormatting sqref="P23:P43">
    <cfRule type="colorScale" priority="65">
      <colorScale>
        <cfvo type="min"/>
        <cfvo type="percentile" val="50"/>
        <cfvo type="max"/>
        <color rgb="FFF8696B"/>
        <color rgb="FFFFEB84"/>
        <color rgb="FF63BE7B"/>
      </colorScale>
    </cfRule>
  </conditionalFormatting>
  <conditionalFormatting sqref="F51:F65 H51:H65 H72:H75 F72:F75">
    <cfRule type="expression" dxfId="953" priority="63">
      <formula>F51&gt;0</formula>
    </cfRule>
    <cfRule type="expression" dxfId="952" priority="64">
      <formula>F51&lt;0</formula>
    </cfRule>
  </conditionalFormatting>
  <conditionalFormatting sqref="Q7">
    <cfRule type="expression" dxfId="951" priority="61">
      <formula>Q7&gt;0</formula>
    </cfRule>
    <cfRule type="expression" dxfId="950" priority="62">
      <formula>Q7&lt;0</formula>
    </cfRule>
  </conditionalFormatting>
  <conditionalFormatting sqref="Q8">
    <cfRule type="expression" dxfId="949" priority="59">
      <formula>Q8&gt;0</formula>
    </cfRule>
    <cfRule type="expression" dxfId="948" priority="60">
      <formula>Q8&lt;0</formula>
    </cfRule>
  </conditionalFormatting>
  <conditionalFormatting sqref="F36:F48">
    <cfRule type="expression" dxfId="947" priority="57">
      <formula>F36&gt;0</formula>
    </cfRule>
    <cfRule type="expression" dxfId="946" priority="58">
      <formula>F36&lt;0</formula>
    </cfRule>
  </conditionalFormatting>
  <conditionalFormatting sqref="H36:H48">
    <cfRule type="expression" dxfId="945" priority="55">
      <formula>H36&gt;0</formula>
    </cfRule>
    <cfRule type="expression" dxfId="944" priority="56">
      <formula>H36&lt;0</formula>
    </cfRule>
  </conditionalFormatting>
  <conditionalFormatting sqref="Q10">
    <cfRule type="expression" dxfId="943" priority="53">
      <formula>Q10&gt;0</formula>
    </cfRule>
    <cfRule type="expression" dxfId="942" priority="54">
      <formula>Q10&lt;0</formula>
    </cfRule>
  </conditionalFormatting>
  <conditionalFormatting sqref="J30:J43">
    <cfRule type="expression" dxfId="941" priority="51">
      <formula>J30&gt;0</formula>
    </cfRule>
    <cfRule type="expression" dxfId="940" priority="52">
      <formula>J30&lt;0</formula>
    </cfRule>
  </conditionalFormatting>
  <conditionalFormatting sqref="K30:K43">
    <cfRule type="expression" dxfId="939" priority="49">
      <formula>K30&gt;0</formula>
    </cfRule>
    <cfRule type="expression" dxfId="938" priority="50">
      <formula>K30&lt;0</formula>
    </cfRule>
  </conditionalFormatting>
  <conditionalFormatting sqref="L30:L43">
    <cfRule type="expression" dxfId="937" priority="47">
      <formula>L30&gt;0</formula>
    </cfRule>
    <cfRule type="expression" dxfId="936" priority="48">
      <formula>L30&lt;0</formula>
    </cfRule>
  </conditionalFormatting>
  <conditionalFormatting sqref="F100:F121">
    <cfRule type="expression" dxfId="935" priority="45">
      <formula>F100&gt;0</formula>
    </cfRule>
    <cfRule type="expression" dxfId="934" priority="46">
      <formula>F100&lt;0</formula>
    </cfRule>
  </conditionalFormatting>
  <conditionalFormatting sqref="H100:H121">
    <cfRule type="expression" dxfId="933" priority="43">
      <formula>H100&gt;0</formula>
    </cfRule>
    <cfRule type="expression" dxfId="932" priority="44">
      <formula>H100&lt;0</formula>
    </cfRule>
  </conditionalFormatting>
  <conditionalFormatting sqref="J100:J113">
    <cfRule type="expression" dxfId="931" priority="41">
      <formula>J100&gt;0</formula>
    </cfRule>
    <cfRule type="expression" dxfId="930" priority="42">
      <formula>J100&lt;0</formula>
    </cfRule>
  </conditionalFormatting>
  <conditionalFormatting sqref="K100:K113">
    <cfRule type="expression" dxfId="929" priority="39">
      <formula>K100&gt;0</formula>
    </cfRule>
    <cfRule type="expression" dxfId="928" priority="40">
      <formula>K100&lt;0</formula>
    </cfRule>
  </conditionalFormatting>
  <conditionalFormatting sqref="L100:L113">
    <cfRule type="expression" dxfId="927" priority="37">
      <formula>L100&gt;0</formula>
    </cfRule>
    <cfRule type="expression" dxfId="926" priority="38">
      <formula>L100&lt;0</formula>
    </cfRule>
  </conditionalFormatting>
  <conditionalFormatting sqref="F30:F33">
    <cfRule type="expression" dxfId="925" priority="35">
      <formula>F30&gt;0</formula>
    </cfRule>
    <cfRule type="expression" dxfId="924" priority="36">
      <formula>F30&lt;0</formula>
    </cfRule>
  </conditionalFormatting>
  <conditionalFormatting sqref="H30:H33">
    <cfRule type="expression" dxfId="923" priority="33">
      <formula>H30&gt;0</formula>
    </cfRule>
    <cfRule type="expression" dxfId="922" priority="34">
      <formula>H30&lt;0</formula>
    </cfRule>
  </conditionalFormatting>
  <conditionalFormatting sqref="F34:F35">
    <cfRule type="expression" dxfId="921" priority="29">
      <formula>F34&gt;0</formula>
    </cfRule>
    <cfRule type="expression" dxfId="920" priority="30">
      <formula>F34&lt;0</formula>
    </cfRule>
  </conditionalFormatting>
  <conditionalFormatting sqref="H34:H35">
    <cfRule type="expression" dxfId="919" priority="27">
      <formula>H34&gt;0</formula>
    </cfRule>
    <cfRule type="expression" dxfId="918" priority="28">
      <formula>H34&lt;0</formula>
    </cfRule>
  </conditionalFormatting>
  <conditionalFormatting sqref="J50">
    <cfRule type="expression" dxfId="917" priority="25">
      <formula>J50&gt;0</formula>
    </cfRule>
    <cfRule type="expression" dxfId="916" priority="26">
      <formula>J50&lt;0</formula>
    </cfRule>
  </conditionalFormatting>
  <conditionalFormatting sqref="F49:F50">
    <cfRule type="expression" dxfId="915" priority="23">
      <formula>F49&gt;0</formula>
    </cfRule>
    <cfRule type="expression" dxfId="914" priority="24">
      <formula>F49&lt;0</formula>
    </cfRule>
  </conditionalFormatting>
  <conditionalFormatting sqref="H49:H50">
    <cfRule type="expression" dxfId="913" priority="21">
      <formula>H49&gt;0</formula>
    </cfRule>
    <cfRule type="expression" dxfId="912" priority="22">
      <formula>H49&lt;0</formula>
    </cfRule>
  </conditionalFormatting>
  <conditionalFormatting sqref="J51:J55">
    <cfRule type="expression" dxfId="911" priority="19">
      <formula>J51&gt;0</formula>
    </cfRule>
    <cfRule type="expression" dxfId="910" priority="20">
      <formula>J51&lt;0</formula>
    </cfRule>
  </conditionalFormatting>
  <conditionalFormatting sqref="J56:J64">
    <cfRule type="expression" dxfId="909" priority="17">
      <formula>J56&gt;0</formula>
    </cfRule>
    <cfRule type="expression" dxfId="908" priority="18">
      <formula>J56&lt;0</formula>
    </cfRule>
  </conditionalFormatting>
  <conditionalFormatting sqref="J65">
    <cfRule type="expression" dxfId="907" priority="9">
      <formula>J65&gt;0</formula>
    </cfRule>
    <cfRule type="expression" dxfId="906" priority="10">
      <formula>J65&lt;0</formula>
    </cfRule>
  </conditionalFormatting>
  <conditionalFormatting sqref="H66:H67 F66:F67">
    <cfRule type="expression" dxfId="905" priority="7">
      <formula>F66&gt;0</formula>
    </cfRule>
    <cfRule type="expression" dxfId="904" priority="8">
      <formula>F66&lt;0</formula>
    </cfRule>
  </conditionalFormatting>
  <conditionalFormatting sqref="J66">
    <cfRule type="expression" dxfId="903" priority="5">
      <formula>J66&gt;0</formula>
    </cfRule>
    <cfRule type="expression" dxfId="902" priority="6">
      <formula>J66&lt;0</formula>
    </cfRule>
  </conditionalFormatting>
  <conditionalFormatting sqref="J67">
    <cfRule type="expression" dxfId="901" priority="3">
      <formula>J67&gt;0</formula>
    </cfRule>
    <cfRule type="expression" dxfId="900" priority="4">
      <formula>J67&lt;0</formula>
    </cfRule>
  </conditionalFormatting>
  <conditionalFormatting sqref="H68:H71 F68:F71">
    <cfRule type="expression" dxfId="1" priority="1">
      <formula>F68&gt;0</formula>
    </cfRule>
    <cfRule type="expression" dxfId="0" priority="2">
      <formula>F68&lt;0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7"/>
  <sheetViews>
    <sheetView workbookViewId="0">
      <pane ySplit="1" topLeftCell="A56" activePane="bottomLeft" state="frozen"/>
      <selection activeCell="A2" sqref="A2"/>
      <selection pane="bottomLeft" activeCell="O25" sqref="O25"/>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10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187.77699999999987</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297.51</v>
      </c>
      <c r="R4" s="396">
        <v>8.8000000000000005E-3</v>
      </c>
      <c r="T4" s="115"/>
      <c r="AA4" s="178"/>
      <c r="AD4" s="178"/>
    </row>
    <row r="5" spans="1:30" x14ac:dyDescent="0.25">
      <c r="B5" s="397">
        <v>43140</v>
      </c>
      <c r="C5" s="7">
        <v>5</v>
      </c>
      <c r="D5" s="43">
        <v>253.6</v>
      </c>
      <c r="E5" s="43">
        <v>0</v>
      </c>
      <c r="F5" s="43">
        <f t="shared" ref="F5:F13" si="1">C5*D5+E5</f>
        <v>1268</v>
      </c>
      <c r="G5" s="397">
        <v>43200</v>
      </c>
      <c r="H5" s="77">
        <v>10</v>
      </c>
      <c r="I5" s="43">
        <v>265.68</v>
      </c>
      <c r="J5" s="43">
        <v>0.06</v>
      </c>
      <c r="K5" s="43">
        <f t="shared" si="0"/>
        <v>2656.7400000000002</v>
      </c>
      <c r="O5" s="11" t="s">
        <v>67</v>
      </c>
      <c r="Q5" s="3">
        <f>Q4*Q2</f>
        <v>2975.1</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1877.7699999999986</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1258.160000000003</v>
      </c>
      <c r="R7" s="29">
        <v>43908</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1097.3300000000031</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0.58437934358308197</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M52</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884">
        <v>43878</v>
      </c>
      <c r="C13" s="4">
        <v>10</v>
      </c>
      <c r="D13" s="3">
        <v>297.8</v>
      </c>
      <c r="E13" s="2">
        <v>0</v>
      </c>
      <c r="F13" s="2">
        <f t="shared" si="1"/>
        <v>2978</v>
      </c>
      <c r="G13" s="29"/>
      <c r="O13" s="11" t="s">
        <v>901</v>
      </c>
      <c r="Q13" s="2">
        <f>Q4/13</f>
        <v>22.885384615384616</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7" t="s">
        <v>78</v>
      </c>
      <c r="Q17" s="887"/>
      <c r="R17" s="33"/>
      <c r="AA17" s="178"/>
      <c r="AD17" s="178"/>
    </row>
    <row r="18" spans="1:30" ht="15.75" thickTop="1" x14ac:dyDescent="0.25">
      <c r="A18" s="31" t="s">
        <v>81</v>
      </c>
      <c r="B18" s="14"/>
      <c r="C18" s="14">
        <f>SUM(C2:C13)</f>
        <v>165</v>
      </c>
      <c r="D18" s="14"/>
      <c r="E18" s="14"/>
      <c r="F18" s="18">
        <f>SUM(F2:F13)</f>
        <v>43630.05</v>
      </c>
      <c r="G18" s="18"/>
      <c r="H18" s="68">
        <f>SUM(H2:H11)</f>
        <v>155</v>
      </c>
      <c r="I18" s="18"/>
      <c r="J18" s="18"/>
      <c r="K18" s="18">
        <f>SUM(K2:K11)</f>
        <v>41606.450000000004</v>
      </c>
      <c r="L18" s="18"/>
      <c r="M18" s="18">
        <f>SUM(M2:M6)</f>
        <v>145.83000000000001</v>
      </c>
      <c r="P18" s="78">
        <v>1.1000000000000001</v>
      </c>
      <c r="Q18" s="78">
        <f>P18*$Q$4</f>
        <v>327.26100000000002</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324.28590000000003</v>
      </c>
      <c r="R19" s="78"/>
      <c r="AA19" s="178"/>
      <c r="AD19" s="178"/>
    </row>
    <row r="20" spans="1:30" x14ac:dyDescent="0.25">
      <c r="P20" s="78">
        <v>1.08</v>
      </c>
      <c r="Q20" s="78">
        <f t="shared" si="3"/>
        <v>321.31080000000003</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318.33570000000003</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315.36060000000003</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312.38549999999998</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309.41039999999998</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306.43529999999998</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303.46019999999999</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300.48509999999999</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297.51</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294.53489999999999</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291.5598</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288.5847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285.6096</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282.6345</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279.65939999999995</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276.68430000000001</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273.70920000000001</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270.73410000000001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267.75900000000001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v>43888</v>
      </c>
      <c r="C46" s="10">
        <v>10</v>
      </c>
      <c r="D46" s="39">
        <v>187.78</v>
      </c>
      <c r="E46" s="39">
        <v>297.51</v>
      </c>
      <c r="F46" s="39">
        <f>C46*(E46-D46)</f>
        <v>1097.3</v>
      </c>
      <c r="G46" s="39">
        <f>D46*C46</f>
        <v>1877.8</v>
      </c>
      <c r="H46" s="175">
        <f>(E46-D46)/D46</f>
        <v>0.58435403131323882</v>
      </c>
      <c r="I46" s="39"/>
      <c r="J46" s="39">
        <v>1258.1600000000001</v>
      </c>
      <c r="K46" s="39"/>
      <c r="O46" s="2"/>
    </row>
    <row r="47" spans="1:18" x14ac:dyDescent="0.25">
      <c r="B47" s="161"/>
      <c r="C47" s="10"/>
      <c r="D47" s="39"/>
      <c r="E47" s="39"/>
      <c r="F47" s="39"/>
      <c r="G47" s="39"/>
      <c r="H47" s="175"/>
      <c r="I47" s="39"/>
      <c r="J47" s="39"/>
      <c r="K47" s="39"/>
      <c r="O47" s="2"/>
    </row>
    <row r="48" spans="1:18" x14ac:dyDescent="0.25">
      <c r="B48" s="161"/>
      <c r="C48" s="10"/>
      <c r="D48" s="39"/>
      <c r="E48" s="39"/>
      <c r="F48" s="39"/>
      <c r="G48" s="39"/>
      <c r="H48" s="175"/>
      <c r="I48" s="39"/>
      <c r="J48" s="39"/>
      <c r="K48" s="39"/>
      <c r="O48" s="2"/>
    </row>
    <row r="49" spans="1:15" x14ac:dyDescent="0.25">
      <c r="B49" s="161"/>
      <c r="C49" s="10"/>
      <c r="D49" s="39"/>
      <c r="E49" s="39"/>
      <c r="F49" s="39"/>
      <c r="G49" s="39"/>
      <c r="H49" s="175"/>
      <c r="I49" s="39"/>
      <c r="J49" s="39"/>
      <c r="K49" s="39"/>
      <c r="O49" s="2"/>
    </row>
    <row r="50" spans="1:15" x14ac:dyDescent="0.25">
      <c r="B50" s="161"/>
      <c r="C50" s="10"/>
      <c r="D50" s="39"/>
      <c r="E50" s="39"/>
      <c r="F50" s="39"/>
      <c r="G50" s="39"/>
      <c r="H50" s="175"/>
      <c r="I50" s="39"/>
      <c r="J50" s="39"/>
      <c r="K50" s="39"/>
      <c r="O50" s="2"/>
    </row>
    <row r="51" spans="1:15" x14ac:dyDescent="0.25">
      <c r="O51" s="2"/>
    </row>
    <row r="52" spans="1:15" x14ac:dyDescent="0.25">
      <c r="L52" t="s">
        <v>201</v>
      </c>
      <c r="M52" s="2">
        <f>M70+K70-F70</f>
        <v>160.82999999999993</v>
      </c>
      <c r="O52" s="2"/>
    </row>
    <row r="53" spans="1:15" x14ac:dyDescent="0.25">
      <c r="A53" s="195" t="s">
        <v>1</v>
      </c>
      <c r="B53" s="195" t="s">
        <v>2</v>
      </c>
      <c r="C53" s="195" t="s">
        <v>4</v>
      </c>
      <c r="D53" s="196" t="s">
        <v>5</v>
      </c>
      <c r="E53" s="196" t="s">
        <v>90</v>
      </c>
      <c r="F53" s="196" t="s">
        <v>60</v>
      </c>
      <c r="G53" s="195" t="s">
        <v>3</v>
      </c>
      <c r="H53" s="195" t="s">
        <v>6</v>
      </c>
      <c r="I53" s="196" t="s">
        <v>7</v>
      </c>
      <c r="J53" s="196" t="s">
        <v>89</v>
      </c>
      <c r="K53" s="196" t="s">
        <v>61</v>
      </c>
      <c r="L53" s="195" t="s">
        <v>77</v>
      </c>
      <c r="M53" s="195" t="s">
        <v>38</v>
      </c>
      <c r="O53" s="2"/>
    </row>
    <row r="54" spans="1:15" x14ac:dyDescent="0.25">
      <c r="A54" s="197" t="s">
        <v>172</v>
      </c>
      <c r="B54" s="198">
        <v>42377</v>
      </c>
      <c r="C54" s="193">
        <v>20</v>
      </c>
      <c r="D54" s="194">
        <v>192.9</v>
      </c>
      <c r="E54" s="194">
        <v>0</v>
      </c>
      <c r="F54" s="194">
        <f>C54*D54+E54</f>
        <v>3858</v>
      </c>
      <c r="G54" s="198">
        <v>42398</v>
      </c>
      <c r="H54" s="199">
        <v>20</v>
      </c>
      <c r="I54" s="194">
        <v>192.22</v>
      </c>
      <c r="J54" s="194">
        <v>7.0000000000000007E-2</v>
      </c>
      <c r="K54" s="194">
        <f>H54*I54-J54</f>
        <v>3844.33</v>
      </c>
      <c r="L54" s="198"/>
      <c r="M54" s="194"/>
      <c r="O54" s="2"/>
    </row>
    <row r="55" spans="1:15" x14ac:dyDescent="0.25">
      <c r="A55" s="200" t="s">
        <v>71</v>
      </c>
      <c r="B55" s="198">
        <v>42384</v>
      </c>
      <c r="C55" s="193">
        <v>5</v>
      </c>
      <c r="D55" s="194">
        <v>186.79</v>
      </c>
      <c r="E55" s="194">
        <v>0</v>
      </c>
      <c r="F55" s="194">
        <f>C55*D55+E55</f>
        <v>933.94999999999993</v>
      </c>
      <c r="G55" s="198">
        <v>42416</v>
      </c>
      <c r="H55" s="199">
        <v>10</v>
      </c>
      <c r="I55" s="194">
        <v>189.25</v>
      </c>
      <c r="J55" s="194">
        <v>0.04</v>
      </c>
      <c r="K55" s="194">
        <f>H55*I55-J55</f>
        <v>1892.46</v>
      </c>
      <c r="L55" s="193"/>
      <c r="M55" s="193"/>
      <c r="O55" s="2"/>
    </row>
    <row r="56" spans="1:15" x14ac:dyDescent="0.25">
      <c r="A56" s="193"/>
      <c r="B56" s="198">
        <v>42405</v>
      </c>
      <c r="C56" s="193">
        <v>15</v>
      </c>
      <c r="D56" s="194">
        <v>187.8</v>
      </c>
      <c r="E56" s="194">
        <v>0</v>
      </c>
      <c r="F56" s="194">
        <f>C56*D56+E56</f>
        <v>2817</v>
      </c>
      <c r="G56" s="198">
        <v>42424</v>
      </c>
      <c r="H56" s="199">
        <v>10</v>
      </c>
      <c r="I56" s="194">
        <v>194.3</v>
      </c>
      <c r="J56" s="194">
        <v>0.04</v>
      </c>
      <c r="K56" s="194">
        <f>H56*I56-J56</f>
        <v>1942.96</v>
      </c>
      <c r="L56" s="193"/>
      <c r="M56" s="193"/>
      <c r="O56" s="2"/>
    </row>
    <row r="57" spans="1:15" x14ac:dyDescent="0.25">
      <c r="A57" s="193"/>
      <c r="B57" s="198">
        <v>42408</v>
      </c>
      <c r="C57" s="193">
        <v>5</v>
      </c>
      <c r="D57" s="194">
        <v>183.55</v>
      </c>
      <c r="E57" s="194">
        <v>0</v>
      </c>
      <c r="F57" s="194">
        <f>C57*D57+E57</f>
        <v>917.75</v>
      </c>
      <c r="G57" s="198">
        <v>42440</v>
      </c>
      <c r="H57" s="199">
        <v>5</v>
      </c>
      <c r="I57" s="194">
        <v>201.56</v>
      </c>
      <c r="J57" s="194">
        <v>0.02</v>
      </c>
      <c r="K57" s="194">
        <f>H57*I57-J57</f>
        <v>1007.78</v>
      </c>
      <c r="L57" s="193"/>
      <c r="M57" s="193"/>
      <c r="O57" s="2"/>
    </row>
    <row r="58" spans="1:15" x14ac:dyDescent="0.25">
      <c r="A58" s="193"/>
      <c r="B58" s="193"/>
      <c r="C58" s="193"/>
      <c r="D58" s="194"/>
      <c r="E58" s="194"/>
      <c r="F58" s="194"/>
      <c r="G58" s="193"/>
      <c r="H58" s="199"/>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c r="O61" s="2"/>
    </row>
    <row r="62" spans="1:15" x14ac:dyDescent="0.25">
      <c r="A62" s="193"/>
      <c r="B62" s="193"/>
      <c r="C62" s="193"/>
      <c r="D62" s="194"/>
      <c r="E62" s="194"/>
      <c r="F62" s="194"/>
      <c r="G62" s="193"/>
      <c r="H62" s="193"/>
      <c r="I62" s="194"/>
      <c r="J62" s="194"/>
      <c r="K62" s="194"/>
      <c r="L62" s="193"/>
      <c r="M62" s="193"/>
      <c r="O62" s="2"/>
    </row>
    <row r="63" spans="1:15" x14ac:dyDescent="0.25">
      <c r="A63" s="193"/>
      <c r="B63" s="193"/>
      <c r="C63" s="193"/>
      <c r="D63" s="194"/>
      <c r="E63" s="194"/>
      <c r="F63" s="194"/>
      <c r="G63" s="193"/>
      <c r="H63" s="193"/>
      <c r="I63" s="194"/>
      <c r="J63" s="194"/>
      <c r="K63" s="194"/>
      <c r="L63" s="193"/>
      <c r="M63" s="193"/>
      <c r="O63" s="2"/>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193"/>
      <c r="B67" s="193"/>
      <c r="C67" s="193"/>
      <c r="D67" s="194"/>
      <c r="E67" s="194"/>
      <c r="F67" s="194"/>
      <c r="G67" s="193"/>
      <c r="H67" s="193"/>
      <c r="I67" s="194"/>
      <c r="J67" s="194"/>
      <c r="K67" s="194"/>
      <c r="L67" s="193"/>
      <c r="M67" s="193"/>
    </row>
    <row r="68" spans="1:13" x14ac:dyDescent="0.25">
      <c r="A68" s="193"/>
      <c r="B68" s="193"/>
      <c r="C68" s="193"/>
      <c r="D68" s="194"/>
      <c r="E68" s="194"/>
      <c r="F68" s="194"/>
      <c r="G68" s="193"/>
      <c r="H68" s="193"/>
      <c r="I68" s="194"/>
      <c r="J68" s="194"/>
      <c r="K68" s="194"/>
      <c r="L68" s="193"/>
      <c r="M68" s="193"/>
    </row>
    <row r="69" spans="1:13" x14ac:dyDescent="0.25">
      <c r="A69" s="193"/>
      <c r="B69" s="193"/>
      <c r="C69" s="193"/>
      <c r="D69" s="194"/>
      <c r="E69" s="194"/>
      <c r="F69" s="194"/>
      <c r="G69" s="193"/>
      <c r="H69" s="193"/>
      <c r="I69" s="194"/>
      <c r="J69" s="194"/>
      <c r="K69" s="194"/>
      <c r="L69" s="193"/>
      <c r="M69" s="193"/>
    </row>
    <row r="70" spans="1:13" x14ac:dyDescent="0.25">
      <c r="A70" s="31" t="s">
        <v>81</v>
      </c>
      <c r="B70" s="14"/>
      <c r="C70" s="14">
        <f>SUM(C54:C58)</f>
        <v>45</v>
      </c>
      <c r="D70" s="14"/>
      <c r="E70" s="14"/>
      <c r="F70" s="18">
        <f>SUM(F54:F58)</f>
        <v>8526.7000000000007</v>
      </c>
      <c r="G70" s="18"/>
      <c r="H70" s="68">
        <f>SUM(H54:H58)</f>
        <v>45</v>
      </c>
      <c r="I70" s="18"/>
      <c r="J70" s="18"/>
      <c r="K70" s="18">
        <f>SUM(K54:K58)</f>
        <v>8687.5300000000007</v>
      </c>
      <c r="L70" s="18"/>
      <c r="M70" s="18">
        <f>SUM(M54:M58)</f>
        <v>0</v>
      </c>
    </row>
    <row r="72" spans="1:13" x14ac:dyDescent="0.25">
      <c r="B72" s="682" t="s">
        <v>113</v>
      </c>
      <c r="C72" s="682" t="s">
        <v>143</v>
      </c>
      <c r="D72" s="683" t="s">
        <v>142</v>
      </c>
      <c r="E72" s="684" t="s">
        <v>144</v>
      </c>
      <c r="F72" s="684" t="s">
        <v>65</v>
      </c>
      <c r="G72" s="685" t="s">
        <v>148</v>
      </c>
      <c r="H72" s="685" t="s">
        <v>88</v>
      </c>
      <c r="I72" s="685" t="s">
        <v>151</v>
      </c>
    </row>
    <row r="73" spans="1:13" x14ac:dyDescent="0.25">
      <c r="B73" s="548">
        <v>42377</v>
      </c>
      <c r="C73" s="547">
        <v>20</v>
      </c>
      <c r="D73" s="549">
        <v>192.9</v>
      </c>
      <c r="E73" s="549">
        <v>191.92</v>
      </c>
      <c r="F73" s="549">
        <f>C73*(E73-D73)</f>
        <v>-19.600000000000364</v>
      </c>
      <c r="G73" s="549">
        <f>D73*C73</f>
        <v>3858</v>
      </c>
      <c r="H73" s="550">
        <f>(E73-D73)/D73</f>
        <v>-5.0803525142561852E-3</v>
      </c>
      <c r="I73" s="549"/>
    </row>
    <row r="74" spans="1:13" x14ac:dyDescent="0.25">
      <c r="B74" s="548">
        <v>42384</v>
      </c>
      <c r="C74" s="547">
        <v>25</v>
      </c>
      <c r="D74" s="549">
        <v>191.678</v>
      </c>
      <c r="E74" s="549">
        <v>187.81</v>
      </c>
      <c r="F74" s="549">
        <f t="shared" ref="F74:F80" si="10">C74*(E74-D74)</f>
        <v>-96.699999999999875</v>
      </c>
      <c r="G74" s="549">
        <f t="shared" ref="G74:G80" si="11">D74*C74</f>
        <v>4791.95</v>
      </c>
      <c r="H74" s="550">
        <f t="shared" ref="H74:H80" si="12">(E74-D74)/D74</f>
        <v>-2.0179676332182071E-2</v>
      </c>
      <c r="I74" s="549"/>
    </row>
    <row r="75" spans="1:13" x14ac:dyDescent="0.25">
      <c r="B75" s="548">
        <v>42398</v>
      </c>
      <c r="C75" s="547">
        <v>5</v>
      </c>
      <c r="D75" s="549">
        <v>189.52</v>
      </c>
      <c r="E75" s="549">
        <v>191.87</v>
      </c>
      <c r="F75" s="549">
        <f t="shared" si="10"/>
        <v>11.749999999999972</v>
      </c>
      <c r="G75" s="549">
        <f t="shared" si="11"/>
        <v>947.6</v>
      </c>
      <c r="H75" s="550">
        <f t="shared" si="12"/>
        <v>1.2399746728577429E-2</v>
      </c>
      <c r="I75" s="549"/>
    </row>
    <row r="76" spans="1:13" x14ac:dyDescent="0.25">
      <c r="B76" s="548">
        <v>42405</v>
      </c>
      <c r="C76" s="547">
        <v>20</v>
      </c>
      <c r="D76" s="549">
        <v>188.23099999999999</v>
      </c>
      <c r="E76" s="549">
        <v>187.8</v>
      </c>
      <c r="F76" s="549">
        <f t="shared" si="10"/>
        <v>-8.6199999999996635</v>
      </c>
      <c r="G76" s="549">
        <f t="shared" si="11"/>
        <v>3764.62</v>
      </c>
      <c r="H76" s="550">
        <f t="shared" si="12"/>
        <v>-2.2897397346876083E-3</v>
      </c>
      <c r="I76" s="549"/>
    </row>
    <row r="77" spans="1:13" x14ac:dyDescent="0.25">
      <c r="B77" s="548">
        <v>42408</v>
      </c>
      <c r="C77" s="547">
        <v>25</v>
      </c>
      <c r="D77" s="549">
        <v>187.29480000000001</v>
      </c>
      <c r="E77" s="549">
        <v>185.42</v>
      </c>
      <c r="F77" s="549">
        <f t="shared" si="10"/>
        <v>-46.870000000000545</v>
      </c>
      <c r="G77" s="549">
        <f t="shared" si="11"/>
        <v>4682.37</v>
      </c>
      <c r="H77" s="550">
        <f t="shared" si="12"/>
        <v>-1.0009888154930204E-2</v>
      </c>
      <c r="I77" s="549"/>
    </row>
    <row r="78" spans="1:13" x14ac:dyDescent="0.25">
      <c r="B78" s="548">
        <v>42416</v>
      </c>
      <c r="C78" s="547">
        <v>15</v>
      </c>
      <c r="D78" s="549">
        <v>185.994</v>
      </c>
      <c r="E78" s="549">
        <v>189.78</v>
      </c>
      <c r="F78" s="549">
        <f t="shared" si="10"/>
        <v>56.79000000000002</v>
      </c>
      <c r="G78" s="549">
        <f t="shared" si="11"/>
        <v>2789.91</v>
      </c>
      <c r="H78" s="550">
        <f t="shared" si="12"/>
        <v>2.0355495338559317E-2</v>
      </c>
      <c r="I78" s="549"/>
    </row>
    <row r="79" spans="1:13" x14ac:dyDescent="0.25">
      <c r="B79" s="548">
        <v>42424</v>
      </c>
      <c r="C79" s="547">
        <v>5</v>
      </c>
      <c r="D79" s="549">
        <v>169.39</v>
      </c>
      <c r="E79" s="549">
        <v>193.2</v>
      </c>
      <c r="F79" s="549">
        <f t="shared" si="10"/>
        <v>119.05000000000001</v>
      </c>
      <c r="G79" s="549">
        <f t="shared" si="11"/>
        <v>846.94999999999993</v>
      </c>
      <c r="H79" s="550">
        <f t="shared" si="12"/>
        <v>0.1405631973552158</v>
      </c>
      <c r="I79" s="549"/>
    </row>
    <row r="80" spans="1:13" x14ac:dyDescent="0.25">
      <c r="B80" s="548">
        <v>42431</v>
      </c>
      <c r="C80" s="547">
        <v>5</v>
      </c>
      <c r="D80" s="549">
        <v>169.39</v>
      </c>
      <c r="E80" s="549">
        <v>199</v>
      </c>
      <c r="F80" s="549">
        <f t="shared" si="10"/>
        <v>148.05000000000007</v>
      </c>
      <c r="G80" s="549">
        <f t="shared" si="11"/>
        <v>846.94999999999993</v>
      </c>
      <c r="H80" s="550">
        <f t="shared" si="12"/>
        <v>0.17480370742074511</v>
      </c>
      <c r="I80" s="549"/>
    </row>
    <row r="81" spans="2:9" x14ac:dyDescent="0.25">
      <c r="B81" s="548">
        <v>42440</v>
      </c>
      <c r="C81" s="547">
        <v>0</v>
      </c>
      <c r="D81" s="549"/>
      <c r="E81" s="549"/>
      <c r="F81" s="549">
        <v>160.83000000000001</v>
      </c>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row r="85" spans="2:9" x14ac:dyDescent="0.25">
      <c r="B85" s="548"/>
      <c r="C85" s="547"/>
      <c r="D85" s="549"/>
      <c r="E85" s="549"/>
      <c r="F85" s="549"/>
      <c r="G85" s="549"/>
      <c r="H85" s="550"/>
      <c r="I85" s="549"/>
    </row>
    <row r="86" spans="2:9" x14ac:dyDescent="0.25">
      <c r="B86" s="548"/>
      <c r="C86" s="547"/>
      <c r="D86" s="549"/>
      <c r="E86" s="549"/>
      <c r="F86" s="549"/>
      <c r="G86" s="549"/>
      <c r="H86" s="550"/>
      <c r="I86" s="549"/>
    </row>
    <row r="87" spans="2:9" x14ac:dyDescent="0.25">
      <c r="B87" s="548"/>
      <c r="C87" s="547"/>
      <c r="D87" s="549"/>
      <c r="E87" s="549"/>
      <c r="F87" s="549"/>
      <c r="G87" s="549"/>
      <c r="H87" s="550"/>
      <c r="I87" s="549"/>
    </row>
  </sheetData>
  <mergeCells count="1">
    <mergeCell ref="P17:Q17"/>
  </mergeCells>
  <conditionalFormatting sqref="F26:F34 H26:H34 J28:J39 J42:J43 J49:J50 H49:H51 F49:F51">
    <cfRule type="expression" dxfId="899" priority="57">
      <formula>F26&gt;0</formula>
    </cfRule>
    <cfRule type="expression" dxfId="898" priority="58">
      <formula>F26&lt;0</formula>
    </cfRule>
  </conditionalFormatting>
  <conditionalFormatting sqref="P18:P38">
    <cfRule type="colorScale" priority="59">
      <colorScale>
        <cfvo type="min"/>
        <cfvo type="percentile" val="50"/>
        <cfvo type="max"/>
        <color rgb="FFF8696B"/>
        <color rgb="FFFFEB84"/>
        <color rgb="FF63BE7B"/>
      </colorScale>
    </cfRule>
  </conditionalFormatting>
  <conditionalFormatting sqref="Q18:Q38">
    <cfRule type="colorScale" priority="56">
      <colorScale>
        <cfvo type="min"/>
        <cfvo type="percentile" val="50"/>
        <cfvo type="max"/>
        <color rgb="FFF8696B"/>
        <color rgb="FFFFEB84"/>
        <color rgb="FF63BE7B"/>
      </colorScale>
    </cfRule>
  </conditionalFormatting>
  <conditionalFormatting sqref="R18:R35">
    <cfRule type="colorScale" priority="55">
      <colorScale>
        <cfvo type="min"/>
        <cfvo type="percentile" val="50"/>
        <cfvo type="max"/>
        <color rgb="FFF8696B"/>
        <color rgb="FFFFEB84"/>
        <color rgb="FF63BE7B"/>
      </colorScale>
    </cfRule>
  </conditionalFormatting>
  <conditionalFormatting sqref="F22:F25">
    <cfRule type="expression" dxfId="897" priority="45">
      <formula>F22&gt;0</formula>
    </cfRule>
    <cfRule type="expression" dxfId="896" priority="46">
      <formula>F22&lt;0</formula>
    </cfRule>
  </conditionalFormatting>
  <conditionalFormatting sqref="H22:H25">
    <cfRule type="expression" dxfId="895" priority="43">
      <formula>H22&gt;0</formula>
    </cfRule>
    <cfRule type="expression" dxfId="894" priority="44">
      <formula>H22&lt;0</formula>
    </cfRule>
  </conditionalFormatting>
  <conditionalFormatting sqref="Q8">
    <cfRule type="expression" dxfId="893" priority="39">
      <formula>Q8&gt;0</formula>
    </cfRule>
    <cfRule type="expression" dxfId="892" priority="40">
      <formula>Q8&lt;0</formula>
    </cfRule>
  </conditionalFormatting>
  <conditionalFormatting sqref="Q7">
    <cfRule type="expression" dxfId="891" priority="41">
      <formula>Q7&gt;0</formula>
    </cfRule>
    <cfRule type="expression" dxfId="890" priority="42">
      <formula>Q7&lt;0</formula>
    </cfRule>
  </conditionalFormatting>
  <conditionalFormatting sqref="F77:F79">
    <cfRule type="expression" dxfId="889" priority="37">
      <formula>F77&gt;0</formula>
    </cfRule>
    <cfRule type="expression" dxfId="888" priority="38">
      <formula>F77&lt;0</formula>
    </cfRule>
  </conditionalFormatting>
  <conditionalFormatting sqref="F80:F87">
    <cfRule type="expression" dxfId="887" priority="33">
      <formula>F80&gt;0</formula>
    </cfRule>
    <cfRule type="expression" dxfId="886" priority="34">
      <formula>F80&lt;0</formula>
    </cfRule>
  </conditionalFormatting>
  <conditionalFormatting sqref="F80:F87">
    <cfRule type="expression" dxfId="885" priority="35">
      <formula>F80&gt;0</formula>
    </cfRule>
    <cfRule type="expression" dxfId="884" priority="36">
      <formula>F80&lt;0</formula>
    </cfRule>
  </conditionalFormatting>
  <conditionalFormatting sqref="H77:H87">
    <cfRule type="expression" dxfId="883" priority="31">
      <formula>H77&gt;0</formula>
    </cfRule>
    <cfRule type="expression" dxfId="882" priority="32">
      <formula>H77&lt;0</formula>
    </cfRule>
  </conditionalFormatting>
  <conditionalFormatting sqref="F73:F76">
    <cfRule type="expression" dxfId="881" priority="29">
      <formula>F73&gt;0</formula>
    </cfRule>
    <cfRule type="expression" dxfId="880" priority="30">
      <formula>F73&lt;0</formula>
    </cfRule>
  </conditionalFormatting>
  <conditionalFormatting sqref="H73:H76">
    <cfRule type="expression" dxfId="879" priority="27">
      <formula>H73&gt;0</formula>
    </cfRule>
    <cfRule type="expression" dxfId="878" priority="28">
      <formula>H73&lt;0</formula>
    </cfRule>
  </conditionalFormatting>
  <conditionalFormatting sqref="Q10">
    <cfRule type="expression" dxfId="877" priority="25">
      <formula>Q10&gt;0</formula>
    </cfRule>
    <cfRule type="expression" dxfId="876" priority="26">
      <formula>Q10&lt;0</formula>
    </cfRule>
  </conditionalFormatting>
  <conditionalFormatting sqref="H43 F43">
    <cfRule type="expression" dxfId="875" priority="21">
      <formula>F43&gt;0</formula>
    </cfRule>
    <cfRule type="expression" dxfId="874" priority="22">
      <formula>F43&lt;0</formula>
    </cfRule>
  </conditionalFormatting>
  <conditionalFormatting sqref="H37:H39 F37:F39">
    <cfRule type="expression" dxfId="873" priority="19">
      <formula>F37&gt;0</formula>
    </cfRule>
    <cfRule type="expression" dxfId="872" priority="20">
      <formula>F37&lt;0</formula>
    </cfRule>
  </conditionalFormatting>
  <conditionalFormatting sqref="H35:H36 F35:F36">
    <cfRule type="expression" dxfId="871" priority="17">
      <formula>F35&gt;0</formula>
    </cfRule>
    <cfRule type="expression" dxfId="870" priority="18">
      <formula>F35&lt;0</formula>
    </cfRule>
  </conditionalFormatting>
  <conditionalFormatting sqref="H41:H42 F41:F42 J40:J41">
    <cfRule type="expression" dxfId="869" priority="15">
      <formula>F40&gt;0</formula>
    </cfRule>
    <cfRule type="expression" dxfId="868" priority="16">
      <formula>F40&lt;0</formula>
    </cfRule>
  </conditionalFormatting>
  <conditionalFormatting sqref="H40 F40">
    <cfRule type="expression" dxfId="867" priority="13">
      <formula>F40&gt;0</formula>
    </cfRule>
    <cfRule type="expression" dxfId="866" priority="14">
      <formula>F40&lt;0</formula>
    </cfRule>
  </conditionalFormatting>
  <conditionalFormatting sqref="H45 F45 J44:J45">
    <cfRule type="expression" dxfId="865" priority="9">
      <formula>F44&gt;0</formula>
    </cfRule>
    <cfRule type="expression" dxfId="864" priority="10">
      <formula>F44&lt;0</formula>
    </cfRule>
  </conditionalFormatting>
  <conditionalFormatting sqref="H44 F44">
    <cfRule type="expression" dxfId="863" priority="7">
      <formula>F44&gt;0</formula>
    </cfRule>
    <cfRule type="expression" dxfId="862" priority="8">
      <formula>F44&lt;0</formula>
    </cfRule>
  </conditionalFormatting>
  <conditionalFormatting sqref="J46">
    <cfRule type="expression" dxfId="861" priority="5">
      <formula>J46&gt;0</formula>
    </cfRule>
    <cfRule type="expression" dxfId="860" priority="6">
      <formula>J46&lt;0</formula>
    </cfRule>
  </conditionalFormatting>
  <conditionalFormatting sqref="H46 F46">
    <cfRule type="expression" dxfId="859" priority="3">
      <formula>F46&gt;0</formula>
    </cfRule>
    <cfRule type="expression" dxfId="858" priority="4">
      <formula>F46&lt;0</formula>
    </cfRule>
  </conditionalFormatting>
  <conditionalFormatting sqref="J47:J48 H47:H48 F47:F48">
    <cfRule type="expression" dxfId="857" priority="1">
      <formula>F47&gt;0</formula>
    </cfRule>
    <cfRule type="expression" dxfId="856" priority="2">
      <formula>F47&lt;0</formula>
    </cfRule>
  </conditionalFormatting>
  <hyperlinks>
    <hyperlink ref="A3" location="ACTIVE!A1" display="Back"/>
    <hyperlink ref="A55"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7" t="s">
        <v>78</v>
      </c>
      <c r="P35" s="887"/>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5" priority="19">
      <formula>F27&gt;0</formula>
    </cfRule>
    <cfRule type="expression" dxfId="854" priority="20">
      <formula>F27&lt;0</formula>
    </cfRule>
  </conditionalFormatting>
  <conditionalFormatting sqref="F37:F38">
    <cfRule type="expression" dxfId="853" priority="17">
      <formula>F37&gt;0</formula>
    </cfRule>
    <cfRule type="expression" dxfId="852" priority="18">
      <formula>F37&lt;0</formula>
    </cfRule>
  </conditionalFormatting>
  <conditionalFormatting sqref="H27:H32">
    <cfRule type="expression" dxfId="851" priority="15">
      <formula>H27&gt;0</formula>
    </cfRule>
    <cfRule type="expression" dxfId="850" priority="16">
      <formula>H27&lt;0</formula>
    </cfRule>
  </conditionalFormatting>
  <conditionalFormatting sqref="Q7">
    <cfRule type="expression" dxfId="849" priority="3">
      <formula>Q7&gt;0</formula>
    </cfRule>
    <cfRule type="expression" dxfId="848" priority="4">
      <formula>Q7&lt;0</formula>
    </cfRule>
  </conditionalFormatting>
  <conditionalFormatting sqref="Q8">
    <cfRule type="expression" dxfId="847" priority="1">
      <formula>Q8&gt;0</formula>
    </cfRule>
    <cfRule type="expression" dxfId="84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5" priority="25">
      <formula>F24&gt;0</formula>
    </cfRule>
    <cfRule type="expression" dxfId="844" priority="26">
      <formula>F24&lt;0</formula>
    </cfRule>
  </conditionalFormatting>
  <conditionalFormatting sqref="H21:H27">
    <cfRule type="expression" dxfId="843" priority="19">
      <formula>H21&gt;0</formula>
    </cfRule>
    <cfRule type="expression" dxfId="842" priority="20">
      <formula>H21&lt;0</formula>
    </cfRule>
  </conditionalFormatting>
  <conditionalFormatting sqref="F21:F23">
    <cfRule type="expression" dxfId="841" priority="5">
      <formula>F21&gt;0</formula>
    </cfRule>
    <cfRule type="expression" dxfId="840" priority="6">
      <formula>F21&lt;0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6"/>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6">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7"/>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7" t="s">
        <v>78</v>
      </c>
      <c r="P41" s="887"/>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5" priority="11">
      <formula>F21&gt;0</formula>
    </cfRule>
    <cfRule type="expression" dxfId="834" priority="12">
      <formula>F21&lt;0</formula>
    </cfRule>
  </conditionalFormatting>
  <conditionalFormatting sqref="H21:H23">
    <cfRule type="expression" dxfId="833" priority="9">
      <formula>H21&gt;0</formula>
    </cfRule>
    <cfRule type="expression" dxfId="832" priority="10">
      <formula>H21&lt;0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7" t="s">
        <v>78</v>
      </c>
      <c r="P40" s="887"/>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7" priority="15">
      <formula>F29&gt;0</formula>
    </cfRule>
    <cfRule type="expression" dxfId="826" priority="16">
      <formula>F29&lt;0</formula>
    </cfRule>
  </conditionalFormatting>
  <conditionalFormatting sqref="F34:F62">
    <cfRule type="expression" dxfId="825" priority="11">
      <formula>F34&gt;0</formula>
    </cfRule>
    <cfRule type="expression" dxfId="824" priority="12">
      <formula>F34&lt;0</formula>
    </cfRule>
  </conditionalFormatting>
  <conditionalFormatting sqref="F34:F62">
    <cfRule type="expression" dxfId="823" priority="13">
      <formula>F34&gt;0</formula>
    </cfRule>
    <cfRule type="expression" dxfId="822" priority="14">
      <formula>F34&lt;0</formula>
    </cfRule>
  </conditionalFormatting>
  <conditionalFormatting sqref="H29:H62">
    <cfRule type="expression" dxfId="821" priority="9">
      <formula>H29&gt;0</formula>
    </cfRule>
    <cfRule type="expression" dxfId="820" priority="10">
      <formula>H29&lt;0</formula>
    </cfRule>
  </conditionalFormatting>
  <conditionalFormatting sqref="F25:F28">
    <cfRule type="expression" dxfId="819" priority="7">
      <formula>F25&gt;0</formula>
    </cfRule>
    <cfRule type="expression" dxfId="818" priority="8">
      <formula>F25&lt;0</formula>
    </cfRule>
  </conditionalFormatting>
  <conditionalFormatting sqref="H25:H28">
    <cfRule type="expression" dxfId="817" priority="5">
      <formula>H25&gt;0</formula>
    </cfRule>
    <cfRule type="expression" dxfId="816" priority="6">
      <formula>H25&lt;0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11" priority="87">
      <formula>F29&gt;0</formula>
    </cfRule>
    <cfRule type="expression" dxfId="810" priority="88">
      <formula>F29&lt;0</formula>
    </cfRule>
  </conditionalFormatting>
  <conditionalFormatting sqref="F57:F64 F66">
    <cfRule type="expression" dxfId="809" priority="83">
      <formula>F57&gt;0</formula>
    </cfRule>
    <cfRule type="expression" dxfId="808" priority="84">
      <formula>F57&lt;0</formula>
    </cfRule>
  </conditionalFormatting>
  <conditionalFormatting sqref="F57:F64 F66">
    <cfRule type="expression" dxfId="807" priority="85">
      <formula>F57&gt;0</formula>
    </cfRule>
    <cfRule type="expression" dxfId="806" priority="86">
      <formula>F57&lt;0</formula>
    </cfRule>
  </conditionalFormatting>
  <conditionalFormatting sqref="H57:H64 H66">
    <cfRule type="expression" dxfId="805" priority="81">
      <formula>H57&gt;0</formula>
    </cfRule>
    <cfRule type="expression" dxfId="804" priority="82">
      <formula>H57&lt;0</formula>
    </cfRule>
  </conditionalFormatting>
  <conditionalFormatting sqref="Q7">
    <cfRule type="expression" dxfId="803" priority="63">
      <formula>Q7&gt;0</formula>
    </cfRule>
    <cfRule type="expression" dxfId="802" priority="64">
      <formula>Q7&lt;0</formula>
    </cfRule>
  </conditionalFormatting>
  <conditionalFormatting sqref="Q8">
    <cfRule type="expression" dxfId="801" priority="61">
      <formula>Q8&gt;0</formula>
    </cfRule>
    <cfRule type="expression" dxfId="800" priority="62">
      <formula>Q8&lt;0</formula>
    </cfRule>
  </conditionalFormatting>
  <conditionalFormatting sqref="F93:F97 H93:H97 H99:H124 F99:F124">
    <cfRule type="expression" dxfId="799" priority="33">
      <formula>F93&gt;0</formula>
    </cfRule>
    <cfRule type="expression" dxfId="798" priority="34">
      <formula>F93&lt;0</formula>
    </cfRule>
  </conditionalFormatting>
  <conditionalFormatting sqref="F125:F132 F134">
    <cfRule type="expression" dxfId="797" priority="31">
      <formula>F125&gt;0</formula>
    </cfRule>
    <cfRule type="expression" dxfId="796" priority="32">
      <formula>F125&lt;0</formula>
    </cfRule>
  </conditionalFormatting>
  <conditionalFormatting sqref="M67">
    <cfRule type="expression" dxfId="795" priority="43">
      <formula>M67&gt;0</formula>
    </cfRule>
    <cfRule type="expression" dxfId="794" priority="44">
      <formula>M67&lt;0</formula>
    </cfRule>
  </conditionalFormatting>
  <conditionalFormatting sqref="F65">
    <cfRule type="expression" dxfId="793" priority="39">
      <formula>F65&gt;0</formula>
    </cfRule>
    <cfRule type="expression" dxfId="792" priority="40">
      <formula>F65&lt;0</formula>
    </cfRule>
  </conditionalFormatting>
  <conditionalFormatting sqref="F65">
    <cfRule type="expression" dxfId="791" priority="41">
      <formula>F65&gt;0</formula>
    </cfRule>
    <cfRule type="expression" dxfId="790" priority="42">
      <formula>F65&lt;0</formula>
    </cfRule>
  </conditionalFormatting>
  <conditionalFormatting sqref="H65">
    <cfRule type="expression" dxfId="789" priority="37">
      <formula>H65&gt;0</formula>
    </cfRule>
    <cfRule type="expression" dxfId="788" priority="38">
      <formula>H65&lt;0</formula>
    </cfRule>
  </conditionalFormatting>
  <conditionalFormatting sqref="F125:F132 F134">
    <cfRule type="expression" dxfId="787" priority="29">
      <formula>F125&gt;0</formula>
    </cfRule>
    <cfRule type="expression" dxfId="786" priority="30">
      <formula>F125&lt;0</formula>
    </cfRule>
  </conditionalFormatting>
  <conditionalFormatting sqref="H125:H132 H134">
    <cfRule type="expression" dxfId="785" priority="27">
      <formula>H125&gt;0</formula>
    </cfRule>
    <cfRule type="expression" dxfId="784" priority="28">
      <formula>H125&lt;0</formula>
    </cfRule>
  </conditionalFormatting>
  <conditionalFormatting sqref="F92">
    <cfRule type="expression" dxfId="783" priority="25">
      <formula>F92&gt;0</formula>
    </cfRule>
    <cfRule type="expression" dxfId="782" priority="26">
      <formula>F92&lt;0</formula>
    </cfRule>
  </conditionalFormatting>
  <conditionalFormatting sqref="H92">
    <cfRule type="expression" dxfId="781" priority="23">
      <formula>H92&gt;0</formula>
    </cfRule>
    <cfRule type="expression" dxfId="780" priority="24">
      <formula>H92&lt;0</formula>
    </cfRule>
  </conditionalFormatting>
  <conditionalFormatting sqref="F133">
    <cfRule type="expression" dxfId="779" priority="19">
      <formula>F133&gt;0</formula>
    </cfRule>
    <cfRule type="expression" dxfId="778" priority="20">
      <formula>F133&lt;0</formula>
    </cfRule>
  </conditionalFormatting>
  <conditionalFormatting sqref="F133">
    <cfRule type="expression" dxfId="777" priority="21">
      <formula>F133&gt;0</formula>
    </cfRule>
    <cfRule type="expression" dxfId="776" priority="22">
      <formula>F133&lt;0</formula>
    </cfRule>
  </conditionalFormatting>
  <conditionalFormatting sqref="H133">
    <cfRule type="expression" dxfId="775" priority="17">
      <formula>H133&gt;0</formula>
    </cfRule>
    <cfRule type="expression" dxfId="774" priority="18">
      <formula>H133&lt;0</formula>
    </cfRule>
  </conditionalFormatting>
  <conditionalFormatting sqref="F98 H98">
    <cfRule type="expression" dxfId="773" priority="15">
      <formula>F98&gt;0</formula>
    </cfRule>
    <cfRule type="expression" dxfId="772" priority="16">
      <formula>F98&lt;0</formula>
    </cfRule>
  </conditionalFormatting>
  <conditionalFormatting sqref="J25:J66">
    <cfRule type="expression" dxfId="771" priority="13">
      <formula>J25&gt;0</formula>
    </cfRule>
    <cfRule type="expression" dxfId="770" priority="14">
      <formula>J25&lt;0</formula>
    </cfRule>
  </conditionalFormatting>
  <conditionalFormatting sqref="K41 K45:K66">
    <cfRule type="expression" dxfId="769" priority="11">
      <formula>K41&gt;0</formula>
    </cfRule>
    <cfRule type="expression" dxfId="768" priority="12">
      <formula>K41&lt;0</formula>
    </cfRule>
  </conditionalFormatting>
  <conditionalFormatting sqref="L25">
    <cfRule type="expression" dxfId="767" priority="9">
      <formula>L25&gt;0</formula>
    </cfRule>
    <cfRule type="expression" dxfId="766" priority="10">
      <formula>L25&lt;0</formula>
    </cfRule>
  </conditionalFormatting>
  <conditionalFormatting sqref="F25:F28">
    <cfRule type="expression" dxfId="765" priority="7">
      <formula>F25&gt;0</formula>
    </cfRule>
    <cfRule type="expression" dxfId="764" priority="8">
      <formula>F25&lt;0</formula>
    </cfRule>
  </conditionalFormatting>
  <conditionalFormatting sqref="H25:H28">
    <cfRule type="expression" dxfId="763" priority="5">
      <formula>H25&gt;0</formula>
    </cfRule>
    <cfRule type="expression" dxfId="76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32" activePane="bottomLeft" state="frozen"/>
      <selection activeCell="A2" sqref="A2"/>
      <selection pane="bottomLeft" activeCell="L50" sqref="L50"/>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9" si="0">C2*D2+E2</f>
        <v>4958</v>
      </c>
      <c r="G2" s="360">
        <v>43140</v>
      </c>
      <c r="H2" s="7">
        <v>100</v>
      </c>
      <c r="I2" s="43">
        <v>55.78</v>
      </c>
      <c r="J2" s="43">
        <v>0.13</v>
      </c>
      <c r="K2" s="43">
        <f t="shared" ref="K2:K7" si="1">H2*I2-J2</f>
        <v>5577.87</v>
      </c>
      <c r="L2" s="69">
        <v>43176</v>
      </c>
      <c r="M2" s="43">
        <v>30.5</v>
      </c>
      <c r="O2" s="11" t="s">
        <v>57</v>
      </c>
      <c r="Q2">
        <f>C29-H29</f>
        <v>100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28.508600000000005</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48.19</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4819</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2850.8600000000006</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3166.6099999999965</v>
      </c>
      <c r="R7" s="29">
        <v>43916</v>
      </c>
    </row>
    <row r="8" spans="1:21" x14ac:dyDescent="0.25">
      <c r="B8" s="360">
        <v>43383</v>
      </c>
      <c r="C8" s="7">
        <v>100</v>
      </c>
      <c r="D8" s="43">
        <v>49.88</v>
      </c>
      <c r="E8" s="43">
        <v>0</v>
      </c>
      <c r="F8" s="43">
        <f t="shared" si="0"/>
        <v>4988</v>
      </c>
      <c r="G8" s="69"/>
      <c r="H8" s="158"/>
      <c r="I8" s="3"/>
      <c r="J8" s="3"/>
      <c r="K8" s="3"/>
      <c r="L8" s="4"/>
      <c r="M8" s="4"/>
      <c r="O8" s="11" t="s">
        <v>177</v>
      </c>
      <c r="P8" s="33"/>
      <c r="Q8" s="2">
        <f>K29+M29-F29+Q2*Q4</f>
        <v>1968.1399999999994</v>
      </c>
      <c r="R8" s="338"/>
      <c r="T8" s="29">
        <v>43202</v>
      </c>
      <c r="U8" t="s">
        <v>926</v>
      </c>
    </row>
    <row r="9" spans="1:21" x14ac:dyDescent="0.25">
      <c r="B9" s="395">
        <v>43886</v>
      </c>
      <c r="C9" s="4">
        <v>100</v>
      </c>
      <c r="D9" s="3">
        <v>50.8</v>
      </c>
      <c r="E9" s="3">
        <v>0</v>
      </c>
      <c r="F9" s="3">
        <f t="shared" si="0"/>
        <v>5080</v>
      </c>
      <c r="G9" s="209"/>
      <c r="H9" s="4"/>
      <c r="I9" s="3"/>
      <c r="J9" s="3"/>
      <c r="K9" s="3"/>
      <c r="L9" s="4"/>
      <c r="M9" s="4"/>
      <c r="O9" s="11" t="s">
        <v>202</v>
      </c>
      <c r="Q9" s="131">
        <f>IF(Q2=0, 0, Q8/Q6)</f>
        <v>0.69036711729092237</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2.5316455696202531E-2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8.7221719457013567</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550</v>
      </c>
      <c r="D29" s="18"/>
      <c r="E29" s="18"/>
      <c r="F29" s="18">
        <f>SUM(F2:F19)</f>
        <v>27580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7" t="s">
        <v>78</v>
      </c>
      <c r="P42" s="887"/>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53.009</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52.527100000000004</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52.045200000000001</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51.563299999999998</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51.081400000000002</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50.599499999999999</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50.117599999999996</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49.6357</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49.153799999999997</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48.671900000000001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48.19</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47.708099999999995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47.226199999999999</v>
      </c>
    </row>
    <row r="56" spans="1:17" x14ac:dyDescent="0.25">
      <c r="B56" s="161">
        <v>43432</v>
      </c>
      <c r="C56" s="10"/>
      <c r="D56" s="39"/>
      <c r="E56" s="39"/>
      <c r="F56" s="39"/>
      <c r="G56" s="39"/>
      <c r="H56" s="175"/>
      <c r="I56" s="39" t="s">
        <v>182</v>
      </c>
      <c r="J56" s="759">
        <v>3427.61</v>
      </c>
      <c r="O56" s="78">
        <v>0.97</v>
      </c>
      <c r="P56" s="78">
        <f t="shared" si="5"/>
        <v>46.744299999999996</v>
      </c>
    </row>
    <row r="57" spans="1:17" x14ac:dyDescent="0.25">
      <c r="B57" s="161">
        <v>43886</v>
      </c>
      <c r="C57" s="181">
        <v>100</v>
      </c>
      <c r="D57" s="182">
        <v>28.508600000000001</v>
      </c>
      <c r="E57" s="39">
        <v>50.8</v>
      </c>
      <c r="F57" s="39">
        <f>C57*(E57-D57)</f>
        <v>2229.1399999999994</v>
      </c>
      <c r="G57" s="39">
        <f>D57*C57</f>
        <v>2850.86</v>
      </c>
      <c r="H57" s="175">
        <f>(E57-D57)/D57</f>
        <v>0.78191843864658361</v>
      </c>
      <c r="I57" s="39"/>
      <c r="J57" s="98">
        <f>F57+$Q$10</f>
        <v>3427.6099999999965</v>
      </c>
      <c r="O57" s="78">
        <v>0.96</v>
      </c>
      <c r="P57" s="78">
        <f t="shared" si="5"/>
        <v>46.2624</v>
      </c>
    </row>
    <row r="58" spans="1:17" x14ac:dyDescent="0.25">
      <c r="B58" s="161"/>
      <c r="C58" s="10"/>
      <c r="D58" s="39"/>
      <c r="E58" s="39"/>
      <c r="F58" s="39"/>
      <c r="G58" s="39"/>
      <c r="H58" s="175"/>
      <c r="I58" s="39"/>
      <c r="J58" s="39"/>
      <c r="O58" s="78">
        <v>0.95</v>
      </c>
      <c r="P58" s="78">
        <f t="shared" si="5"/>
        <v>45.780499999999996</v>
      </c>
    </row>
    <row r="59" spans="1:17" x14ac:dyDescent="0.25">
      <c r="B59" s="161"/>
      <c r="C59" s="10"/>
      <c r="D59" s="39"/>
      <c r="E59" s="39"/>
      <c r="F59" s="39"/>
      <c r="G59" s="39"/>
      <c r="H59" s="175"/>
      <c r="I59" s="39"/>
      <c r="J59" s="39"/>
      <c r="O59" s="78">
        <v>0.94</v>
      </c>
      <c r="P59" s="78">
        <f t="shared" si="5"/>
        <v>45.298599999999993</v>
      </c>
    </row>
    <row r="60" spans="1:17" x14ac:dyDescent="0.25">
      <c r="B60" s="161"/>
      <c r="C60" s="10"/>
      <c r="D60" s="39"/>
      <c r="E60" s="39"/>
      <c r="F60" s="39"/>
      <c r="G60" s="39"/>
      <c r="H60" s="175"/>
      <c r="I60" s="39"/>
      <c r="J60" s="39"/>
      <c r="O60" s="78">
        <v>0.93</v>
      </c>
      <c r="P60" s="78">
        <f t="shared" si="5"/>
        <v>44.816699999999997</v>
      </c>
    </row>
    <row r="61" spans="1:17" x14ac:dyDescent="0.25">
      <c r="B61" s="161"/>
      <c r="C61" s="10"/>
      <c r="D61" s="39"/>
      <c r="E61" s="39"/>
      <c r="F61" s="39"/>
      <c r="G61" s="39"/>
      <c r="H61" s="175"/>
      <c r="I61" s="39"/>
      <c r="J61" s="39"/>
      <c r="O61" s="78">
        <v>0.92</v>
      </c>
      <c r="P61" s="78">
        <f t="shared" si="5"/>
        <v>44.334800000000001</v>
      </c>
    </row>
    <row r="62" spans="1:17" x14ac:dyDescent="0.25">
      <c r="B62" s="161"/>
      <c r="C62" s="10"/>
      <c r="D62" s="39"/>
      <c r="E62" s="39"/>
      <c r="F62" s="39"/>
      <c r="G62" s="39"/>
      <c r="H62" s="175"/>
      <c r="I62" s="39"/>
      <c r="J62" s="39"/>
      <c r="O62" s="78">
        <v>0.91</v>
      </c>
      <c r="P62" s="78">
        <f t="shared" si="5"/>
        <v>43.852899999999998</v>
      </c>
    </row>
    <row r="63" spans="1:17" x14ac:dyDescent="0.25">
      <c r="B63" s="161"/>
      <c r="C63" s="10"/>
      <c r="D63" s="39"/>
      <c r="E63" s="39"/>
      <c r="F63" s="39"/>
      <c r="G63" s="39"/>
      <c r="H63" s="175"/>
      <c r="I63" s="39"/>
      <c r="J63" s="39"/>
      <c r="O63" s="78">
        <v>0.9</v>
      </c>
      <c r="P63" s="78">
        <f t="shared" si="5"/>
        <v>43.371000000000002</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6 F58:F59">
    <cfRule type="expression" dxfId="761" priority="73">
      <formula>F45&gt;0</formula>
    </cfRule>
    <cfRule type="expression" dxfId="760"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759" priority="75">
      <formula>F44&gt;0</formula>
    </cfRule>
    <cfRule type="expression" dxfId="758" priority="76">
      <formula>F44&lt;0</formula>
    </cfRule>
  </conditionalFormatting>
  <conditionalFormatting sqref="F61:F91 F93:F102 F45:F56 F58:F59">
    <cfRule type="expression" dxfId="757" priority="71">
      <formula>F45&gt;0</formula>
    </cfRule>
    <cfRule type="expression" dxfId="756" priority="72">
      <formula>F45&lt;0</formula>
    </cfRule>
  </conditionalFormatting>
  <conditionalFormatting sqref="H61:H91 H93:H102 H43:H56 H58:H59">
    <cfRule type="expression" dxfId="755" priority="69">
      <formula>H43&gt;0</formula>
    </cfRule>
    <cfRule type="expression" dxfId="754" priority="70">
      <formula>H43&lt;0</formula>
    </cfRule>
  </conditionalFormatting>
  <conditionalFormatting sqref="F36:F43">
    <cfRule type="expression" dxfId="753" priority="67">
      <formula>F36&gt;0</formula>
    </cfRule>
    <cfRule type="expression" dxfId="752" priority="68">
      <formula>F36&lt;0</formula>
    </cfRule>
  </conditionalFormatting>
  <conditionalFormatting sqref="H36:H42">
    <cfRule type="expression" dxfId="751" priority="65">
      <formula>H36&gt;0</formula>
    </cfRule>
    <cfRule type="expression" dxfId="750" priority="66">
      <formula>H36&lt;0</formula>
    </cfRule>
  </conditionalFormatting>
  <conditionalFormatting sqref="Q7">
    <cfRule type="expression" dxfId="749" priority="59">
      <formula>Q7&gt;0</formula>
    </cfRule>
    <cfRule type="expression" dxfId="748" priority="60">
      <formula>Q7&lt;0</formula>
    </cfRule>
  </conditionalFormatting>
  <conditionalFormatting sqref="Q8">
    <cfRule type="expression" dxfId="747" priority="57">
      <formula>Q8&gt;0</formula>
    </cfRule>
    <cfRule type="expression" dxfId="746" priority="58">
      <formula>Q8&lt;0</formula>
    </cfRule>
  </conditionalFormatting>
  <conditionalFormatting sqref="Q10">
    <cfRule type="expression" dxfId="745" priority="55">
      <formula>Q10&gt;0</formula>
    </cfRule>
    <cfRule type="expression" dxfId="744" priority="56">
      <formula>Q10&lt;0</formula>
    </cfRule>
  </conditionalFormatting>
  <conditionalFormatting sqref="F60">
    <cfRule type="expression" dxfId="743" priority="53">
      <formula>F60&gt;0</formula>
    </cfRule>
    <cfRule type="expression" dxfId="742" priority="54">
      <formula>F60&lt;0</formula>
    </cfRule>
  </conditionalFormatting>
  <conditionalFormatting sqref="F60">
    <cfRule type="expression" dxfId="741" priority="51">
      <formula>F60&gt;0</formula>
    </cfRule>
    <cfRule type="expression" dxfId="740" priority="52">
      <formula>F60&lt;0</formula>
    </cfRule>
  </conditionalFormatting>
  <conditionalFormatting sqref="H60">
    <cfRule type="expression" dxfId="739" priority="49">
      <formula>H60&gt;0</formula>
    </cfRule>
    <cfRule type="expression" dxfId="738" priority="50">
      <formula>H60&lt;0</formula>
    </cfRule>
  </conditionalFormatting>
  <conditionalFormatting sqref="F92">
    <cfRule type="expression" dxfId="737" priority="47">
      <formula>F92&gt;0</formula>
    </cfRule>
    <cfRule type="expression" dxfId="736" priority="48">
      <formula>F92&lt;0</formula>
    </cfRule>
  </conditionalFormatting>
  <conditionalFormatting sqref="F92">
    <cfRule type="expression" dxfId="735" priority="45">
      <formula>F92&gt;0</formula>
    </cfRule>
    <cfRule type="expression" dxfId="734" priority="46">
      <formula>F92&lt;0</formula>
    </cfRule>
  </conditionalFormatting>
  <conditionalFormatting sqref="H92">
    <cfRule type="expression" dxfId="733" priority="43">
      <formula>H92&gt;0</formula>
    </cfRule>
    <cfRule type="expression" dxfId="732" priority="44">
      <formula>H92&lt;0</formula>
    </cfRule>
  </conditionalFormatting>
  <conditionalFormatting sqref="F169:F183 F185:F215 F217:F226">
    <cfRule type="expression" dxfId="731" priority="39">
      <formula>F169&gt;0</formula>
    </cfRule>
    <cfRule type="expression" dxfId="730" priority="40">
      <formula>F169&lt;0</formula>
    </cfRule>
  </conditionalFormatting>
  <conditionalFormatting sqref="F164:F168">
    <cfRule type="expression" dxfId="729" priority="41">
      <formula>F164&gt;0</formula>
    </cfRule>
    <cfRule type="expression" dxfId="728" priority="42">
      <formula>F164&lt;0</formula>
    </cfRule>
  </conditionalFormatting>
  <conditionalFormatting sqref="F169:F183 F185:F215 F217:F226">
    <cfRule type="expression" dxfId="727" priority="37">
      <formula>F169&gt;0</formula>
    </cfRule>
    <cfRule type="expression" dxfId="726" priority="38">
      <formula>F169&lt;0</formula>
    </cfRule>
  </conditionalFormatting>
  <conditionalFormatting sqref="H164:H183 H185:H215 H217:H226">
    <cfRule type="expression" dxfId="725" priority="35">
      <formula>H164&gt;0</formula>
    </cfRule>
    <cfRule type="expression" dxfId="724" priority="36">
      <formula>H164&lt;0</formula>
    </cfRule>
  </conditionalFormatting>
  <conditionalFormatting sqref="F160:F163">
    <cfRule type="expression" dxfId="723" priority="33">
      <formula>F160&gt;0</formula>
    </cfRule>
    <cfRule type="expression" dxfId="722" priority="34">
      <formula>F160&lt;0</formula>
    </cfRule>
  </conditionalFormatting>
  <conditionalFormatting sqref="H160:H163">
    <cfRule type="expression" dxfId="721" priority="31">
      <formula>H160&gt;0</formula>
    </cfRule>
    <cfRule type="expression" dxfId="720" priority="32">
      <formula>H160&lt;0</formula>
    </cfRule>
  </conditionalFormatting>
  <conditionalFormatting sqref="F184">
    <cfRule type="expression" dxfId="719" priority="29">
      <formula>F184&gt;0</formula>
    </cfRule>
    <cfRule type="expression" dxfId="718" priority="30">
      <formula>F184&lt;0</formula>
    </cfRule>
  </conditionalFormatting>
  <conditionalFormatting sqref="F184">
    <cfRule type="expression" dxfId="717" priority="27">
      <formula>F184&gt;0</formula>
    </cfRule>
    <cfRule type="expression" dxfId="716" priority="28">
      <formula>F184&lt;0</formula>
    </cfRule>
  </conditionalFormatting>
  <conditionalFormatting sqref="H184">
    <cfRule type="expression" dxfId="715" priority="25">
      <formula>H184&gt;0</formula>
    </cfRule>
    <cfRule type="expression" dxfId="714" priority="26">
      <formula>H184&lt;0</formula>
    </cfRule>
  </conditionalFormatting>
  <conditionalFormatting sqref="F216">
    <cfRule type="expression" dxfId="713" priority="23">
      <formula>F216&gt;0</formula>
    </cfRule>
    <cfRule type="expression" dxfId="712" priority="24">
      <formula>F216&lt;0</formula>
    </cfRule>
  </conditionalFormatting>
  <conditionalFormatting sqref="F216">
    <cfRule type="expression" dxfId="711" priority="21">
      <formula>F216&gt;0</formula>
    </cfRule>
    <cfRule type="expression" dxfId="710" priority="22">
      <formula>F216&lt;0</formula>
    </cfRule>
  </conditionalFormatting>
  <conditionalFormatting sqref="H216">
    <cfRule type="expression" dxfId="709" priority="19">
      <formula>H216&gt;0</formula>
    </cfRule>
    <cfRule type="expression" dxfId="708" priority="20">
      <formula>H216&lt;0</formula>
    </cfRule>
  </conditionalFormatting>
  <conditionalFormatting sqref="J38:J39">
    <cfRule type="expression" dxfId="707" priority="17">
      <formula>J38&gt;0</formula>
    </cfRule>
    <cfRule type="expression" dxfId="706" priority="18">
      <formula>J38&lt;0</formula>
    </cfRule>
  </conditionalFormatting>
  <conditionalFormatting sqref="J41:J54">
    <cfRule type="expression" dxfId="705" priority="15">
      <formula>J41&gt;0</formula>
    </cfRule>
    <cfRule type="expression" dxfId="704" priority="16">
      <formula>J41&lt;0</formula>
    </cfRule>
  </conditionalFormatting>
  <conditionalFormatting sqref="J55">
    <cfRule type="expression" dxfId="703" priority="11">
      <formula>J55&gt;0</formula>
    </cfRule>
    <cfRule type="expression" dxfId="702" priority="12">
      <formula>J55&lt;0</formula>
    </cfRule>
  </conditionalFormatting>
  <conditionalFormatting sqref="J56">
    <cfRule type="expression" dxfId="701" priority="9">
      <formula>J56&gt;0</formula>
    </cfRule>
    <cfRule type="expression" dxfId="700" priority="10">
      <formula>J56&lt;0</formula>
    </cfRule>
  </conditionalFormatting>
  <conditionalFormatting sqref="F57">
    <cfRule type="expression" dxfId="699" priority="7">
      <formula>F57&gt;0</formula>
    </cfRule>
    <cfRule type="expression" dxfId="698" priority="8">
      <formula>F57&lt;0</formula>
    </cfRule>
  </conditionalFormatting>
  <conditionalFormatting sqref="F57">
    <cfRule type="expression" dxfId="697" priority="5">
      <formula>F57&gt;0</formula>
    </cfRule>
    <cfRule type="expression" dxfId="696" priority="6">
      <formula>F57&lt;0</formula>
    </cfRule>
  </conditionalFormatting>
  <conditionalFormatting sqref="H57">
    <cfRule type="expression" dxfId="695" priority="3">
      <formula>H57&gt;0</formula>
    </cfRule>
    <cfRule type="expression" dxfId="694" priority="4">
      <formula>H57&lt;0</formula>
    </cfRule>
  </conditionalFormatting>
  <conditionalFormatting sqref="J57">
    <cfRule type="expression" dxfId="693" priority="1">
      <formula>J57&gt;0</formula>
    </cfRule>
    <cfRule type="expression" dxfId="692"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8"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8"/>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8"/>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7" t="s">
        <v>78</v>
      </c>
      <c r="P17" s="887"/>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7" t="s">
        <v>78</v>
      </c>
      <c r="P40" s="887"/>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7" t="s">
        <v>78</v>
      </c>
      <c r="P16" s="887"/>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104" activePane="bottomLeft" state="frozen"/>
      <selection activeCell="M34" sqref="M34"/>
      <selection pane="bottomLeft" activeCell="D125" sqref="D1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11.45417333333334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12.21</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18315</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17181.260000000009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1418.7099999999955</v>
      </c>
      <c r="R7">
        <v>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1133.7399999999907</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6.5987011429894549E-2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9" t="s">
        <v>1350</v>
      </c>
      <c r="B13" s="360">
        <v>43452</v>
      </c>
      <c r="C13" s="4">
        <v>200</v>
      </c>
      <c r="D13" s="3">
        <v>17.2</v>
      </c>
      <c r="E13" s="3">
        <v>0</v>
      </c>
      <c r="F13" s="3">
        <f t="shared" si="0"/>
        <v>3440</v>
      </c>
      <c r="G13" s="360">
        <v>43633</v>
      </c>
      <c r="H13" s="77">
        <v>1000</v>
      </c>
      <c r="I13" s="43">
        <v>8.27</v>
      </c>
      <c r="J13" s="43">
        <v>0.17</v>
      </c>
      <c r="K13" s="43">
        <f t="shared" si="1"/>
        <v>8269.83</v>
      </c>
      <c r="O13" s="11" t="s">
        <v>901</v>
      </c>
      <c r="Q13" s="2">
        <f>Q4/2.45</f>
        <v>4.9836734693877549</v>
      </c>
      <c r="U13" t="s">
        <v>977</v>
      </c>
    </row>
    <row r="14" spans="1:29" x14ac:dyDescent="0.25">
      <c r="A14" s="889"/>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9"/>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9"/>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9"/>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13.431000000000003</v>
      </c>
      <c r="T17" s="1">
        <v>43235</v>
      </c>
      <c r="U17" t="s">
        <v>1005</v>
      </c>
    </row>
    <row r="18" spans="1:21" x14ac:dyDescent="0.25">
      <c r="A18" s="889"/>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13.308900000000001</v>
      </c>
      <c r="U18" t="s">
        <v>1006</v>
      </c>
    </row>
    <row r="19" spans="1:21" x14ac:dyDescent="0.25">
      <c r="A19" s="889"/>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13.186800000000002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13.064700000000002</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12.942600000000002</v>
      </c>
      <c r="T21" s="679">
        <v>43314</v>
      </c>
      <c r="U21" t="s">
        <v>1150</v>
      </c>
    </row>
    <row r="22" spans="1:21" x14ac:dyDescent="0.25">
      <c r="B22" s="360">
        <v>43628</v>
      </c>
      <c r="C22" s="7">
        <v>1400</v>
      </c>
      <c r="D22" s="43">
        <v>8.2799999999999994</v>
      </c>
      <c r="E22" s="43">
        <v>0</v>
      </c>
      <c r="F22" s="43">
        <f t="shared" ref="F22:F35" si="3">C22*D22+E22</f>
        <v>11592</v>
      </c>
      <c r="G22" s="360">
        <v>43844</v>
      </c>
      <c r="H22" s="77">
        <v>200</v>
      </c>
      <c r="I22" s="43">
        <v>10.01</v>
      </c>
      <c r="J22" s="43">
        <v>0.04</v>
      </c>
      <c r="K22" s="43">
        <f t="shared" si="1"/>
        <v>2001.96</v>
      </c>
      <c r="O22" s="78">
        <v>1.05</v>
      </c>
      <c r="P22" s="78">
        <f t="shared" si="2"/>
        <v>12.820500000000001</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12.698400000000001</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12.576300000000002</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12.454200000000002</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12.332100000000001</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12.21</v>
      </c>
    </row>
    <row r="28" spans="1:21" x14ac:dyDescent="0.25">
      <c r="B28" s="360">
        <v>43761</v>
      </c>
      <c r="C28" s="7">
        <v>500</v>
      </c>
      <c r="D28" s="43">
        <v>7.72</v>
      </c>
      <c r="E28" s="43">
        <v>0</v>
      </c>
      <c r="F28" s="43">
        <f t="shared" si="3"/>
        <v>3860</v>
      </c>
      <c r="G28" s="900">
        <v>43886</v>
      </c>
      <c r="H28" s="77">
        <v>500</v>
      </c>
      <c r="I28" s="43">
        <v>13.12</v>
      </c>
      <c r="J28" s="43">
        <v>0.14000000000000001</v>
      </c>
      <c r="K28" s="43">
        <f t="shared" si="1"/>
        <v>6559.86</v>
      </c>
      <c r="O28" s="78">
        <v>0.99</v>
      </c>
      <c r="P28" s="78">
        <f t="shared" si="2"/>
        <v>12.087900000000001</v>
      </c>
    </row>
    <row r="29" spans="1:21" x14ac:dyDescent="0.25">
      <c r="B29" s="360">
        <v>43776</v>
      </c>
      <c r="C29" s="7">
        <v>300</v>
      </c>
      <c r="D29" s="43">
        <v>8.14</v>
      </c>
      <c r="E29" s="43">
        <v>0</v>
      </c>
      <c r="F29" s="43">
        <f t="shared" si="3"/>
        <v>2442</v>
      </c>
      <c r="O29" s="78">
        <v>0.98</v>
      </c>
      <c r="P29" s="78">
        <f t="shared" si="2"/>
        <v>11.9658</v>
      </c>
    </row>
    <row r="30" spans="1:21" x14ac:dyDescent="0.25">
      <c r="B30" s="360">
        <v>43809</v>
      </c>
      <c r="C30" s="7">
        <v>200</v>
      </c>
      <c r="D30" s="43">
        <v>9.48</v>
      </c>
      <c r="E30" s="43">
        <v>0</v>
      </c>
      <c r="F30" s="43">
        <f t="shared" si="3"/>
        <v>1896</v>
      </c>
      <c r="O30" s="78">
        <v>0.97</v>
      </c>
      <c r="P30" s="78">
        <f t="shared" si="2"/>
        <v>11.8437</v>
      </c>
    </row>
    <row r="31" spans="1:21" x14ac:dyDescent="0.25">
      <c r="B31" s="360">
        <v>43833</v>
      </c>
      <c r="C31" s="7">
        <v>200</v>
      </c>
      <c r="D31" s="43">
        <v>9.32</v>
      </c>
      <c r="E31" s="43">
        <v>0</v>
      </c>
      <c r="F31" s="43">
        <f t="shared" si="3"/>
        <v>1864</v>
      </c>
      <c r="O31" s="78">
        <v>0.96</v>
      </c>
      <c r="P31" s="78">
        <f t="shared" si="2"/>
        <v>11.7216</v>
      </c>
    </row>
    <row r="32" spans="1:21" x14ac:dyDescent="0.25">
      <c r="B32" s="360">
        <v>43847</v>
      </c>
      <c r="C32" s="7">
        <v>500</v>
      </c>
      <c r="D32" s="43">
        <v>10.25</v>
      </c>
      <c r="E32" s="43">
        <v>0</v>
      </c>
      <c r="F32" s="43">
        <f t="shared" si="3"/>
        <v>5125</v>
      </c>
      <c r="O32" s="78">
        <v>0.95</v>
      </c>
      <c r="P32" s="78">
        <f t="shared" si="2"/>
        <v>11.599500000000001</v>
      </c>
    </row>
    <row r="33" spans="1:18" x14ac:dyDescent="0.25">
      <c r="B33" s="395">
        <v>43874</v>
      </c>
      <c r="C33" s="7">
        <v>300</v>
      </c>
      <c r="D33" s="43">
        <v>12.8</v>
      </c>
      <c r="E33" s="43">
        <v>0</v>
      </c>
      <c r="F33" s="43">
        <f t="shared" si="3"/>
        <v>3840</v>
      </c>
      <c r="O33" s="78">
        <v>0.94</v>
      </c>
      <c r="P33" s="78">
        <f t="shared" si="2"/>
        <v>11.477399999999999</v>
      </c>
    </row>
    <row r="34" spans="1:18" x14ac:dyDescent="0.25">
      <c r="B34" s="395">
        <v>43885</v>
      </c>
      <c r="C34" s="4">
        <v>500</v>
      </c>
      <c r="D34" s="3">
        <v>12.35</v>
      </c>
      <c r="E34" s="3">
        <v>0</v>
      </c>
      <c r="F34" s="3">
        <f t="shared" si="3"/>
        <v>6175</v>
      </c>
      <c r="O34" s="78">
        <v>0.93</v>
      </c>
      <c r="P34" s="78">
        <f t="shared" si="2"/>
        <v>11.355300000000002</v>
      </c>
    </row>
    <row r="35" spans="1:18" x14ac:dyDescent="0.25">
      <c r="B35" s="395">
        <v>43888</v>
      </c>
      <c r="C35" s="4">
        <v>500</v>
      </c>
      <c r="D35" s="3">
        <v>12.4</v>
      </c>
      <c r="E35" s="3">
        <v>0</v>
      </c>
      <c r="F35" s="3">
        <f t="shared" si="3"/>
        <v>6200</v>
      </c>
      <c r="O35" s="78">
        <v>0.92</v>
      </c>
      <c r="P35" s="78">
        <f t="shared" si="2"/>
        <v>11.233200000000002</v>
      </c>
    </row>
    <row r="36" spans="1:18" x14ac:dyDescent="0.25">
      <c r="O36" s="78">
        <v>0.91</v>
      </c>
      <c r="P36" s="78">
        <f t="shared" si="2"/>
        <v>11.1111</v>
      </c>
    </row>
    <row r="37" spans="1:18" x14ac:dyDescent="0.25">
      <c r="C37" s="4"/>
      <c r="D37" s="3"/>
      <c r="E37" s="3"/>
      <c r="F37" s="3"/>
      <c r="O37" s="78">
        <v>0.9</v>
      </c>
      <c r="P37" s="78">
        <f t="shared" si="2"/>
        <v>10.989000000000001</v>
      </c>
    </row>
    <row r="38" spans="1:18" x14ac:dyDescent="0.25">
      <c r="C38" s="4"/>
      <c r="D38" s="3"/>
      <c r="E38" s="3"/>
      <c r="F38" s="3"/>
    </row>
    <row r="40" spans="1:18" x14ac:dyDescent="0.25">
      <c r="A40" s="31" t="s">
        <v>81</v>
      </c>
      <c r="B40" s="14"/>
      <c r="C40" s="14">
        <f>SUM(C2:C39)</f>
        <v>12900</v>
      </c>
      <c r="D40" s="18"/>
      <c r="E40" s="18"/>
      <c r="F40" s="18">
        <f>SUM(F2:F39)</f>
        <v>140482</v>
      </c>
      <c r="G40" s="14"/>
      <c r="H40" s="68">
        <f>SUM(H2:H28)</f>
        <v>11400</v>
      </c>
      <c r="I40" s="18"/>
      <c r="J40" s="18"/>
      <c r="K40" s="18">
        <f>SUM(K2:K39)</f>
        <v>123300.73999999999</v>
      </c>
      <c r="L40" s="14"/>
      <c r="M40" s="18">
        <f>SUM(M2:M39)</f>
        <v>0</v>
      </c>
    </row>
    <row r="41" spans="1:18" ht="15.75" thickBot="1" x14ac:dyDescent="0.3">
      <c r="A41" s="273" t="s">
        <v>189</v>
      </c>
      <c r="B41" s="274"/>
      <c r="C41" s="275">
        <f>SumByColor($A$41,C2:C39)</f>
        <v>11400</v>
      </c>
      <c r="D41" s="275"/>
      <c r="E41" s="275"/>
      <c r="F41" s="276">
        <f>SumByColor($A$41,F2:F39)</f>
        <v>110815</v>
      </c>
      <c r="G41" s="275"/>
      <c r="H41" s="275">
        <f>SumByColor($A$41,H2:H39)</f>
        <v>11400</v>
      </c>
      <c r="I41" s="275"/>
      <c r="J41" s="275"/>
      <c r="K41" s="276">
        <f>SumByColor($A$41,K3:K39)</f>
        <v>119297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1" si="29">C118*(E118-D118)</f>
        <v>1910.0000000000002</v>
      </c>
      <c r="G118" s="39">
        <f t="shared" ref="G118:G121" si="30">D118*C118</f>
        <v>11540</v>
      </c>
      <c r="H118" s="176">
        <f t="shared" ref="H118:H121" si="31">(E118-D118)/D118</f>
        <v>0.16551126516464473</v>
      </c>
      <c r="I118" s="176"/>
      <c r="J118" s="762">
        <f t="shared" ref="J118:J121"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v>200</v>
      </c>
      <c r="B122" s="161">
        <v>43888</v>
      </c>
      <c r="C122" s="10">
        <v>1500</v>
      </c>
      <c r="D122" s="39">
        <v>11.454000000000001</v>
      </c>
      <c r="E122" s="39">
        <v>12.21</v>
      </c>
      <c r="F122" s="39">
        <f t="shared" ref="F122" si="33">C122*(E122-D122)</f>
        <v>1134.0000000000005</v>
      </c>
      <c r="G122" s="39">
        <f t="shared" ref="G122" si="34">D122*C122</f>
        <v>17181</v>
      </c>
      <c r="H122" s="176">
        <f t="shared" ref="H122" si="35">(E122-D122)/D122</f>
        <v>6.6003143006809858E-2</v>
      </c>
      <c r="I122" s="176"/>
      <c r="J122" s="762">
        <f t="shared" ref="J122" si="36">F122+$Q$10</f>
        <v>1418.9700000000053</v>
      </c>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7">C129*D129+E129</f>
        <v>2721.6000000000004</v>
      </c>
      <c r="G129" s="360">
        <v>42760</v>
      </c>
      <c r="H129" s="77">
        <v>80</v>
      </c>
      <c r="I129" s="43">
        <v>33.68</v>
      </c>
      <c r="J129" s="43">
        <v>0.06</v>
      </c>
      <c r="K129" s="43">
        <f t="shared" ref="K129:K137" si="38">H129*I129-J129</f>
        <v>2694.34</v>
      </c>
      <c r="L129" s="69">
        <v>42908</v>
      </c>
      <c r="M129" s="43">
        <v>54.4</v>
      </c>
    </row>
    <row r="130" spans="1:13" x14ac:dyDescent="0.25">
      <c r="A130" s="301" t="s">
        <v>71</v>
      </c>
      <c r="B130" s="360">
        <v>42758</v>
      </c>
      <c r="C130" s="7">
        <v>40</v>
      </c>
      <c r="D130" s="43">
        <v>32.28</v>
      </c>
      <c r="E130" s="43">
        <v>0</v>
      </c>
      <c r="F130" s="43">
        <f t="shared" si="37"/>
        <v>1291.2</v>
      </c>
      <c r="G130" s="360">
        <v>42766</v>
      </c>
      <c r="H130" s="77">
        <v>40</v>
      </c>
      <c r="I130" s="43">
        <v>31.8</v>
      </c>
      <c r="J130" s="43">
        <v>0.03</v>
      </c>
      <c r="K130" s="43">
        <f t="shared" si="38"/>
        <v>1271.97</v>
      </c>
      <c r="L130" s="69">
        <v>42908</v>
      </c>
      <c r="M130" s="43">
        <v>-8.16</v>
      </c>
    </row>
    <row r="131" spans="1:13" x14ac:dyDescent="0.25">
      <c r="A131" s="291"/>
      <c r="B131" s="360">
        <v>42843</v>
      </c>
      <c r="C131" s="7">
        <v>80</v>
      </c>
      <c r="D131" s="43">
        <v>31.08</v>
      </c>
      <c r="E131" s="43">
        <v>0</v>
      </c>
      <c r="F131" s="43">
        <f t="shared" si="37"/>
        <v>2486.3999999999996</v>
      </c>
      <c r="G131" s="360">
        <v>42901</v>
      </c>
      <c r="H131" s="77">
        <v>80</v>
      </c>
      <c r="I131" s="43">
        <v>31.3</v>
      </c>
      <c r="J131" s="43">
        <v>0.05</v>
      </c>
      <c r="K131" s="43">
        <f t="shared" si="38"/>
        <v>2503.9499999999998</v>
      </c>
      <c r="L131" s="69">
        <v>42992</v>
      </c>
      <c r="M131" s="43">
        <v>15.3</v>
      </c>
    </row>
    <row r="132" spans="1:13" x14ac:dyDescent="0.25">
      <c r="A132" s="291"/>
      <c r="B132" s="360">
        <v>42873</v>
      </c>
      <c r="C132" s="7">
        <v>80</v>
      </c>
      <c r="D132" s="43">
        <v>29.68</v>
      </c>
      <c r="E132" s="43">
        <v>0</v>
      </c>
      <c r="F132" s="43">
        <f t="shared" si="37"/>
        <v>2374.4</v>
      </c>
      <c r="G132" s="360">
        <v>42989</v>
      </c>
      <c r="H132" s="77">
        <v>100</v>
      </c>
      <c r="I132" s="43">
        <v>18.559999999999999</v>
      </c>
      <c r="J132" s="43">
        <v>0.04</v>
      </c>
      <c r="K132" s="43">
        <f t="shared" si="38"/>
        <v>1855.9599999999998</v>
      </c>
      <c r="L132" s="69">
        <v>42992</v>
      </c>
      <c r="M132" s="43">
        <v>-2.2999999999999998</v>
      </c>
    </row>
    <row r="133" spans="1:13" x14ac:dyDescent="0.25">
      <c r="A133" s="291"/>
      <c r="B133" s="360">
        <v>42957</v>
      </c>
      <c r="C133" s="7">
        <v>100</v>
      </c>
      <c r="D133" s="43">
        <v>17.28</v>
      </c>
      <c r="E133" s="43">
        <v>0</v>
      </c>
      <c r="F133" s="43">
        <f t="shared" si="37"/>
        <v>1728</v>
      </c>
      <c r="G133" s="360">
        <v>43010</v>
      </c>
      <c r="H133" s="77">
        <v>80</v>
      </c>
      <c r="I133" s="43">
        <v>18.68</v>
      </c>
      <c r="J133" s="43">
        <v>0.03</v>
      </c>
      <c r="K133" s="43">
        <f t="shared" si="38"/>
        <v>1494.3700000000001</v>
      </c>
      <c r="L133" s="69">
        <v>43082</v>
      </c>
      <c r="M133" s="7">
        <f>23.8-3.57</f>
        <v>20.23</v>
      </c>
    </row>
    <row r="134" spans="1:13" x14ac:dyDescent="0.25">
      <c r="A134" s="291"/>
      <c r="B134" s="360">
        <v>42996</v>
      </c>
      <c r="C134" s="7">
        <v>100</v>
      </c>
      <c r="D134" s="43">
        <v>17.68</v>
      </c>
      <c r="E134" s="43">
        <v>0</v>
      </c>
      <c r="F134" s="43">
        <f t="shared" si="37"/>
        <v>1768</v>
      </c>
      <c r="G134" s="360">
        <v>43045</v>
      </c>
      <c r="H134" s="77">
        <v>200</v>
      </c>
      <c r="I134" s="43">
        <v>12.08</v>
      </c>
      <c r="J134" s="43">
        <v>0.06</v>
      </c>
      <c r="K134" s="43">
        <f t="shared" si="38"/>
        <v>2415.94</v>
      </c>
      <c r="L134" s="4"/>
      <c r="M134" s="4"/>
    </row>
    <row r="135" spans="1:13" x14ac:dyDescent="0.25">
      <c r="A135" s="291"/>
      <c r="B135" s="360">
        <v>43011</v>
      </c>
      <c r="C135" s="7">
        <v>80</v>
      </c>
      <c r="D135" s="43">
        <v>17.95</v>
      </c>
      <c r="E135" s="43">
        <v>0</v>
      </c>
      <c r="F135" s="43">
        <f t="shared" si="37"/>
        <v>1436</v>
      </c>
      <c r="G135" s="360">
        <v>43070</v>
      </c>
      <c r="H135" s="77">
        <v>80</v>
      </c>
      <c r="I135" s="43">
        <v>15.27</v>
      </c>
      <c r="J135" s="43">
        <v>0.03</v>
      </c>
      <c r="K135" s="43">
        <f t="shared" si="38"/>
        <v>1221.57</v>
      </c>
    </row>
    <row r="136" spans="1:13" x14ac:dyDescent="0.25">
      <c r="A136" s="291"/>
      <c r="B136" s="360">
        <v>43013</v>
      </c>
      <c r="C136" s="7">
        <v>100</v>
      </c>
      <c r="D136" s="43">
        <v>15.8</v>
      </c>
      <c r="E136" s="43">
        <v>0</v>
      </c>
      <c r="F136" s="43">
        <f t="shared" si="37"/>
        <v>1580</v>
      </c>
      <c r="G136" s="360">
        <v>43111</v>
      </c>
      <c r="H136" s="77">
        <v>100</v>
      </c>
      <c r="I136" s="43">
        <v>21.31</v>
      </c>
      <c r="J136" s="43">
        <v>-0.05</v>
      </c>
      <c r="K136" s="43">
        <f t="shared" si="38"/>
        <v>2131.0500000000002</v>
      </c>
    </row>
    <row r="137" spans="1:13" x14ac:dyDescent="0.25">
      <c r="A137" s="291"/>
      <c r="B137" s="360">
        <v>43041</v>
      </c>
      <c r="C137" s="7">
        <v>200</v>
      </c>
      <c r="D137" s="43">
        <v>11.28</v>
      </c>
      <c r="E137" s="43">
        <v>0</v>
      </c>
      <c r="F137" s="43">
        <f t="shared" si="37"/>
        <v>2256</v>
      </c>
      <c r="G137" s="360">
        <v>43112</v>
      </c>
      <c r="H137" s="77">
        <v>100</v>
      </c>
      <c r="I137" s="43">
        <v>22.58</v>
      </c>
      <c r="J137" s="43">
        <v>0.05</v>
      </c>
      <c r="K137" s="43">
        <f t="shared" si="38"/>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9">C157*(E157-D157)</f>
        <v>-53.688000000000216</v>
      </c>
      <c r="G157" s="668">
        <f t="shared" ref="G157:G176" si="40">D157*C157</f>
        <v>2532.8879999999999</v>
      </c>
      <c r="H157" s="669">
        <f t="shared" ref="H157:H176" si="41">(E157-D157)/D157</f>
        <v>-2.1196357675507253E-2</v>
      </c>
      <c r="I157" s="670"/>
    </row>
    <row r="158" spans="1:13" x14ac:dyDescent="0.25">
      <c r="A158" s="666">
        <v>0</v>
      </c>
      <c r="B158" s="667">
        <v>42873</v>
      </c>
      <c r="C158" s="666">
        <v>160</v>
      </c>
      <c r="D158" s="668">
        <v>30.6706</v>
      </c>
      <c r="E158" s="668">
        <v>29.73</v>
      </c>
      <c r="F158" s="668">
        <f t="shared" si="39"/>
        <v>-150.49599999999998</v>
      </c>
      <c r="G158" s="668">
        <f t="shared" si="40"/>
        <v>4907.2960000000003</v>
      </c>
      <c r="H158" s="670">
        <f t="shared" si="41"/>
        <v>-3.0667805651014322E-2</v>
      </c>
      <c r="I158" s="670"/>
    </row>
    <row r="159" spans="1:13" x14ac:dyDescent="0.25">
      <c r="A159" s="666"/>
      <c r="B159" s="667">
        <v>42901</v>
      </c>
      <c r="C159" s="666">
        <v>80</v>
      </c>
      <c r="D159" s="668">
        <v>30.041799999999999</v>
      </c>
      <c r="E159" s="668">
        <v>30.43</v>
      </c>
      <c r="F159" s="668">
        <f t="shared" si="39"/>
        <v>31.056000000000097</v>
      </c>
      <c r="G159" s="668">
        <f t="shared" si="40"/>
        <v>2403.3440000000001</v>
      </c>
      <c r="H159" s="670">
        <f t="shared" si="41"/>
        <v>1.2921995353141331E-2</v>
      </c>
      <c r="I159" s="670"/>
    </row>
    <row r="160" spans="1:13" x14ac:dyDescent="0.25">
      <c r="A160" s="666">
        <v>80</v>
      </c>
      <c r="B160" s="667">
        <v>42917</v>
      </c>
      <c r="C160" s="666">
        <v>80</v>
      </c>
      <c r="D160" s="668">
        <v>29.463799999999999</v>
      </c>
      <c r="E160" s="668">
        <v>33.22</v>
      </c>
      <c r="F160" s="668">
        <f t="shared" si="39"/>
        <v>300.49599999999998</v>
      </c>
      <c r="G160" s="668">
        <f t="shared" si="40"/>
        <v>2357.1039999999998</v>
      </c>
      <c r="H160" s="670">
        <f t="shared" si="41"/>
        <v>0.12748525309023276</v>
      </c>
      <c r="I160" s="670"/>
    </row>
    <row r="161" spans="1:9" x14ac:dyDescent="0.25">
      <c r="A161" s="666">
        <v>80</v>
      </c>
      <c r="B161" s="667">
        <v>42957</v>
      </c>
      <c r="C161" s="666">
        <v>180</v>
      </c>
      <c r="D161" s="668">
        <v>22.695</v>
      </c>
      <c r="E161" s="668">
        <v>17.190000000000001</v>
      </c>
      <c r="F161" s="668">
        <f t="shared" si="39"/>
        <v>-990.89999999999986</v>
      </c>
      <c r="G161" s="668">
        <f t="shared" si="40"/>
        <v>4085.1</v>
      </c>
      <c r="H161" s="670">
        <f t="shared" si="41"/>
        <v>-0.24256444150693982</v>
      </c>
      <c r="I161" s="670"/>
    </row>
    <row r="162" spans="1:9" x14ac:dyDescent="0.25">
      <c r="A162" s="666">
        <v>80</v>
      </c>
      <c r="B162" s="667">
        <v>42983</v>
      </c>
      <c r="C162" s="666">
        <v>180</v>
      </c>
      <c r="D162" s="668">
        <v>22.695</v>
      </c>
      <c r="E162" s="668">
        <v>15.41</v>
      </c>
      <c r="F162" s="668">
        <f t="shared" si="39"/>
        <v>-1311.3</v>
      </c>
      <c r="G162" s="668">
        <f t="shared" si="40"/>
        <v>4085.1</v>
      </c>
      <c r="H162" s="670">
        <f t="shared" si="41"/>
        <v>-0.32099581405595945</v>
      </c>
      <c r="I162" s="670"/>
    </row>
    <row r="163" spans="1:9" x14ac:dyDescent="0.25">
      <c r="A163" s="666">
        <v>80</v>
      </c>
      <c r="B163" s="667">
        <v>42989</v>
      </c>
      <c r="C163" s="666">
        <v>80</v>
      </c>
      <c r="D163" s="668">
        <v>27.8643</v>
      </c>
      <c r="E163" s="668">
        <v>18.5</v>
      </c>
      <c r="F163" s="668">
        <f t="shared" si="39"/>
        <v>-749.14400000000001</v>
      </c>
      <c r="G163" s="668">
        <f t="shared" si="40"/>
        <v>2229.1440000000002</v>
      </c>
      <c r="H163" s="670">
        <f t="shared" si="41"/>
        <v>-0.33606801534580089</v>
      </c>
      <c r="I163" s="670"/>
    </row>
    <row r="164" spans="1:9" x14ac:dyDescent="0.25">
      <c r="A164" s="666">
        <v>80</v>
      </c>
      <c r="B164" s="667">
        <v>42996</v>
      </c>
      <c r="C164" s="666">
        <v>180</v>
      </c>
      <c r="D164" s="668">
        <v>22.1341</v>
      </c>
      <c r="E164" s="668">
        <v>16.989999999999998</v>
      </c>
      <c r="F164" s="668">
        <f t="shared" si="39"/>
        <v>-925.93800000000033</v>
      </c>
      <c r="G164" s="668">
        <f t="shared" si="40"/>
        <v>3984.1379999999999</v>
      </c>
      <c r="H164" s="670">
        <f t="shared" si="41"/>
        <v>-0.23240610641498871</v>
      </c>
      <c r="I164" s="670"/>
    </row>
    <row r="165" spans="1:9" x14ac:dyDescent="0.25">
      <c r="A165" s="666">
        <v>0</v>
      </c>
      <c r="B165" s="667">
        <v>43010</v>
      </c>
      <c r="C165" s="666">
        <v>100</v>
      </c>
      <c r="D165" s="668">
        <v>24.8977</v>
      </c>
      <c r="E165" s="668">
        <v>18.47</v>
      </c>
      <c r="F165" s="668">
        <f t="shared" si="39"/>
        <v>-642.77000000000021</v>
      </c>
      <c r="G165" s="668">
        <f t="shared" si="40"/>
        <v>2489.77</v>
      </c>
      <c r="H165" s="670">
        <f t="shared" si="41"/>
        <v>-0.25816440876064861</v>
      </c>
      <c r="I165" s="670"/>
    </row>
    <row r="166" spans="1:9" x14ac:dyDescent="0.25">
      <c r="A166" s="666">
        <v>0</v>
      </c>
      <c r="B166" s="667">
        <v>43011</v>
      </c>
      <c r="C166" s="666">
        <v>180</v>
      </c>
      <c r="D166" s="668">
        <v>21.809799999999999</v>
      </c>
      <c r="E166" s="668">
        <v>18.82</v>
      </c>
      <c r="F166" s="668">
        <f t="shared" si="39"/>
        <v>-538.16399999999976</v>
      </c>
      <c r="G166" s="668">
        <f t="shared" si="40"/>
        <v>3925.7639999999997</v>
      </c>
      <c r="H166" s="670">
        <f t="shared" si="41"/>
        <v>-0.13708516355033054</v>
      </c>
      <c r="I166" s="668">
        <v>21.5</v>
      </c>
    </row>
    <row r="167" spans="1:9" x14ac:dyDescent="0.25">
      <c r="A167" s="666">
        <v>0</v>
      </c>
      <c r="B167" s="667">
        <v>43012</v>
      </c>
      <c r="C167" s="666">
        <v>180</v>
      </c>
      <c r="D167" s="668">
        <v>21.81</v>
      </c>
      <c r="E167" s="668">
        <v>16.079999999999998</v>
      </c>
      <c r="F167" s="668">
        <f t="shared" si="39"/>
        <v>-1031.4000000000001</v>
      </c>
      <c r="G167" s="668">
        <f t="shared" si="40"/>
        <v>3925.7999999999997</v>
      </c>
      <c r="H167" s="670">
        <f t="shared" si="41"/>
        <v>-0.2627235213204952</v>
      </c>
      <c r="I167" s="670"/>
    </row>
    <row r="168" spans="1:9" x14ac:dyDescent="0.25">
      <c r="A168" s="666">
        <v>0</v>
      </c>
      <c r="B168" s="667">
        <v>43013</v>
      </c>
      <c r="C168" s="666">
        <v>280</v>
      </c>
      <c r="D168" s="668">
        <v>19.663499999999999</v>
      </c>
      <c r="E168" s="668">
        <v>15.68</v>
      </c>
      <c r="F168" s="668">
        <f t="shared" si="39"/>
        <v>-1115.3799999999999</v>
      </c>
      <c r="G168" s="668">
        <f t="shared" si="40"/>
        <v>5505.78</v>
      </c>
      <c r="H168" s="670">
        <f t="shared" si="41"/>
        <v>-0.2025834668294047</v>
      </c>
      <c r="I168" s="668">
        <v>19.5</v>
      </c>
    </row>
    <row r="169" spans="1:9" x14ac:dyDescent="0.25">
      <c r="A169" s="666">
        <v>100</v>
      </c>
      <c r="B169" s="667">
        <v>43031</v>
      </c>
      <c r="C169" s="666">
        <v>280</v>
      </c>
      <c r="D169" s="668">
        <v>19.663499999999999</v>
      </c>
      <c r="E169" s="668">
        <v>14.54</v>
      </c>
      <c r="F169" s="668">
        <f t="shared" si="39"/>
        <v>-1434.58</v>
      </c>
      <c r="G169" s="668">
        <f t="shared" si="40"/>
        <v>5505.78</v>
      </c>
      <c r="H169" s="670">
        <f t="shared" si="41"/>
        <v>-0.26055890355226691</v>
      </c>
      <c r="I169" s="668"/>
    </row>
    <row r="170" spans="1:9" x14ac:dyDescent="0.25">
      <c r="A170" s="666"/>
      <c r="B170" s="667">
        <v>43044</v>
      </c>
      <c r="C170" s="666">
        <v>480</v>
      </c>
      <c r="D170" s="668">
        <v>16.170000000000002</v>
      </c>
      <c r="E170" s="668">
        <v>11.4</v>
      </c>
      <c r="F170" s="668">
        <f t="shared" si="39"/>
        <v>-2289.6000000000008</v>
      </c>
      <c r="G170" s="668">
        <f t="shared" si="40"/>
        <v>7761.6</v>
      </c>
      <c r="H170" s="670">
        <f t="shared" si="41"/>
        <v>-0.29499072356215217</v>
      </c>
      <c r="I170" s="670"/>
    </row>
    <row r="171" spans="1:9" x14ac:dyDescent="0.25">
      <c r="A171" s="666">
        <v>80</v>
      </c>
      <c r="B171" s="667">
        <v>43045</v>
      </c>
      <c r="C171" s="666">
        <v>280</v>
      </c>
      <c r="D171" s="668">
        <v>19.092300000000002</v>
      </c>
      <c r="E171" s="668">
        <v>12.41</v>
      </c>
      <c r="F171" s="668">
        <f t="shared" si="39"/>
        <v>-1871.0440000000003</v>
      </c>
      <c r="G171" s="668">
        <f t="shared" si="40"/>
        <v>5345.8440000000001</v>
      </c>
      <c r="H171" s="670">
        <f t="shared" si="41"/>
        <v>-0.34999973811431839</v>
      </c>
      <c r="I171" s="671" t="s">
        <v>693</v>
      </c>
    </row>
    <row r="172" spans="1:9" x14ac:dyDescent="0.25">
      <c r="A172" s="666">
        <v>0</v>
      </c>
      <c r="B172" s="667">
        <v>43070</v>
      </c>
      <c r="C172" s="666">
        <v>200</v>
      </c>
      <c r="D172" s="668">
        <v>20.621300000000002</v>
      </c>
      <c r="E172" s="668">
        <v>15.26</v>
      </c>
      <c r="F172" s="668">
        <f t="shared" si="39"/>
        <v>-1072.2600000000004</v>
      </c>
      <c r="G172" s="668">
        <f t="shared" si="40"/>
        <v>4124.26</v>
      </c>
      <c r="H172" s="670">
        <f t="shared" si="41"/>
        <v>-0.25998845853559188</v>
      </c>
      <c r="I172" s="670"/>
    </row>
    <row r="173" spans="1:9" x14ac:dyDescent="0.25">
      <c r="A173" s="666">
        <v>200</v>
      </c>
      <c r="B173" s="667">
        <v>43077</v>
      </c>
      <c r="C173" s="666">
        <v>200</v>
      </c>
      <c r="D173" s="668">
        <v>20.62</v>
      </c>
      <c r="E173" s="668">
        <v>16.059999999999999</v>
      </c>
      <c r="F173" s="668">
        <f t="shared" si="39"/>
        <v>-912.00000000000045</v>
      </c>
      <c r="G173" s="668">
        <f t="shared" si="40"/>
        <v>4124</v>
      </c>
      <c r="H173" s="670">
        <f t="shared" si="41"/>
        <v>-0.22114451988360825</v>
      </c>
      <c r="I173" s="670"/>
    </row>
    <row r="174" spans="1:9" x14ac:dyDescent="0.25">
      <c r="A174" s="666">
        <v>200</v>
      </c>
      <c r="B174" s="667">
        <v>43082</v>
      </c>
      <c r="C174" s="666">
        <v>200</v>
      </c>
      <c r="D174" s="668">
        <v>20.52</v>
      </c>
      <c r="E174" s="668">
        <v>15.7</v>
      </c>
      <c r="F174" s="668">
        <f t="shared" si="39"/>
        <v>-964</v>
      </c>
      <c r="G174" s="668">
        <f t="shared" si="40"/>
        <v>4104</v>
      </c>
      <c r="H174" s="670">
        <f t="shared" si="41"/>
        <v>-0.23489278752436649</v>
      </c>
      <c r="I174" s="670" t="s">
        <v>182</v>
      </c>
    </row>
    <row r="175" spans="1:9" x14ac:dyDescent="0.25">
      <c r="A175" s="666">
        <v>200</v>
      </c>
      <c r="B175" s="667">
        <v>43083</v>
      </c>
      <c r="C175" s="666">
        <v>200</v>
      </c>
      <c r="D175" s="668">
        <v>20.520199999999999</v>
      </c>
      <c r="E175" s="668">
        <v>19.22</v>
      </c>
      <c r="F175" s="668">
        <f t="shared" si="39"/>
        <v>-260.04000000000008</v>
      </c>
      <c r="G175" s="668">
        <f t="shared" si="40"/>
        <v>4104.04</v>
      </c>
      <c r="H175" s="670">
        <f t="shared" si="41"/>
        <v>-6.3361955536495762E-2</v>
      </c>
      <c r="I175" s="670"/>
    </row>
    <row r="176" spans="1:9" x14ac:dyDescent="0.25">
      <c r="A176" s="666">
        <v>100</v>
      </c>
      <c r="B176" s="667">
        <v>43111</v>
      </c>
      <c r="C176" s="666">
        <v>100</v>
      </c>
      <c r="D176" s="668">
        <v>19.73</v>
      </c>
      <c r="E176" s="668">
        <v>21.74</v>
      </c>
      <c r="F176" s="668">
        <f t="shared" si="39"/>
        <v>200.9999999999998</v>
      </c>
      <c r="G176" s="668">
        <f t="shared" si="40"/>
        <v>1973</v>
      </c>
      <c r="H176" s="670">
        <f t="shared" si="41"/>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7" priority="181">
      <formula>F50&gt;0</formula>
    </cfRule>
    <cfRule type="expression" dxfId="566" priority="182">
      <formula>F50&lt;0</formula>
    </cfRule>
  </conditionalFormatting>
  <conditionalFormatting sqref="H50:H52">
    <cfRule type="expression" dxfId="565" priority="179">
      <formula>H50&gt;0</formula>
    </cfRule>
    <cfRule type="expression" dxfId="564" priority="180">
      <formula>H50&lt;0</formula>
    </cfRule>
  </conditionalFormatting>
  <conditionalFormatting sqref="H53">
    <cfRule type="expression" dxfId="563" priority="175">
      <formula>H53&gt;0</formula>
    </cfRule>
    <cfRule type="expression" dxfId="562" priority="176">
      <formula>H53&lt;0</formula>
    </cfRule>
  </conditionalFormatting>
  <conditionalFormatting sqref="H54:H58">
    <cfRule type="expression" dxfId="561" priority="173">
      <formula>H54&gt;0</formula>
    </cfRule>
    <cfRule type="expression" dxfId="560" priority="174">
      <formula>H54&lt;0</formula>
    </cfRule>
  </conditionalFormatting>
  <conditionalFormatting sqref="F54">
    <cfRule type="expression" dxfId="559" priority="167">
      <formula>F54&gt;0</formula>
    </cfRule>
    <cfRule type="expression" dxfId="558" priority="168">
      <formula>F54&lt;0</formula>
    </cfRule>
  </conditionalFormatting>
  <conditionalFormatting sqref="I48:I52">
    <cfRule type="expression" dxfId="557" priority="165">
      <formula>I48&gt;0</formula>
    </cfRule>
    <cfRule type="expression" dxfId="556" priority="166">
      <formula>I48&lt;0</formula>
    </cfRule>
  </conditionalFormatting>
  <conditionalFormatting sqref="I53:I56 I58 I61 K61 J44:J62 I63:K64 J65:K65">
    <cfRule type="expression" dxfId="555" priority="159">
      <formula>I44&gt;0</formula>
    </cfRule>
    <cfRule type="expression" dxfId="554" priority="160">
      <formula>I44&lt;0</formula>
    </cfRule>
  </conditionalFormatting>
  <conditionalFormatting sqref="I44:I47 K44:K47">
    <cfRule type="expression" dxfId="553" priority="157">
      <formula>I44&gt;0</formula>
    </cfRule>
    <cfRule type="expression" dxfId="552" priority="158">
      <formula>I44&lt;0</formula>
    </cfRule>
  </conditionalFormatting>
  <conditionalFormatting sqref="F55:F58">
    <cfRule type="expression" dxfId="551" priority="155">
      <formula>F55&gt;0</formula>
    </cfRule>
    <cfRule type="expression" dxfId="550" priority="156">
      <formula>F55&lt;0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52">
    <cfRule type="expression" dxfId="545" priority="139">
      <formula>F152&gt;0</formula>
    </cfRule>
    <cfRule type="expression" dxfId="544" priority="140">
      <formula>F152&lt;0</formula>
    </cfRule>
  </conditionalFormatting>
  <conditionalFormatting sqref="H152">
    <cfRule type="expression" dxfId="543" priority="137">
      <formula>H152&gt;0</formula>
    </cfRule>
    <cfRule type="expression" dxfId="542" priority="138">
      <formula>H152&lt;0</formula>
    </cfRule>
  </conditionalFormatting>
  <conditionalFormatting sqref="I152">
    <cfRule type="expression" dxfId="541" priority="125">
      <formula>I152&gt;0</formula>
    </cfRule>
    <cfRule type="expression" dxfId="540" priority="126">
      <formula>I152&lt;0</formula>
    </cfRule>
  </conditionalFormatting>
  <conditionalFormatting sqref="F48:F49">
    <cfRule type="expression" dxfId="539" priority="121">
      <formula>F48&gt;0</formula>
    </cfRule>
    <cfRule type="expression" dxfId="538" priority="122">
      <formula>F48&lt;0</formula>
    </cfRule>
  </conditionalFormatting>
  <conditionalFormatting sqref="H48:H49">
    <cfRule type="expression" dxfId="537" priority="119">
      <formula>H48&gt;0</formula>
    </cfRule>
    <cfRule type="expression" dxfId="536" priority="120">
      <formula>H48&lt;0</formula>
    </cfRule>
  </conditionalFormatting>
  <conditionalFormatting sqref="F158:F162">
    <cfRule type="expression" dxfId="535" priority="117">
      <formula>F158&gt;0</formula>
    </cfRule>
    <cfRule type="expression" dxfId="534" priority="118">
      <formula>F158&lt;0</formula>
    </cfRule>
  </conditionalFormatting>
  <conditionalFormatting sqref="H158:H160">
    <cfRule type="expression" dxfId="533" priority="115">
      <formula>H158&gt;0</formula>
    </cfRule>
    <cfRule type="expression" dxfId="532" priority="116">
      <formula>H158&lt;0</formula>
    </cfRule>
  </conditionalFormatting>
  <conditionalFormatting sqref="H161:H162">
    <cfRule type="expression" dxfId="531" priority="113">
      <formula>H161&gt;0</formula>
    </cfRule>
    <cfRule type="expression" dxfId="530" priority="114">
      <formula>H161&lt;0</formula>
    </cfRule>
  </conditionalFormatting>
  <conditionalFormatting sqref="H163:H188">
    <cfRule type="expression" dxfId="529" priority="111">
      <formula>H163&gt;0</formula>
    </cfRule>
    <cfRule type="expression" dxfId="528" priority="112">
      <formula>H163&lt;0</formula>
    </cfRule>
  </conditionalFormatting>
  <conditionalFormatting sqref="F153:F156">
    <cfRule type="expression" dxfId="527" priority="109">
      <formula>F153&gt;0</formula>
    </cfRule>
    <cfRule type="expression" dxfId="526" priority="110">
      <formula>F153&lt;0</formula>
    </cfRule>
  </conditionalFormatting>
  <conditionalFormatting sqref="H153:H156">
    <cfRule type="expression" dxfId="525" priority="107">
      <formula>H153&gt;0</formula>
    </cfRule>
    <cfRule type="expression" dxfId="524" priority="108">
      <formula>H153&lt;0</formula>
    </cfRule>
  </conditionalFormatting>
  <conditionalFormatting sqref="F163">
    <cfRule type="expression" dxfId="523" priority="105">
      <formula>F163&gt;0</formula>
    </cfRule>
    <cfRule type="expression" dxfId="522" priority="106">
      <formula>F163&lt;0</formula>
    </cfRule>
  </conditionalFormatting>
  <conditionalFormatting sqref="I157:I159">
    <cfRule type="expression" dxfId="521" priority="103">
      <formula>I157&gt;0</formula>
    </cfRule>
    <cfRule type="expression" dxfId="520" priority="104">
      <formula>I157&lt;0</formula>
    </cfRule>
  </conditionalFormatting>
  <conditionalFormatting sqref="I160">
    <cfRule type="expression" dxfId="519" priority="101">
      <formula>I160&gt;0</formula>
    </cfRule>
    <cfRule type="expression" dxfId="518" priority="102">
      <formula>I160&lt;0</formula>
    </cfRule>
  </conditionalFormatting>
  <conditionalFormatting sqref="I161">
    <cfRule type="expression" dxfId="517" priority="99">
      <formula>I161&gt;0</formula>
    </cfRule>
    <cfRule type="expression" dxfId="516" priority="100">
      <formula>I161&lt;0</formula>
    </cfRule>
  </conditionalFormatting>
  <conditionalFormatting sqref="I162:I165 I167 I170 I172:I188">
    <cfRule type="expression" dxfId="515" priority="97">
      <formula>I162&gt;0</formula>
    </cfRule>
    <cfRule type="expression" dxfId="514" priority="98">
      <formula>I162&lt;0</formula>
    </cfRule>
  </conditionalFormatting>
  <conditionalFormatting sqref="I153:I156">
    <cfRule type="expression" dxfId="513" priority="95">
      <formula>I153&gt;0</formula>
    </cfRule>
    <cfRule type="expression" dxfId="512" priority="96">
      <formula>I153&lt;0</formula>
    </cfRule>
  </conditionalFormatting>
  <conditionalFormatting sqref="F164:F188">
    <cfRule type="expression" dxfId="511" priority="93">
      <formula>F164&gt;0</formula>
    </cfRule>
    <cfRule type="expression" dxfId="510" priority="94">
      <formula>F164&lt;0</formula>
    </cfRule>
  </conditionalFormatting>
  <conditionalFormatting sqref="F157">
    <cfRule type="expression" dxfId="509" priority="91">
      <formula>F157&gt;0</formula>
    </cfRule>
    <cfRule type="expression" dxfId="508" priority="92">
      <formula>F157&lt;0</formula>
    </cfRule>
  </conditionalFormatting>
  <conditionalFormatting sqref="H157">
    <cfRule type="expression" dxfId="507" priority="89">
      <formula>H157&gt;0</formula>
    </cfRule>
    <cfRule type="expression" dxfId="506" priority="90">
      <formula>H157&lt;0</formula>
    </cfRule>
  </conditionalFormatting>
  <conditionalFormatting sqref="F44:F47">
    <cfRule type="expression" dxfId="505" priority="87">
      <formula>F44&gt;0</formula>
    </cfRule>
    <cfRule type="expression" dxfId="504" priority="88">
      <formula>F44&lt;0</formula>
    </cfRule>
  </conditionalFormatting>
  <conditionalFormatting sqref="H44:H47">
    <cfRule type="expression" dxfId="503" priority="85">
      <formula>H44&gt;0</formula>
    </cfRule>
    <cfRule type="expression" dxfId="502" priority="86">
      <formula>H44&lt;0</formula>
    </cfRule>
  </conditionalFormatting>
  <conditionalFormatting sqref="K48:K50 K53:K60">
    <cfRule type="expression" dxfId="501" priority="83">
      <formula>K48&gt;0</formula>
    </cfRule>
    <cfRule type="expression" dxfId="500" priority="84">
      <formula>K48&lt;0</formula>
    </cfRule>
  </conditionalFormatting>
  <conditionalFormatting sqref="H60">
    <cfRule type="expression" dxfId="499" priority="81">
      <formula>H60&gt;0</formula>
    </cfRule>
    <cfRule type="expression" dxfId="498" priority="82">
      <formula>H60&lt;0</formula>
    </cfRule>
  </conditionalFormatting>
  <conditionalFormatting sqref="F60">
    <cfRule type="expression" dxfId="497" priority="79">
      <formula>F60&gt;0</formula>
    </cfRule>
    <cfRule type="expression" dxfId="496" priority="80">
      <formula>F60&lt;0</formula>
    </cfRule>
  </conditionalFormatting>
  <conditionalFormatting sqref="H59">
    <cfRule type="expression" dxfId="495" priority="75">
      <formula>H59&gt;0</formula>
    </cfRule>
    <cfRule type="expression" dxfId="494" priority="76">
      <formula>H59&lt;0</formula>
    </cfRule>
  </conditionalFormatting>
  <conditionalFormatting sqref="F59">
    <cfRule type="expression" dxfId="493" priority="73">
      <formula>F59&gt;0</formula>
    </cfRule>
    <cfRule type="expression" dxfId="492" priority="74">
      <formula>F59&lt;0</formula>
    </cfRule>
  </conditionalFormatting>
  <conditionalFormatting sqref="L61 L73">
    <cfRule type="expression" dxfId="491" priority="69">
      <formula>L61&gt;0</formula>
    </cfRule>
    <cfRule type="expression" dxfId="490" priority="70">
      <formula>L61&lt;0</formula>
    </cfRule>
  </conditionalFormatting>
  <conditionalFormatting sqref="L44:L47">
    <cfRule type="expression" dxfId="489" priority="67">
      <formula>L44&gt;0</formula>
    </cfRule>
    <cfRule type="expression" dxfId="488" priority="68">
      <formula>L44&lt;0</formula>
    </cfRule>
  </conditionalFormatting>
  <conditionalFormatting sqref="L48:L50 L53:L60">
    <cfRule type="expression" dxfId="487" priority="65">
      <formula>L48&gt;0</formula>
    </cfRule>
    <cfRule type="expression" dxfId="486" priority="66">
      <formula>L48&lt;0</formula>
    </cfRule>
  </conditionalFormatting>
  <conditionalFormatting sqref="F76:F77 H76:I77 K76:K77">
    <cfRule type="expression" dxfId="485" priority="63">
      <formula>F76&gt;0</formula>
    </cfRule>
    <cfRule type="expression" dxfId="484" priority="64">
      <formula>F76&lt;0</formula>
    </cfRule>
  </conditionalFormatting>
  <conditionalFormatting sqref="K78:K79 F78:F80 H78:I80">
    <cfRule type="expression" dxfId="483" priority="59">
      <formula>F78&gt;0</formula>
    </cfRule>
    <cfRule type="expression" dxfId="482" priority="60">
      <formula>F78&lt;0</formula>
    </cfRule>
  </conditionalFormatting>
  <conditionalFormatting sqref="H81:I81 F81 K80 K81:L81">
    <cfRule type="expression" dxfId="481" priority="53">
      <formula>F80&gt;0</formula>
    </cfRule>
    <cfRule type="expression" dxfId="480" priority="54">
      <formula>F80&lt;0</formula>
    </cfRule>
  </conditionalFormatting>
  <conditionalFormatting sqref="H86:K86 H87:L87 F86:F88 H88:J88">
    <cfRule type="expression" dxfId="479" priority="51">
      <formula>F86&gt;0</formula>
    </cfRule>
    <cfRule type="expression" dxfId="478" priority="52">
      <formula>F86&lt;0</formula>
    </cfRule>
  </conditionalFormatting>
  <conditionalFormatting sqref="H85:K85 K84 F85 J86:J88">
    <cfRule type="expression" dxfId="477" priority="49">
      <formula>F84&gt;0</formula>
    </cfRule>
    <cfRule type="expression" dxfId="476" priority="50">
      <formula>F84&lt;0</formula>
    </cfRule>
  </conditionalFormatting>
  <conditionalFormatting sqref="H83:L83 H82:I82 K82 H84:J84 F82:F84 J85:J88">
    <cfRule type="expression" dxfId="475" priority="47">
      <formula>F82&gt;0</formula>
    </cfRule>
    <cfRule type="expression" dxfId="474" priority="48">
      <formula>F82&lt;0</formula>
    </cfRule>
  </conditionalFormatting>
  <conditionalFormatting sqref="J82:J88">
    <cfRule type="expression" dxfId="473" priority="45">
      <formula>J82&gt;0</formula>
    </cfRule>
    <cfRule type="expression" dxfId="472" priority="46">
      <formula>J82&lt;0</formula>
    </cfRule>
  </conditionalFormatting>
  <conditionalFormatting sqref="H89:I89 K88 F89 K89:L89">
    <cfRule type="expression" dxfId="471" priority="43">
      <formula>F88&gt;0</formula>
    </cfRule>
    <cfRule type="expression" dxfId="470" priority="44">
      <formula>F88&lt;0</formula>
    </cfRule>
  </conditionalFormatting>
  <conditionalFormatting sqref="H90:K90 H91:L91 K92:L92 H92:J93 F90:F93">
    <cfRule type="expression" dxfId="469" priority="33">
      <formula>F90&gt;0</formula>
    </cfRule>
    <cfRule type="expression" dxfId="468" priority="34">
      <formula>F90&lt;0</formula>
    </cfRule>
  </conditionalFormatting>
  <conditionalFormatting sqref="H94:L94 K93 F94">
    <cfRule type="expression" dxfId="467" priority="31">
      <formula>F93&gt;0</formula>
    </cfRule>
    <cfRule type="expression" dxfId="466" priority="32">
      <formula>F93&lt;0</formula>
    </cfRule>
  </conditionalFormatting>
  <conditionalFormatting sqref="H107:L107 K97 F107">
    <cfRule type="expression" dxfId="465" priority="29">
      <formula>F97&gt;0</formula>
    </cfRule>
    <cfRule type="expression" dxfId="464" priority="30">
      <formula>F97&lt;0</formula>
    </cfRule>
  </conditionalFormatting>
  <conditionalFormatting sqref="H100:L100 H99:K99 H101:J101 F99:F101">
    <cfRule type="expression" dxfId="463" priority="27">
      <formula>F99&gt;0</formula>
    </cfRule>
    <cfRule type="expression" dxfId="462" priority="28">
      <formula>F99&lt;0</formula>
    </cfRule>
  </conditionalFormatting>
  <conditionalFormatting sqref="H98:L98 F98">
    <cfRule type="expression" dxfId="461" priority="25">
      <formula>F98&gt;0</formula>
    </cfRule>
    <cfRule type="expression" dxfId="460" priority="26">
      <formula>F98&lt;0</formula>
    </cfRule>
  </conditionalFormatting>
  <conditionalFormatting sqref="H103:L103 H102:K102 F102:F103">
    <cfRule type="expression" dxfId="459" priority="23">
      <formula>F102&gt;0</formula>
    </cfRule>
    <cfRule type="expression" dxfId="458" priority="24">
      <formula>F102&lt;0</formula>
    </cfRule>
  </conditionalFormatting>
  <conditionalFormatting sqref="K101:L101">
    <cfRule type="expression" dxfId="457" priority="21">
      <formula>K101&gt;0</formula>
    </cfRule>
    <cfRule type="expression" dxfId="456" priority="22">
      <formula>K101&lt;0</formula>
    </cfRule>
  </conditionalFormatting>
  <conditionalFormatting sqref="K106:L106 K105">
    <cfRule type="expression" dxfId="455" priority="19">
      <formula>K105&gt;0</formula>
    </cfRule>
    <cfRule type="expression" dxfId="454" priority="20">
      <formula>K105&lt;0</formula>
    </cfRule>
  </conditionalFormatting>
  <conditionalFormatting sqref="H104:L104 H105:J106 F104:F106">
    <cfRule type="expression" dxfId="453" priority="17">
      <formula>F104&gt;0</formula>
    </cfRule>
    <cfRule type="expression" dxfId="452" priority="18">
      <formula>F104&lt;0</formula>
    </cfRule>
  </conditionalFormatting>
  <conditionalFormatting sqref="H109:L109 H108:K108 H110:J110 F108:F110">
    <cfRule type="expression" dxfId="451" priority="15">
      <formula>F108&gt;0</formula>
    </cfRule>
    <cfRule type="expression" dxfId="450" priority="16">
      <formula>F108&lt;0</formula>
    </cfRule>
  </conditionalFormatting>
  <conditionalFormatting sqref="H123:L123 K122 F123">
    <cfRule type="expression" dxfId="449" priority="13">
      <formula>F122&gt;0</formula>
    </cfRule>
    <cfRule type="expression" dxfId="448" priority="14">
      <formula>F122&lt;0</formula>
    </cfRule>
  </conditionalFormatting>
  <conditionalFormatting sqref="H121:L121 H120:K120 H122:J122 F120:F122">
    <cfRule type="expression" dxfId="447" priority="11">
      <formula>F120&gt;0</formula>
    </cfRule>
    <cfRule type="expression" dxfId="446" priority="12">
      <formula>F120&lt;0</formula>
    </cfRule>
  </conditionalFormatting>
  <conditionalFormatting sqref="H119:L119 K118 F119">
    <cfRule type="expression" dxfId="445" priority="9">
      <formula>F118&gt;0</formula>
    </cfRule>
    <cfRule type="expression" dxfId="444" priority="10">
      <formula>F118&lt;0</formula>
    </cfRule>
  </conditionalFormatting>
  <conditionalFormatting sqref="H117:L117 H116:K116 H118:J118 F116:F118">
    <cfRule type="expression" dxfId="443" priority="7">
      <formula>F116&gt;0</formula>
    </cfRule>
    <cfRule type="expression" dxfId="442" priority="8">
      <formula>F116&lt;0</formula>
    </cfRule>
  </conditionalFormatting>
  <conditionalFormatting sqref="H115:L115 K114 F115">
    <cfRule type="expression" dxfId="441" priority="5">
      <formula>F114&gt;0</formula>
    </cfRule>
    <cfRule type="expression" dxfId="440" priority="6">
      <formula>F114&lt;0</formula>
    </cfRule>
  </conditionalFormatting>
  <conditionalFormatting sqref="H113:L113 H112:K112 H114:J114 F112:F114">
    <cfRule type="expression" dxfId="439" priority="3">
      <formula>F112&gt;0</formula>
    </cfRule>
    <cfRule type="expression" dxfId="438" priority="4">
      <formula>F112&lt;0</formula>
    </cfRule>
  </conditionalFormatting>
  <conditionalFormatting sqref="H111:L111 K110 F111">
    <cfRule type="expression" dxfId="437" priority="1">
      <formula>F110&gt;0</formula>
    </cfRule>
    <cfRule type="expression" dxfId="436"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7" t="s">
        <v>78</v>
      </c>
      <c r="P19" s="887"/>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R28" sqref="R2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8" si="0">C2*D2+E2</f>
        <v>5814</v>
      </c>
      <c r="G2" s="69">
        <v>43686</v>
      </c>
      <c r="H2" s="880">
        <v>300</v>
      </c>
      <c r="I2" s="43">
        <v>28.68</v>
      </c>
      <c r="J2" s="43">
        <v>0.18</v>
      </c>
      <c r="K2" s="43">
        <f>H2*I2-J2</f>
        <v>8603.82</v>
      </c>
      <c r="L2" s="69">
        <v>43663</v>
      </c>
      <c r="M2" s="3">
        <v>64</v>
      </c>
      <c r="O2" s="11" t="s">
        <v>57</v>
      </c>
      <c r="Q2">
        <f>C18-H18</f>
        <v>400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23.745900000000002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21.99</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8796</v>
      </c>
    </row>
    <row r="6" spans="1:21" x14ac:dyDescent="0.25">
      <c r="B6" s="397">
        <v>43699</v>
      </c>
      <c r="C6" s="7">
        <v>100</v>
      </c>
      <c r="D6" s="43">
        <v>26.8</v>
      </c>
      <c r="E6" s="43">
        <v>0</v>
      </c>
      <c r="F6" s="43">
        <f t="shared" si="0"/>
        <v>2680</v>
      </c>
      <c r="G6" s="69"/>
      <c r="H6" s="158"/>
      <c r="I6" s="3"/>
      <c r="J6" s="3"/>
      <c r="K6" s="3"/>
      <c r="L6" s="4"/>
      <c r="M6" s="4"/>
      <c r="O6" s="11" t="s">
        <v>64</v>
      </c>
      <c r="Q6" s="2">
        <f>Q3*Q2</f>
        <v>9498.36</v>
      </c>
    </row>
    <row r="7" spans="1:21" x14ac:dyDescent="0.25">
      <c r="B7" s="398">
        <v>43841</v>
      </c>
      <c r="C7" s="4">
        <v>300</v>
      </c>
      <c r="D7" s="3">
        <v>25.8</v>
      </c>
      <c r="E7" s="3">
        <v>0</v>
      </c>
      <c r="F7" s="3">
        <f t="shared" si="0"/>
        <v>7740</v>
      </c>
      <c r="G7" s="69"/>
      <c r="H7" s="158"/>
      <c r="I7" s="3"/>
      <c r="J7" s="3"/>
      <c r="K7" s="3"/>
      <c r="L7" s="4"/>
      <c r="M7" s="4"/>
      <c r="O7" s="11" t="s">
        <v>175</v>
      </c>
      <c r="Q7" s="2">
        <f>Q10+Q8</f>
        <v>-702.36000000000058</v>
      </c>
      <c r="R7">
        <v>300</v>
      </c>
      <c r="T7" s="1"/>
    </row>
    <row r="8" spans="1:21" x14ac:dyDescent="0.25">
      <c r="B8" s="884">
        <v>43886</v>
      </c>
      <c r="C8" s="4">
        <v>100</v>
      </c>
      <c r="D8" s="3">
        <v>22.62</v>
      </c>
      <c r="E8" s="3">
        <v>0</v>
      </c>
      <c r="F8" s="3">
        <f t="shared" si="0"/>
        <v>2262</v>
      </c>
      <c r="G8" s="69"/>
      <c r="H8" s="158"/>
      <c r="I8" s="3"/>
      <c r="J8" s="3"/>
      <c r="K8" s="3"/>
      <c r="L8" s="4"/>
      <c r="M8" s="4"/>
      <c r="O8" s="11" t="s">
        <v>177</v>
      </c>
      <c r="P8" s="33"/>
      <c r="Q8" s="2">
        <f>K18+M18-F18+Q2*Q4</f>
        <v>-702.36000000000058</v>
      </c>
    </row>
    <row r="9" spans="1:21" x14ac:dyDescent="0.25">
      <c r="B9" s="398"/>
      <c r="C9" s="4"/>
      <c r="D9" s="3"/>
      <c r="E9" s="3"/>
      <c r="F9" s="3"/>
      <c r="G9" s="4"/>
      <c r="H9" s="158"/>
      <c r="I9" s="3"/>
      <c r="J9" s="3"/>
      <c r="K9" s="3"/>
      <c r="L9" s="4"/>
      <c r="M9" s="4"/>
      <c r="O9" s="11" t="s">
        <v>202</v>
      </c>
      <c r="Q9" s="131">
        <f>IF(Q2=0, 0, Q8/Q6)</f>
        <v>-7.394539688956836E-2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4.0018190086402915E-2</v>
      </c>
      <c r="R11">
        <f>0.88/4</f>
        <v>0.22</v>
      </c>
    </row>
    <row r="12" spans="1:21" x14ac:dyDescent="0.25">
      <c r="B12" s="29"/>
      <c r="H12" s="67"/>
      <c r="O12" s="11" t="s">
        <v>875</v>
      </c>
      <c r="Q12" s="1" t="s">
        <v>1356</v>
      </c>
    </row>
    <row r="13" spans="1:21" x14ac:dyDescent="0.25">
      <c r="B13" s="29"/>
      <c r="H13" s="67"/>
      <c r="O13" s="11" t="s">
        <v>901</v>
      </c>
      <c r="Q13" s="2">
        <f>Q4/4.4</f>
        <v>4.9977272727272721</v>
      </c>
      <c r="T13" s="1"/>
    </row>
    <row r="14" spans="1:21" x14ac:dyDescent="0.25">
      <c r="B14" s="29"/>
      <c r="H14" s="67"/>
      <c r="O14" s="11" t="s">
        <v>988</v>
      </c>
      <c r="Q14" s="1"/>
    </row>
    <row r="15" spans="1:21" x14ac:dyDescent="0.25">
      <c r="B15" s="29"/>
      <c r="H15" s="67"/>
    </row>
    <row r="16" spans="1:21" ht="20.25" thickBot="1" x14ac:dyDescent="0.35">
      <c r="B16" s="29"/>
      <c r="H16" s="67"/>
      <c r="O16" s="887" t="s">
        <v>78</v>
      </c>
      <c r="P16" s="887"/>
    </row>
    <row r="17" spans="1:16" ht="15.75" thickTop="1" x14ac:dyDescent="0.25">
      <c r="B17" s="29"/>
      <c r="O17" s="78">
        <v>1.1000000000000001</v>
      </c>
      <c r="P17" s="78">
        <f>O17*$Q$4</f>
        <v>24.189</v>
      </c>
    </row>
    <row r="18" spans="1:16" x14ac:dyDescent="0.25">
      <c r="A18" s="31" t="s">
        <v>81</v>
      </c>
      <c r="B18" s="399"/>
      <c r="C18" s="14">
        <f>SUM(C2:C9)</f>
        <v>1000</v>
      </c>
      <c r="D18" s="18"/>
      <c r="E18" s="18"/>
      <c r="F18" s="18">
        <f>SUM(F2:F9)</f>
        <v>26880</v>
      </c>
      <c r="G18" s="14"/>
      <c r="H18" s="68">
        <f>SUM(H2:H8)</f>
        <v>600</v>
      </c>
      <c r="I18" s="18"/>
      <c r="J18" s="18"/>
      <c r="K18" s="18">
        <f>SUM(K2:K8)</f>
        <v>17317.64</v>
      </c>
      <c r="L18" s="14"/>
      <c r="M18" s="18">
        <f>SUM(M2:M10)</f>
        <v>64</v>
      </c>
      <c r="O18" s="78">
        <v>1.0900000000000001</v>
      </c>
      <c r="P18" s="78">
        <f t="shared" ref="P18:P37" si="1">O18*$Q$4</f>
        <v>23.969100000000001</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23.749199999999998</v>
      </c>
    </row>
    <row r="20" spans="1:16" x14ac:dyDescent="0.25">
      <c r="B20" s="29"/>
      <c r="O20" s="78">
        <v>1.07</v>
      </c>
      <c r="P20" s="78">
        <f t="shared" si="1"/>
        <v>23.529299999999999</v>
      </c>
    </row>
    <row r="21" spans="1:16" x14ac:dyDescent="0.25">
      <c r="B21" s="29"/>
      <c r="O21" s="78">
        <v>1.06</v>
      </c>
      <c r="P21" s="78">
        <f t="shared" si="1"/>
        <v>23.3094</v>
      </c>
    </row>
    <row r="22" spans="1:16" x14ac:dyDescent="0.25">
      <c r="B22" s="29"/>
      <c r="O22" s="78">
        <v>1.05</v>
      </c>
      <c r="P22" s="78">
        <f t="shared" si="1"/>
        <v>23.089500000000001</v>
      </c>
    </row>
    <row r="23" spans="1:16" x14ac:dyDescent="0.25">
      <c r="B23" s="29"/>
      <c r="O23" s="78">
        <v>1.04</v>
      </c>
      <c r="P23" s="78">
        <f t="shared" si="1"/>
        <v>22.869599999999998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22.649699999999999</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22.4298</v>
      </c>
    </row>
    <row r="26" spans="1:16" x14ac:dyDescent="0.25">
      <c r="B26" s="147">
        <v>43661</v>
      </c>
      <c r="C26" s="10">
        <v>500</v>
      </c>
      <c r="D26" s="39">
        <v>28.396000000000001</v>
      </c>
      <c r="E26" s="39">
        <v>27.48</v>
      </c>
      <c r="F26" s="39">
        <f t="shared" ref="F26:F33" si="2">C26*(E26-D26)</f>
        <v>-458.00000000000017</v>
      </c>
      <c r="G26" s="39">
        <f t="shared" ref="G26:G33" si="3">D26*C26</f>
        <v>14198</v>
      </c>
      <c r="H26" s="175">
        <f t="shared" ref="H26:H33" si="4">(E26-D26)/D26</f>
        <v>-3.2258064516129045E-2</v>
      </c>
      <c r="I26" s="39"/>
      <c r="J26" s="39"/>
      <c r="K26" s="39"/>
      <c r="L26" s="39"/>
      <c r="O26" s="78">
        <v>1.01</v>
      </c>
      <c r="P26" s="78">
        <f t="shared" si="1"/>
        <v>22.209899999999998</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21.99</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21.770099999999999</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21.550199999999997</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21.330299999999998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21.110399999999998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20.890499999999996</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20.670599999999997</v>
      </c>
    </row>
    <row r="34" spans="2:17" x14ac:dyDescent="0.25">
      <c r="B34" s="161"/>
      <c r="C34" s="10"/>
      <c r="D34" s="39"/>
      <c r="E34" s="39"/>
      <c r="F34" s="39"/>
      <c r="G34" s="39"/>
      <c r="H34" s="175"/>
      <c r="I34" s="39"/>
      <c r="J34" s="39"/>
      <c r="K34" s="39"/>
      <c r="L34" s="39"/>
      <c r="O34" s="78">
        <v>0.93</v>
      </c>
      <c r="P34" s="78">
        <f t="shared" si="1"/>
        <v>20.450700000000001</v>
      </c>
    </row>
    <row r="35" spans="2:17" x14ac:dyDescent="0.25">
      <c r="B35" s="161"/>
      <c r="C35" s="10"/>
      <c r="D35" s="39"/>
      <c r="E35" s="39"/>
      <c r="F35" s="39"/>
      <c r="G35" s="39"/>
      <c r="H35" s="175"/>
      <c r="I35" s="39"/>
      <c r="J35" s="39"/>
      <c r="K35" s="39"/>
      <c r="L35" s="39"/>
      <c r="O35" s="78">
        <v>0.92</v>
      </c>
      <c r="P35" s="78">
        <f t="shared" si="1"/>
        <v>20.230799999999999</v>
      </c>
    </row>
    <row r="36" spans="2:17" x14ac:dyDescent="0.25">
      <c r="B36" s="161"/>
      <c r="C36" s="10"/>
      <c r="D36" s="39"/>
      <c r="E36" s="39"/>
      <c r="F36" s="39"/>
      <c r="G36" s="39"/>
      <c r="H36" s="175"/>
      <c r="I36" s="39"/>
      <c r="J36" s="39"/>
      <c r="K36" s="39"/>
      <c r="L36" s="39"/>
      <c r="O36" s="78">
        <v>0.91</v>
      </c>
      <c r="P36" s="78">
        <f t="shared" si="1"/>
        <v>20.010899999999999</v>
      </c>
    </row>
    <row r="37" spans="2:17" x14ac:dyDescent="0.25">
      <c r="B37" s="161"/>
      <c r="C37" s="10"/>
      <c r="D37" s="39"/>
      <c r="E37" s="39"/>
      <c r="F37" s="39"/>
      <c r="G37" s="39"/>
      <c r="H37" s="175"/>
      <c r="I37" s="39"/>
      <c r="J37" s="39"/>
      <c r="K37" s="39"/>
      <c r="L37" s="39"/>
      <c r="O37" s="78">
        <v>0.9</v>
      </c>
      <c r="P37" s="78">
        <f t="shared" si="1"/>
        <v>19.791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7" t="s">
        <v>78</v>
      </c>
      <c r="Q39" s="887"/>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7" t="s">
        <v>78</v>
      </c>
      <c r="P41" s="887"/>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7" t="s">
        <v>78</v>
      </c>
      <c r="P21" s="887"/>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42.47</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5096.3999999999996</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1750.3399999999947</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145.75999999999294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2.9442657918974682E-2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4.0499175888862725E-2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9.3960176991150455</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46.717000000000006</v>
      </c>
      <c r="W17" s="2"/>
      <c r="X17" s="131"/>
      <c r="AD17" s="178"/>
      <c r="AG17" s="178"/>
    </row>
    <row r="18" spans="1:33" x14ac:dyDescent="0.25">
      <c r="B18" s="29"/>
      <c r="G18" s="29"/>
      <c r="H18" s="67"/>
      <c r="P18" s="78">
        <v>1.0900000000000001</v>
      </c>
      <c r="Q18" s="78">
        <f t="shared" ref="Q18:Q37" si="2">P18*$Q$4</f>
        <v>46.292300000000004</v>
      </c>
      <c r="W18" s="2"/>
      <c r="X18" s="131"/>
    </row>
    <row r="19" spans="1:33" x14ac:dyDescent="0.25">
      <c r="B19" s="29"/>
      <c r="G19" s="29"/>
      <c r="H19" s="67"/>
      <c r="P19" s="78">
        <v>1.08</v>
      </c>
      <c r="Q19" s="78">
        <f t="shared" si="2"/>
        <v>45.867600000000003</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45.442900000000002</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45.0182</v>
      </c>
      <c r="W21" s="2"/>
      <c r="X21" s="131"/>
      <c r="AD21" s="178"/>
      <c r="AG21" s="178"/>
    </row>
    <row r="22" spans="1:33" x14ac:dyDescent="0.25">
      <c r="P22" s="78">
        <v>1.05</v>
      </c>
      <c r="Q22" s="78">
        <f t="shared" si="2"/>
        <v>44.593499999999999</v>
      </c>
      <c r="W22" s="2"/>
      <c r="X22" s="131"/>
    </row>
    <row r="23" spans="1:33" x14ac:dyDescent="0.25">
      <c r="P23" s="78">
        <v>1.04</v>
      </c>
      <c r="Q23" s="78">
        <f t="shared" si="2"/>
        <v>44.168799999999997</v>
      </c>
      <c r="W23" s="2"/>
      <c r="X23" s="131"/>
      <c r="AD23" s="178"/>
    </row>
    <row r="24" spans="1:33" x14ac:dyDescent="0.25">
      <c r="P24" s="78">
        <v>1.03</v>
      </c>
      <c r="Q24" s="78">
        <f t="shared" si="2"/>
        <v>43.744100000000003</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43.319400000000002</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42.8947</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42.47</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42.045299999999997</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41.620599999999996</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41.195899999999995</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40.7712</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40.346499999999999</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39.921799999999998</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39.497100000000003</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39.072400000000002</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38.6477</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38.222999999999999</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53" activePane="bottomLeft" state="frozen"/>
      <selection activeCell="A2" sqref="A2"/>
      <selection pane="bottomLeft" activeCell="Q82" sqref="Q82"/>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1" si="0">C2*D2+E2</f>
        <v>5448</v>
      </c>
      <c r="G2" s="397">
        <v>43427</v>
      </c>
      <c r="H2" s="77">
        <v>100</v>
      </c>
      <c r="I2" s="43">
        <v>45.45</v>
      </c>
      <c r="J2" s="43">
        <v>0.06</v>
      </c>
      <c r="K2" s="43">
        <f t="shared" ref="K2:K15" si="1">H2*I2-J2</f>
        <v>4544.9399999999996</v>
      </c>
      <c r="L2" s="69">
        <v>43423</v>
      </c>
      <c r="M2" s="43">
        <v>182</v>
      </c>
      <c r="O2" s="11" t="s">
        <v>57</v>
      </c>
      <c r="Q2">
        <f>C24-H24</f>
        <v>400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40.22782500000001</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32.72</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13088</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16091.130000000005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69">
        <v>43887</v>
      </c>
      <c r="M7" s="43">
        <v>139.5</v>
      </c>
      <c r="O7" s="11" t="s">
        <v>175</v>
      </c>
      <c r="Q7" s="2">
        <f>Q10+Q8</f>
        <v>-3003.1300000000047</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-3003.1300000000047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-0.18663263549545642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5.5623471882640593E-2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7.1130434782608702</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7" t="s">
        <v>78</v>
      </c>
      <c r="P16" s="887"/>
    </row>
    <row r="17" spans="1:20" ht="15.75" thickTop="1" x14ac:dyDescent="0.25">
      <c r="B17" s="360">
        <v>43657</v>
      </c>
      <c r="C17" s="7">
        <v>100</v>
      </c>
      <c r="D17" s="43">
        <v>36.4</v>
      </c>
      <c r="E17" s="43">
        <v>0</v>
      </c>
      <c r="F17" s="43">
        <f t="shared" si="0"/>
        <v>3640</v>
      </c>
      <c r="G17" s="29"/>
      <c r="O17" s="78">
        <v>1.1000000000000001</v>
      </c>
      <c r="P17" s="78">
        <f>O17*$Q$4</f>
        <v>35.992000000000004</v>
      </c>
    </row>
    <row r="18" spans="1:20" x14ac:dyDescent="0.25">
      <c r="B18" s="69">
        <v>43682</v>
      </c>
      <c r="C18" s="7">
        <v>100</v>
      </c>
      <c r="D18" s="43">
        <v>35.200000000000003</v>
      </c>
      <c r="E18" s="43">
        <v>0</v>
      </c>
      <c r="F18" s="43">
        <f t="shared" si="0"/>
        <v>3520.0000000000005</v>
      </c>
      <c r="G18" s="29"/>
      <c r="H18" s="67"/>
      <c r="O18" s="78">
        <v>1.0900000000000001</v>
      </c>
      <c r="P18" s="78">
        <f t="shared" ref="P18:P37" si="2">O18*$Q$4</f>
        <v>35.6648</v>
      </c>
      <c r="T18" s="1"/>
    </row>
    <row r="19" spans="1:20" x14ac:dyDescent="0.25">
      <c r="B19" s="69">
        <v>43836</v>
      </c>
      <c r="C19" s="7">
        <v>100</v>
      </c>
      <c r="D19" s="43">
        <v>42</v>
      </c>
      <c r="E19" s="43">
        <v>0</v>
      </c>
      <c r="F19" s="43">
        <f t="shared" si="0"/>
        <v>4200</v>
      </c>
      <c r="G19" s="29"/>
      <c r="O19" s="78">
        <v>1.08</v>
      </c>
      <c r="P19" s="78">
        <f t="shared" si="2"/>
        <v>35.337600000000002</v>
      </c>
    </row>
    <row r="20" spans="1:20" x14ac:dyDescent="0.25">
      <c r="B20" s="69">
        <v>43851</v>
      </c>
      <c r="C20" s="4">
        <v>100</v>
      </c>
      <c r="D20" s="3">
        <v>41.22</v>
      </c>
      <c r="E20" s="3">
        <v>0</v>
      </c>
      <c r="F20" s="3">
        <f t="shared" si="0"/>
        <v>4122</v>
      </c>
      <c r="G20" s="29"/>
      <c r="H20" s="67"/>
      <c r="O20" s="78">
        <v>1.07</v>
      </c>
      <c r="P20" s="78">
        <f t="shared" si="2"/>
        <v>35.010400000000004</v>
      </c>
    </row>
    <row r="21" spans="1:20" x14ac:dyDescent="0.25">
      <c r="B21" s="395">
        <v>43886</v>
      </c>
      <c r="C21" s="4">
        <v>100</v>
      </c>
      <c r="D21" s="2">
        <v>35.619999999999997</v>
      </c>
      <c r="E21" s="2">
        <v>0</v>
      </c>
      <c r="F21" s="2">
        <f t="shared" si="0"/>
        <v>3561.9999999999995</v>
      </c>
      <c r="G21" s="29"/>
      <c r="O21" s="78">
        <v>1.06</v>
      </c>
      <c r="P21" s="78">
        <f t="shared" si="2"/>
        <v>34.683199999999999</v>
      </c>
    </row>
    <row r="22" spans="1:20" x14ac:dyDescent="0.25">
      <c r="C22" s="4"/>
      <c r="D22" s="3"/>
      <c r="E22" s="3"/>
      <c r="F22" s="3"/>
      <c r="G22" s="29"/>
      <c r="H22" s="67"/>
      <c r="O22" s="78">
        <v>1.05</v>
      </c>
      <c r="P22" s="78">
        <f t="shared" si="2"/>
        <v>34.356000000000002</v>
      </c>
    </row>
    <row r="23" spans="1:20" x14ac:dyDescent="0.25">
      <c r="G23" s="29"/>
      <c r="O23" s="78">
        <v>1.04</v>
      </c>
      <c r="P23" s="78">
        <f t="shared" si="2"/>
        <v>34.028799999999997</v>
      </c>
    </row>
    <row r="24" spans="1:20" x14ac:dyDescent="0.25">
      <c r="A24" s="31" t="s">
        <v>81</v>
      </c>
      <c r="B24" s="14"/>
      <c r="C24" s="14">
        <f>SUM(C2:C22)</f>
        <v>2100</v>
      </c>
      <c r="D24" s="18"/>
      <c r="E24" s="18"/>
      <c r="F24" s="18">
        <f>SUM(F2:F22)</f>
        <v>83751</v>
      </c>
      <c r="G24" s="14"/>
      <c r="H24" s="68">
        <f>SUM(H2:H15)</f>
        <v>1700</v>
      </c>
      <c r="I24" s="18"/>
      <c r="J24" s="18"/>
      <c r="K24" s="18">
        <f>SUM(K2:K15)</f>
        <v>66652.87</v>
      </c>
      <c r="L24" s="14"/>
      <c r="M24" s="18">
        <f>SUM(M2:M10)</f>
        <v>1007</v>
      </c>
      <c r="O24" s="78">
        <v>1.03</v>
      </c>
      <c r="P24" s="78">
        <f t="shared" si="2"/>
        <v>33.701599999999999</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1008</v>
      </c>
      <c r="O25" s="78">
        <v>1.02</v>
      </c>
      <c r="P25" s="78">
        <f t="shared" si="2"/>
        <v>33.374400000000001</v>
      </c>
    </row>
    <row r="26" spans="1:20" x14ac:dyDescent="0.25">
      <c r="O26" s="78">
        <v>1.01</v>
      </c>
      <c r="P26" s="78">
        <f t="shared" si="2"/>
        <v>33.047199999999997</v>
      </c>
    </row>
    <row r="27" spans="1:20" x14ac:dyDescent="0.25">
      <c r="O27" s="78">
        <v>1</v>
      </c>
      <c r="P27" s="78">
        <f t="shared" si="2"/>
        <v>32.72</v>
      </c>
    </row>
    <row r="28" spans="1:20" x14ac:dyDescent="0.25">
      <c r="O28" s="78">
        <v>0.99</v>
      </c>
      <c r="P28" s="78">
        <f t="shared" si="2"/>
        <v>32.392800000000001</v>
      </c>
    </row>
    <row r="29" spans="1:20" x14ac:dyDescent="0.25">
      <c r="O29" s="78">
        <v>0.98</v>
      </c>
      <c r="P29" s="78">
        <f t="shared" si="2"/>
        <v>32.065599999999996</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31.738399999999999</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31.411199999999997</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31.083999999999996</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30.756799999999998</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30.429600000000001</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30.102399999999999</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29.775200000000002</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29.448</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v>300</v>
      </c>
      <c r="B83" s="147">
        <v>43886</v>
      </c>
      <c r="C83" s="10">
        <v>400</v>
      </c>
      <c r="D83" s="39">
        <v>40.770000000000003</v>
      </c>
      <c r="E83" s="39">
        <v>34.950000000000003</v>
      </c>
      <c r="F83" s="39">
        <f t="shared" ref="F83:F84" si="12">C83*(E83-D83)</f>
        <v>-2328</v>
      </c>
      <c r="G83" s="39">
        <f t="shared" ref="G83:G84" si="13">D83*C83</f>
        <v>16308.000000000002</v>
      </c>
      <c r="H83" s="175">
        <f t="shared" ref="H83:H84" si="14">(E83-D83)/D83</f>
        <v>-0.14275202354672553</v>
      </c>
      <c r="I83" s="39"/>
      <c r="J83" s="39"/>
      <c r="K83" s="39"/>
      <c r="L83" s="39"/>
    </row>
    <row r="84" spans="1:13" x14ac:dyDescent="0.25">
      <c r="A84" s="4"/>
      <c r="B84" s="147">
        <v>43887</v>
      </c>
      <c r="C84" s="10">
        <v>400</v>
      </c>
      <c r="D84" s="39">
        <v>40.228000000000002</v>
      </c>
      <c r="E84" s="39">
        <v>34.86</v>
      </c>
      <c r="F84" s="39">
        <f t="shared" si="12"/>
        <v>-2147.2000000000007</v>
      </c>
      <c r="G84" s="39">
        <f t="shared" si="13"/>
        <v>16091.2</v>
      </c>
      <c r="H84" s="175">
        <f t="shared" si="14"/>
        <v>-0.13343939544595809</v>
      </c>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1:H83 F81:F83">
    <cfRule type="expression" dxfId="165" priority="3">
      <formula>F81&gt;0</formula>
    </cfRule>
    <cfRule type="expression" dxfId="164"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7" t="s">
        <v>78</v>
      </c>
      <c r="P16" s="887"/>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F16" sqref="F16"/>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1000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20.829640000000005</v>
      </c>
      <c r="T3" s="1"/>
    </row>
    <row r="4" spans="1:21" x14ac:dyDescent="0.25">
      <c r="B4" s="743">
        <v>43663</v>
      </c>
      <c r="C4" s="7">
        <v>100</v>
      </c>
      <c r="D4" s="43">
        <v>24.7</v>
      </c>
      <c r="E4" s="43">
        <v>0</v>
      </c>
      <c r="F4" s="43">
        <f t="shared" ref="F4:F16" si="1">C4*D4+E4</f>
        <v>2470</v>
      </c>
      <c r="G4" s="397">
        <v>43718</v>
      </c>
      <c r="H4" s="77">
        <v>200</v>
      </c>
      <c r="I4" s="43">
        <v>23.88</v>
      </c>
      <c r="J4" s="43">
        <v>0.1</v>
      </c>
      <c r="K4" s="43">
        <f t="shared" si="0"/>
        <v>4775.8999999999996</v>
      </c>
      <c r="L4" s="69">
        <v>43825</v>
      </c>
      <c r="M4" s="43">
        <v>50</v>
      </c>
      <c r="O4" s="11" t="s">
        <v>66</v>
      </c>
      <c r="Q4" s="53">
        <v>14.83</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14830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20829.640000000003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-5999.6400000000031</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-5999.6400000000031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-0.28803378262898455</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884">
        <v>43886</v>
      </c>
      <c r="C16" s="4">
        <v>200</v>
      </c>
      <c r="D16" s="2">
        <v>17</v>
      </c>
      <c r="E16" s="2">
        <v>0</v>
      </c>
      <c r="F16" s="2">
        <f t="shared" si="1"/>
        <v>3400</v>
      </c>
      <c r="G16" s="29"/>
      <c r="H16" s="67"/>
      <c r="O16" s="887" t="s">
        <v>78</v>
      </c>
      <c r="P16" s="887"/>
    </row>
    <row r="17" spans="1:16" ht="15.75" thickTop="1" x14ac:dyDescent="0.25">
      <c r="B17" s="29"/>
      <c r="G17" s="29"/>
      <c r="O17" s="78">
        <v>1.1000000000000001</v>
      </c>
      <c r="P17" s="78">
        <f>O17*$Q$4</f>
        <v>16.313000000000002</v>
      </c>
    </row>
    <row r="18" spans="1:16" x14ac:dyDescent="0.25">
      <c r="B18" s="29"/>
      <c r="G18" s="29"/>
      <c r="H18" s="67"/>
      <c r="O18" s="78">
        <v>1.0900000000000001</v>
      </c>
      <c r="P18" s="78">
        <f t="shared" ref="P18:P37" si="2">O18*$Q$4</f>
        <v>16.1647</v>
      </c>
    </row>
    <row r="19" spans="1:16" x14ac:dyDescent="0.25">
      <c r="B19" s="29"/>
      <c r="G19" s="29"/>
      <c r="O19" s="78">
        <v>1.08</v>
      </c>
      <c r="P19" s="78">
        <f t="shared" si="2"/>
        <v>16.016400000000001</v>
      </c>
    </row>
    <row r="20" spans="1:16" x14ac:dyDescent="0.25">
      <c r="A20" s="31" t="s">
        <v>81</v>
      </c>
      <c r="B20" s="14"/>
      <c r="C20" s="14">
        <f>SUM(C2:C19)</f>
        <v>2200</v>
      </c>
      <c r="D20" s="18"/>
      <c r="E20" s="18"/>
      <c r="F20" s="18">
        <f>SUM(F2:F19)</f>
        <v>48760</v>
      </c>
      <c r="G20" s="14"/>
      <c r="H20" s="68">
        <f>SUM(H2:H19)</f>
        <v>1200</v>
      </c>
      <c r="I20" s="18"/>
      <c r="J20" s="18"/>
      <c r="K20" s="18">
        <f>SUM(K2:K19)</f>
        <v>27810.42</v>
      </c>
      <c r="L20" s="14"/>
      <c r="M20" s="18">
        <f>SUM(M2:M10)</f>
        <v>119.94</v>
      </c>
      <c r="O20" s="78">
        <v>1.07</v>
      </c>
      <c r="P20" s="78">
        <f t="shared" si="2"/>
        <v>15.868100000000002</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15.719800000000001</v>
      </c>
    </row>
    <row r="22" spans="1:16" x14ac:dyDescent="0.25">
      <c r="O22" s="78">
        <v>1.05</v>
      </c>
      <c r="P22" s="78">
        <f t="shared" si="2"/>
        <v>15.5715</v>
      </c>
    </row>
    <row r="23" spans="1:16" x14ac:dyDescent="0.25">
      <c r="O23" s="78">
        <v>1.04</v>
      </c>
      <c r="P23" s="78">
        <f t="shared" si="2"/>
        <v>15.423200000000001</v>
      </c>
    </row>
    <row r="24" spans="1:16" x14ac:dyDescent="0.25">
      <c r="O24" s="78">
        <v>1.03</v>
      </c>
      <c r="P24" s="78">
        <f t="shared" si="2"/>
        <v>15.274900000000001</v>
      </c>
    </row>
    <row r="25" spans="1:16" x14ac:dyDescent="0.25">
      <c r="O25" s="78">
        <v>1.02</v>
      </c>
      <c r="P25" s="78">
        <f t="shared" si="2"/>
        <v>15.1266</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14.978300000000001</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14.83</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14.681699999999999</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14.5334</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14.3851</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14.236799999999999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14.0885</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13.940199999999999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13.7919</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13.643600000000001</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13.4953</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13.347</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9" priority="45">
      <formula>F65&gt;0</formula>
    </cfRule>
    <cfRule type="expression" dxfId="128" priority="46">
      <formula>F65&lt;0</formula>
    </cfRule>
  </conditionalFormatting>
  <conditionalFormatting sqref="Q7">
    <cfRule type="expression" dxfId="127" priority="43">
      <formula>Q7&gt;0</formula>
    </cfRule>
    <cfRule type="expression" dxfId="126" priority="44">
      <formula>Q7&lt;0</formula>
    </cfRule>
  </conditionalFormatting>
  <conditionalFormatting sqref="Q8">
    <cfRule type="expression" dxfId="125" priority="41">
      <formula>Q8&gt;0</formula>
    </cfRule>
    <cfRule type="expression" dxfId="124" priority="42">
      <formula>Q8&lt;0</formula>
    </cfRule>
  </conditionalFormatting>
  <conditionalFormatting sqref="F35:F38 F40:F64">
    <cfRule type="expression" dxfId="123" priority="39">
      <formula>F35&gt;0</formula>
    </cfRule>
    <cfRule type="expression" dxfId="122" priority="40">
      <formula>F35&lt;0</formula>
    </cfRule>
  </conditionalFormatting>
  <conditionalFormatting sqref="H35:H38 H40:H64">
    <cfRule type="expression" dxfId="121" priority="37">
      <formula>H35&gt;0</formula>
    </cfRule>
    <cfRule type="expression" dxfId="120" priority="38">
      <formula>H35&lt;0</formula>
    </cfRule>
  </conditionalFormatting>
  <conditionalFormatting sqref="Q10">
    <cfRule type="expression" dxfId="119" priority="35">
      <formula>Q10&gt;0</formula>
    </cfRule>
    <cfRule type="expression" dxfId="118" priority="36">
      <formula>Q10&lt;0</formula>
    </cfRule>
  </conditionalFormatting>
  <conditionalFormatting sqref="J27:J39">
    <cfRule type="expression" dxfId="117" priority="33">
      <formula>J27&gt;0</formula>
    </cfRule>
    <cfRule type="expression" dxfId="116" priority="34">
      <formula>J27&lt;0</formula>
    </cfRule>
  </conditionalFormatting>
  <conditionalFormatting sqref="K27:K40">
    <cfRule type="expression" dxfId="115" priority="31">
      <formula>K27&gt;0</formula>
    </cfRule>
    <cfRule type="expression" dxfId="114" priority="32">
      <formula>K27&lt;0</formula>
    </cfRule>
  </conditionalFormatting>
  <conditionalFormatting sqref="L27">
    <cfRule type="expression" dxfId="113" priority="29">
      <formula>L27&gt;0</formula>
    </cfRule>
    <cfRule type="expression" dxfId="112" priority="30">
      <formula>L27&lt;0</formula>
    </cfRule>
  </conditionalFormatting>
  <conditionalFormatting sqref="F91:F112">
    <cfRule type="expression" dxfId="111" priority="27">
      <formula>F91&gt;0</formula>
    </cfRule>
    <cfRule type="expression" dxfId="110" priority="28">
      <formula>F91&lt;0</formula>
    </cfRule>
  </conditionalFormatting>
  <conditionalFormatting sqref="H91:H112">
    <cfRule type="expression" dxfId="109" priority="25">
      <formula>H91&gt;0</formula>
    </cfRule>
    <cfRule type="expression" dxfId="108" priority="26">
      <formula>H91&lt;0</formula>
    </cfRule>
  </conditionalFormatting>
  <conditionalFormatting sqref="J91:J104">
    <cfRule type="expression" dxfId="107" priority="23">
      <formula>J91&gt;0</formula>
    </cfRule>
    <cfRule type="expression" dxfId="106" priority="24">
      <formula>J91&lt;0</formula>
    </cfRule>
  </conditionalFormatting>
  <conditionalFormatting sqref="K91:K104">
    <cfRule type="expression" dxfId="105" priority="21">
      <formula>K91&gt;0</formula>
    </cfRule>
    <cfRule type="expression" dxfId="104" priority="22">
      <formula>K91&lt;0</formula>
    </cfRule>
  </conditionalFormatting>
  <conditionalFormatting sqref="L91:L104">
    <cfRule type="expression" dxfId="103" priority="19">
      <formula>L91&gt;0</formula>
    </cfRule>
    <cfRule type="expression" dxfId="102" priority="20">
      <formula>L91&lt;0</formula>
    </cfRule>
  </conditionalFormatting>
  <conditionalFormatting sqref="F31:F34">
    <cfRule type="expression" dxfId="101" priority="17">
      <formula>F31&gt;0</formula>
    </cfRule>
    <cfRule type="expression" dxfId="100" priority="18">
      <formula>F31&lt;0</formula>
    </cfRule>
  </conditionalFormatting>
  <conditionalFormatting sqref="H31:H34">
    <cfRule type="expression" dxfId="99" priority="15">
      <formula>H31&gt;0</formula>
    </cfRule>
    <cfRule type="expression" dxfId="98" priority="16">
      <formula>H31&lt;0</formula>
    </cfRule>
  </conditionalFormatting>
  <conditionalFormatting sqref="F27:F30">
    <cfRule type="expression" dxfId="97" priority="13">
      <formula>F27&gt;0</formula>
    </cfRule>
    <cfRule type="expression" dxfId="96" priority="14">
      <formula>F27&lt;0</formula>
    </cfRule>
  </conditionalFormatting>
  <conditionalFormatting sqref="H27:H30">
    <cfRule type="expression" dxfId="95" priority="11">
      <formula>H27&gt;0</formula>
    </cfRule>
    <cfRule type="expression" dxfId="94" priority="12">
      <formula>H27&lt;0</formula>
    </cfRule>
  </conditionalFormatting>
  <conditionalFormatting sqref="F39">
    <cfRule type="expression" dxfId="93" priority="9">
      <formula>F39&gt;0</formula>
    </cfRule>
    <cfRule type="expression" dxfId="92" priority="10">
      <formula>F39&lt;0</formula>
    </cfRule>
  </conditionalFormatting>
  <conditionalFormatting sqref="H39">
    <cfRule type="expression" dxfId="91" priority="7">
      <formula>H39&gt;0</formula>
    </cfRule>
    <cfRule type="expression" dxfId="90" priority="8">
      <formula>H39&lt;0</formula>
    </cfRule>
  </conditionalFormatting>
  <conditionalFormatting sqref="J51">
    <cfRule type="expression" dxfId="89" priority="5">
      <formula>J51&gt;0</formula>
    </cfRule>
    <cfRule type="expression" dxfId="88" priority="6">
      <formula>J51&lt;0</formula>
    </cfRule>
  </conditionalFormatting>
  <conditionalFormatting sqref="J40:J50">
    <cfRule type="expression" dxfId="87" priority="3">
      <formula>J40&gt;0</formula>
    </cfRule>
    <cfRule type="expression" dxfId="86" priority="4">
      <formula>J40&lt;0</formula>
    </cfRule>
  </conditionalFormatting>
  <conditionalFormatting sqref="J52:J53">
    <cfRule type="expression" dxfId="85" priority="1">
      <formula>J52&gt;0</formula>
    </cfRule>
    <cfRule type="expression" dxfId="84"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7" t="s">
        <v>78</v>
      </c>
      <c r="P42" s="887"/>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7" t="s">
        <v>78</v>
      </c>
      <c r="P17" s="887"/>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9">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9"/>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7" t="s">
        <v>78</v>
      </c>
      <c r="P41" s="887"/>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7" t="s">
        <v>78</v>
      </c>
      <c r="P45" s="887"/>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2020-02-28T03:53:56Z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